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5.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drawings/drawing10.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drawings/drawing11.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2.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drawings/drawing1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6.xml" ContentType="application/vnd.openxmlformats-officedocument.spreadsheetml.comments+xml"/>
  <Override PartName="/xl/threadedComments/threadedComment16.xml" ContentType="application/vnd.ms-excel.threadedcomments+xml"/>
  <Override PartName="/xl/drawings/drawing1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0.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17.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24226"/>
  <mc:AlternateContent xmlns:mc="http://schemas.openxmlformats.org/markup-compatibility/2006">
    <mc:Choice Requires="x15">
      <x15ac:absPath xmlns:x15ac="http://schemas.microsoft.com/office/spreadsheetml/2010/11/ac" url="/Users/lukewyman/github-classroom/bmkt699-capstone-2025spring/capstone_missoula_building_permits/Phase 3 Community Development Snapshots/data/"/>
    </mc:Choice>
  </mc:AlternateContent>
  <xr:revisionPtr revIDLastSave="0" documentId="13_ncr:1_{0E3208F9-F18B-7543-8EBE-1B5907BF6628}" xr6:coauthVersionLast="47" xr6:coauthVersionMax="47" xr10:uidLastSave="{00000000-0000-0000-0000-000000000000}"/>
  <bookViews>
    <workbookView xWindow="5420" yWindow="22100" windowWidth="28800" windowHeight="16360" activeTab="4" xr2:uid="{00000000-000D-0000-FFFF-FFFF00000000}"/>
  </bookViews>
  <sheets>
    <sheet name="July Report" sheetId="23" r:id="rId1"/>
    <sheet name="Aug Report" sheetId="25" r:id="rId2"/>
    <sheet name="Sept Report" sheetId="28" r:id="rId3"/>
    <sheet name="Oct Report" sheetId="31" r:id="rId4"/>
    <sheet name="Nov Report" sheetId="34" r:id="rId5"/>
    <sheet name="09 Data Dump" sheetId="29" r:id="rId6"/>
    <sheet name="10 Data Dump" sheetId="32" r:id="rId7"/>
    <sheet name="11 Data Dump" sheetId="35" r:id="rId8"/>
    <sheet name="12 Data Dump" sheetId="38" r:id="rId9"/>
    <sheet name="Dec Report" sheetId="39" r:id="rId10"/>
    <sheet name="Jan Report " sheetId="42" r:id="rId11"/>
    <sheet name="01 Data Dump" sheetId="41" r:id="rId12"/>
    <sheet name="Feb Report" sheetId="44" r:id="rId13"/>
    <sheet name="Mar Report" sheetId="47" r:id="rId14"/>
    <sheet name="03 Data Dump" sheetId="48" r:id="rId15"/>
    <sheet name="Apr Report" sheetId="52" r:id="rId16"/>
    <sheet name="04 Data Dump" sheetId="50" r:id="rId17"/>
    <sheet name="04 Five Reports" sheetId="53" r:id="rId18"/>
    <sheet name="05 Five Reports" sheetId="56" r:id="rId19"/>
    <sheet name="05 Data Dump" sheetId="54" r:id="rId20"/>
    <sheet name="May Report" sheetId="55" r:id="rId21"/>
    <sheet name="June Report" sheetId="58" r:id="rId22"/>
    <sheet name="QTR Stats" sheetId="60" r:id="rId23"/>
    <sheet name="06 Data Dump" sheetId="57" r:id="rId24"/>
    <sheet name="06 Five Reports" sheetId="59" r:id="rId25"/>
    <sheet name="Accounting Codes" sheetId="64" r:id="rId26"/>
    <sheet name="03 Five Reports" sheetId="49" r:id="rId27"/>
    <sheet name="02 Five Reports" sheetId="46" r:id="rId28"/>
    <sheet name="02 Data Dump" sheetId="45" r:id="rId29"/>
    <sheet name="01 Five Reports" sheetId="43" r:id="rId30"/>
    <sheet name="11 Five Reports" sheetId="36" r:id="rId31"/>
    <sheet name="12 Five Reports" sheetId="40" r:id="rId32"/>
    <sheet name="Sheet2" sheetId="37" r:id="rId33"/>
    <sheet name="10 Five Reports" sheetId="33" r:id="rId34"/>
    <sheet name="09 Five Reports" sheetId="30" r:id="rId35"/>
    <sheet name="08 Graph" sheetId="27" r:id="rId36"/>
    <sheet name="08 Data Dump" sheetId="26" r:id="rId37"/>
    <sheet name="08 Five Reports" sheetId="24" r:id="rId38"/>
    <sheet name="07 Five Reports" sheetId="65" r:id="rId39"/>
    <sheet name="07 Infographic Template" sheetId="21" r:id="rId40"/>
    <sheet name="07 Data Dump" sheetId="15" r:id="rId41"/>
    <sheet name="07 ACA Report" sheetId="16" r:id="rId42"/>
    <sheet name="07 In House Permits" sheetId="19" r:id="rId43"/>
    <sheet name="07 DEMMP" sheetId="17" r:id="rId44"/>
    <sheet name="07 Engineering" sheetId="18" r:id="rId45"/>
    <sheet name="07 Planning Permits" sheetId="20" r:id="rId46"/>
  </sheets>
  <externalReferences>
    <externalReference r:id="rId47"/>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07" i="32" l="1"/>
  <c r="D96" i="35"/>
  <c r="B7" i="52" l="1"/>
  <c r="W14" i="15"/>
  <c r="J144" i="65"/>
  <c r="D8" i="23"/>
  <c r="P9" i="58" l="1"/>
  <c r="R9" i="58"/>
  <c r="P14" i="58"/>
  <c r="Q14" i="58"/>
  <c r="R14" i="58"/>
  <c r="P16" i="58"/>
  <c r="Q16" i="58"/>
  <c r="R16" i="58"/>
  <c r="P17" i="58"/>
  <c r="Q17" i="58"/>
  <c r="R17" i="58"/>
  <c r="P18" i="58"/>
  <c r="Q18" i="58"/>
  <c r="R18" i="58"/>
  <c r="L7" i="58"/>
  <c r="K23" i="60" l="1"/>
  <c r="C23" i="60" l="1"/>
  <c r="O116" i="57"/>
  <c r="O114" i="57"/>
  <c r="O113" i="57"/>
  <c r="O111" i="57"/>
  <c r="O110" i="57"/>
  <c r="O109" i="57"/>
  <c r="O108" i="57"/>
  <c r="O107" i="57"/>
  <c r="O106" i="57"/>
  <c r="O105" i="57"/>
  <c r="O103" i="57"/>
  <c r="O101" i="57"/>
  <c r="O100" i="57"/>
  <c r="O99" i="57"/>
  <c r="O98" i="57"/>
  <c r="O96" i="57"/>
  <c r="O95" i="57"/>
  <c r="O94" i="57"/>
  <c r="O93" i="57"/>
  <c r="O92" i="57"/>
  <c r="O91" i="57"/>
  <c r="O90" i="57"/>
  <c r="O89" i="57"/>
  <c r="O88" i="57"/>
  <c r="O87" i="57"/>
  <c r="O86" i="57"/>
  <c r="O85" i="57"/>
  <c r="O84" i="57"/>
  <c r="O82" i="57"/>
  <c r="O81" i="57"/>
  <c r="O80" i="57"/>
  <c r="O79" i="57"/>
  <c r="O78" i="57"/>
  <c r="O77" i="57"/>
  <c r="O76" i="57"/>
  <c r="O75" i="57"/>
  <c r="O74" i="57"/>
  <c r="O73" i="57"/>
  <c r="O72" i="57"/>
  <c r="O71" i="57"/>
  <c r="O70" i="57"/>
  <c r="O69" i="57"/>
  <c r="O68" i="57"/>
  <c r="O67" i="57"/>
  <c r="O66" i="57"/>
  <c r="O65" i="57"/>
  <c r="O64" i="57"/>
  <c r="O63" i="57"/>
  <c r="O62" i="57"/>
  <c r="O61" i="57"/>
  <c r="O60" i="57"/>
  <c r="O59" i="57"/>
  <c r="O58" i="57"/>
  <c r="O57" i="57"/>
  <c r="O56" i="57"/>
  <c r="O55" i="57"/>
  <c r="O54" i="57"/>
  <c r="O53" i="57"/>
  <c r="O52" i="57"/>
  <c r="O51" i="57"/>
  <c r="O50" i="57"/>
  <c r="O49" i="57"/>
  <c r="O48" i="57"/>
  <c r="O47" i="57"/>
  <c r="O46" i="57"/>
  <c r="O45" i="57"/>
  <c r="O44" i="57"/>
  <c r="O43" i="57"/>
  <c r="O42" i="57"/>
  <c r="O41" i="57"/>
  <c r="O40" i="57"/>
  <c r="O39" i="57"/>
  <c r="O38" i="57"/>
  <c r="O37" i="57"/>
  <c r="O36" i="57"/>
  <c r="O35" i="57"/>
  <c r="O34" i="57"/>
  <c r="O33" i="57"/>
  <c r="O32" i="57"/>
  <c r="O31" i="57"/>
  <c r="O30" i="57"/>
  <c r="O29" i="57"/>
  <c r="O28" i="57"/>
  <c r="O27" i="57"/>
  <c r="O26" i="57"/>
  <c r="O25" i="57"/>
  <c r="O24" i="57"/>
  <c r="O3" i="57"/>
  <c r="O4" i="57"/>
  <c r="O5" i="57"/>
  <c r="O6" i="57"/>
  <c r="O7" i="57"/>
  <c r="O8" i="57"/>
  <c r="O9" i="57"/>
  <c r="O10" i="57"/>
  <c r="O11" i="57"/>
  <c r="O12" i="57"/>
  <c r="O13" i="57"/>
  <c r="O14" i="57"/>
  <c r="O15" i="57"/>
  <c r="O16" i="57"/>
  <c r="O17" i="57"/>
  <c r="O18" i="57"/>
  <c r="O19" i="57"/>
  <c r="O20" i="57"/>
  <c r="O21" i="57"/>
  <c r="O22" i="57"/>
  <c r="O2" i="57"/>
  <c r="O118" i="54"/>
  <c r="O116" i="54"/>
  <c r="O115" i="54"/>
  <c r="O113" i="54"/>
  <c r="O112" i="54"/>
  <c r="O111" i="54"/>
  <c r="O110" i="54"/>
  <c r="O109" i="54"/>
  <c r="O108" i="54"/>
  <c r="O107" i="54"/>
  <c r="O106" i="54"/>
  <c r="O105" i="54"/>
  <c r="O104" i="54"/>
  <c r="O102" i="54"/>
  <c r="O100" i="54"/>
  <c r="O99" i="54"/>
  <c r="O98" i="54"/>
  <c r="O97" i="54"/>
  <c r="O96" i="54"/>
  <c r="O95" i="54"/>
  <c r="O94" i="54"/>
  <c r="O93" i="54"/>
  <c r="O92" i="54"/>
  <c r="O91" i="54"/>
  <c r="O90" i="54"/>
  <c r="O89" i="54"/>
  <c r="O88" i="54"/>
  <c r="O87" i="54"/>
  <c r="O86" i="54"/>
  <c r="O85" i="54"/>
  <c r="O84" i="54"/>
  <c r="O83" i="54"/>
  <c r="O82" i="54"/>
  <c r="O81" i="54"/>
  <c r="O80" i="54"/>
  <c r="O79" i="54"/>
  <c r="O78" i="54"/>
  <c r="O76" i="54"/>
  <c r="O75" i="54"/>
  <c r="O74" i="54"/>
  <c r="O73" i="54"/>
  <c r="O72" i="54"/>
  <c r="O71" i="54"/>
  <c r="O70" i="54"/>
  <c r="O69" i="54"/>
  <c r="O68" i="54"/>
  <c r="O67" i="54"/>
  <c r="O66" i="54"/>
  <c r="O65" i="54"/>
  <c r="O64" i="54"/>
  <c r="O63" i="54"/>
  <c r="O62" i="54"/>
  <c r="O61" i="54"/>
  <c r="O60" i="54"/>
  <c r="O59" i="54"/>
  <c r="O58" i="54"/>
  <c r="O57" i="54"/>
  <c r="O56" i="54"/>
  <c r="O55" i="54"/>
  <c r="O54" i="54"/>
  <c r="O53" i="54"/>
  <c r="O52" i="54"/>
  <c r="O51" i="54"/>
  <c r="O50" i="54"/>
  <c r="O49" i="54"/>
  <c r="O48" i="54"/>
  <c r="O47" i="54"/>
  <c r="O46" i="54"/>
  <c r="O45" i="54"/>
  <c r="O44" i="54"/>
  <c r="O43" i="54"/>
  <c r="O42" i="54"/>
  <c r="O41" i="54"/>
  <c r="O40" i="54"/>
  <c r="O39" i="54"/>
  <c r="O38" i="54"/>
  <c r="O37" i="54"/>
  <c r="O36" i="54"/>
  <c r="O35" i="54"/>
  <c r="O34" i="54"/>
  <c r="O33" i="54"/>
  <c r="O32" i="54"/>
  <c r="O31" i="54"/>
  <c r="O30" i="54"/>
  <c r="O29" i="54"/>
  <c r="O28" i="54"/>
  <c r="O27" i="54"/>
  <c r="O26" i="54"/>
  <c r="O25" i="54"/>
  <c r="O24" i="54"/>
  <c r="O23" i="54"/>
  <c r="O22" i="54"/>
  <c r="O21" i="54"/>
  <c r="O3" i="54"/>
  <c r="O4" i="54"/>
  <c r="O5" i="54"/>
  <c r="O6" i="54"/>
  <c r="O7" i="54"/>
  <c r="O8" i="54"/>
  <c r="O9" i="54"/>
  <c r="O10" i="54"/>
  <c r="O11" i="54"/>
  <c r="O12" i="54"/>
  <c r="O13" i="54"/>
  <c r="O14" i="54"/>
  <c r="O15" i="54"/>
  <c r="O16" i="54"/>
  <c r="O17" i="54"/>
  <c r="O18" i="54"/>
  <c r="O19" i="54"/>
  <c r="O2" i="54"/>
  <c r="O110" i="50"/>
  <c r="O108" i="50"/>
  <c r="O104" i="50"/>
  <c r="O79" i="50"/>
  <c r="O78" i="50"/>
  <c r="O77" i="50"/>
  <c r="O76" i="50"/>
  <c r="O75" i="50"/>
  <c r="O74" i="50"/>
  <c r="O73" i="50"/>
  <c r="O72" i="50"/>
  <c r="O71" i="50"/>
  <c r="O70" i="50"/>
  <c r="O69" i="50"/>
  <c r="O68" i="50"/>
  <c r="O67" i="50"/>
  <c r="O66" i="50"/>
  <c r="O65" i="50"/>
  <c r="O64" i="50"/>
  <c r="O63" i="50"/>
  <c r="O62" i="50"/>
  <c r="O61" i="50"/>
  <c r="O60" i="50"/>
  <c r="O59" i="50"/>
  <c r="O58" i="50"/>
  <c r="O57" i="50"/>
  <c r="O56" i="50"/>
  <c r="O55" i="50"/>
  <c r="O54" i="50"/>
  <c r="O53" i="50"/>
  <c r="O52" i="50"/>
  <c r="O51" i="50"/>
  <c r="O50" i="50"/>
  <c r="O49" i="50"/>
  <c r="O48" i="50"/>
  <c r="O47" i="50"/>
  <c r="O46" i="50"/>
  <c r="O45" i="50"/>
  <c r="O44" i="50"/>
  <c r="O43" i="50"/>
  <c r="O42" i="50"/>
  <c r="O41" i="50"/>
  <c r="O40" i="50"/>
  <c r="O39" i="50"/>
  <c r="O38" i="50"/>
  <c r="O37" i="50"/>
  <c r="O36" i="50"/>
  <c r="O35" i="50"/>
  <c r="O34" i="50"/>
  <c r="O33" i="50"/>
  <c r="O32" i="50"/>
  <c r="O30" i="50"/>
  <c r="O29" i="50"/>
  <c r="O28" i="50"/>
  <c r="O27" i="50"/>
  <c r="O25" i="50"/>
  <c r="O24" i="50"/>
  <c r="O23" i="50"/>
  <c r="O3" i="50"/>
  <c r="O4" i="50"/>
  <c r="O5" i="50"/>
  <c r="O6" i="50"/>
  <c r="O7" i="50"/>
  <c r="O8" i="50"/>
  <c r="O9" i="50"/>
  <c r="O10" i="50"/>
  <c r="O11" i="50"/>
  <c r="O12" i="50"/>
  <c r="O13" i="50"/>
  <c r="O14" i="50"/>
  <c r="O15" i="50"/>
  <c r="O16" i="50"/>
  <c r="O17" i="50"/>
  <c r="O18" i="50"/>
  <c r="O19" i="50"/>
  <c r="O20" i="50"/>
  <c r="O21" i="50"/>
  <c r="O2" i="50"/>
  <c r="O16" i="45"/>
  <c r="O31" i="41"/>
  <c r="O30" i="41"/>
  <c r="O29" i="41"/>
  <c r="O28" i="41"/>
  <c r="O27" i="41"/>
  <c r="O26" i="41"/>
  <c r="O25" i="41"/>
  <c r="O24" i="41"/>
  <c r="O23" i="41"/>
  <c r="O22" i="41"/>
  <c r="O21" i="41"/>
  <c r="O20" i="41"/>
  <c r="O19" i="41"/>
  <c r="O3" i="41"/>
  <c r="O4" i="41"/>
  <c r="O5" i="41"/>
  <c r="O6" i="41"/>
  <c r="O7" i="41"/>
  <c r="O8" i="41"/>
  <c r="O9" i="41"/>
  <c r="O10" i="41"/>
  <c r="O12" i="41"/>
  <c r="O13" i="41"/>
  <c r="O14" i="41"/>
  <c r="O15" i="41"/>
  <c r="O16" i="41"/>
  <c r="O2" i="41"/>
  <c r="O36" i="38"/>
  <c r="O27" i="38"/>
  <c r="O26" i="38"/>
  <c r="O25" i="38"/>
  <c r="O24" i="38"/>
  <c r="O23" i="38"/>
  <c r="O22" i="38"/>
  <c r="O21" i="38"/>
  <c r="O20" i="38"/>
  <c r="O19" i="38"/>
  <c r="O18" i="38"/>
  <c r="O17" i="38"/>
  <c r="O16" i="38"/>
  <c r="O14" i="38"/>
  <c r="O3" i="38"/>
  <c r="O4" i="38"/>
  <c r="O5" i="38"/>
  <c r="O6" i="38"/>
  <c r="O7" i="38"/>
  <c r="O8" i="38"/>
  <c r="O9" i="38"/>
  <c r="O10" i="38"/>
  <c r="O11" i="38"/>
  <c r="O12" i="38"/>
  <c r="O2" i="38"/>
  <c r="O99" i="35"/>
  <c r="O98" i="35"/>
  <c r="O97" i="35"/>
  <c r="O95" i="35"/>
  <c r="O94" i="35"/>
  <c r="O93" i="35"/>
  <c r="O92" i="35"/>
  <c r="O91" i="35"/>
  <c r="O90" i="35"/>
  <c r="O88" i="35"/>
  <c r="O87" i="35"/>
  <c r="O86" i="35"/>
  <c r="O85" i="35"/>
  <c r="O84" i="35"/>
  <c r="O83" i="35"/>
  <c r="O82" i="35"/>
  <c r="O81" i="35"/>
  <c r="O80" i="35"/>
  <c r="O79" i="35"/>
  <c r="O78" i="35"/>
  <c r="O77" i="35"/>
  <c r="O76" i="35"/>
  <c r="O75" i="35"/>
  <c r="O74" i="35"/>
  <c r="O73" i="35"/>
  <c r="O72" i="35"/>
  <c r="O71" i="35"/>
  <c r="O70" i="35"/>
  <c r="O69" i="35"/>
  <c r="O68" i="35"/>
  <c r="O67" i="35"/>
  <c r="O66" i="35"/>
  <c r="O65" i="35"/>
  <c r="O64" i="35"/>
  <c r="O63" i="35"/>
  <c r="O61" i="35"/>
  <c r="O60" i="35"/>
  <c r="O59" i="35"/>
  <c r="O58" i="35"/>
  <c r="O57" i="35"/>
  <c r="O56" i="35"/>
  <c r="O55" i="35"/>
  <c r="O54" i="35"/>
  <c r="O53" i="35"/>
  <c r="O52" i="35"/>
  <c r="O51" i="35"/>
  <c r="O50" i="35"/>
  <c r="O49" i="35"/>
  <c r="O48" i="35"/>
  <c r="O47" i="35"/>
  <c r="O46" i="35"/>
  <c r="O45" i="35"/>
  <c r="O44" i="35"/>
  <c r="O43" i="35"/>
  <c r="O42" i="35"/>
  <c r="O41" i="35"/>
  <c r="O40" i="35"/>
  <c r="O39" i="35"/>
  <c r="O38" i="35"/>
  <c r="O37" i="35"/>
  <c r="O36" i="35"/>
  <c r="O35" i="35"/>
  <c r="O34" i="35"/>
  <c r="O33" i="35"/>
  <c r="O32" i="35"/>
  <c r="O31" i="35"/>
  <c r="O30" i="35"/>
  <c r="O29" i="35"/>
  <c r="O28" i="35"/>
  <c r="O3" i="35"/>
  <c r="O4" i="35"/>
  <c r="O5" i="35"/>
  <c r="O6" i="35"/>
  <c r="O7" i="35"/>
  <c r="O8" i="35"/>
  <c r="O9" i="35"/>
  <c r="O10" i="35"/>
  <c r="O11" i="35"/>
  <c r="O12" i="35"/>
  <c r="O13" i="35"/>
  <c r="O14" i="35"/>
  <c r="O15" i="35"/>
  <c r="O16" i="35"/>
  <c r="O17" i="35"/>
  <c r="O18" i="35"/>
  <c r="O19" i="35"/>
  <c r="O20" i="35"/>
  <c r="O21" i="35"/>
  <c r="O22" i="35"/>
  <c r="O23" i="35"/>
  <c r="O24" i="35"/>
  <c r="O25" i="35"/>
  <c r="O26" i="35"/>
  <c r="O2" i="35"/>
  <c r="O110" i="32"/>
  <c r="O108" i="32"/>
  <c r="O67" i="32"/>
  <c r="O66" i="32"/>
  <c r="O65" i="32"/>
  <c r="O64" i="32"/>
  <c r="O63" i="32"/>
  <c r="O62" i="32"/>
  <c r="O61" i="32"/>
  <c r="O60" i="32"/>
  <c r="O59" i="32"/>
  <c r="O58" i="32"/>
  <c r="O57" i="32"/>
  <c r="O56" i="32"/>
  <c r="O55" i="32"/>
  <c r="O54" i="32"/>
  <c r="O53" i="32"/>
  <c r="O52" i="32"/>
  <c r="O51" i="32"/>
  <c r="O50" i="32"/>
  <c r="O49" i="32"/>
  <c r="O48" i="32"/>
  <c r="O47" i="32"/>
  <c r="O46" i="32"/>
  <c r="O45" i="32"/>
  <c r="O44" i="32"/>
  <c r="O43" i="32"/>
  <c r="O42" i="32"/>
  <c r="O41" i="32"/>
  <c r="O40" i="32"/>
  <c r="O39" i="32"/>
  <c r="O38" i="32"/>
  <c r="O37" i="32"/>
  <c r="O36" i="32"/>
  <c r="O35" i="32"/>
  <c r="O34" i="32"/>
  <c r="O33" i="32"/>
  <c r="O32" i="32"/>
  <c r="O31" i="32"/>
  <c r="O30" i="32"/>
  <c r="O29" i="32"/>
  <c r="O27" i="32"/>
  <c r="O26" i="32"/>
  <c r="O25" i="32"/>
  <c r="O24" i="32"/>
  <c r="O23" i="32"/>
  <c r="O22" i="32"/>
  <c r="O21" i="32"/>
  <c r="O3" i="32"/>
  <c r="O4" i="32"/>
  <c r="O5" i="32"/>
  <c r="O6" i="32"/>
  <c r="O7" i="32"/>
  <c r="O8" i="32"/>
  <c r="O9" i="32"/>
  <c r="O10" i="32"/>
  <c r="O11" i="32"/>
  <c r="O12" i="32"/>
  <c r="O13" i="32"/>
  <c r="O14" i="32"/>
  <c r="O15" i="32"/>
  <c r="O16" i="32"/>
  <c r="O17" i="32"/>
  <c r="O18" i="32"/>
  <c r="O19" i="32"/>
  <c r="O2" i="32"/>
  <c r="O126" i="29"/>
  <c r="O125" i="29"/>
  <c r="O123" i="29"/>
  <c r="O122" i="29"/>
  <c r="O121" i="29"/>
  <c r="O120" i="29"/>
  <c r="O118" i="29"/>
  <c r="O117" i="29"/>
  <c r="O116" i="29"/>
  <c r="O115" i="29"/>
  <c r="O113" i="29"/>
  <c r="O112" i="29"/>
  <c r="O111" i="29"/>
  <c r="O110" i="29"/>
  <c r="O108" i="29"/>
  <c r="O107" i="29"/>
  <c r="O106" i="29"/>
  <c r="O105" i="29"/>
  <c r="O104" i="29"/>
  <c r="O103" i="29"/>
  <c r="O102" i="29"/>
  <c r="O101" i="29"/>
  <c r="O100" i="29"/>
  <c r="O99" i="29"/>
  <c r="O98" i="29"/>
  <c r="O97" i="29"/>
  <c r="O33" i="29"/>
  <c r="O34" i="29"/>
  <c r="O35" i="29"/>
  <c r="O36" i="29"/>
  <c r="O37" i="29"/>
  <c r="O38" i="29"/>
  <c r="O39" i="29"/>
  <c r="O40" i="29"/>
  <c r="O41" i="29"/>
  <c r="O42" i="29"/>
  <c r="O43" i="29"/>
  <c r="O44" i="29"/>
  <c r="O45" i="29"/>
  <c r="O46" i="29"/>
  <c r="O47" i="29"/>
  <c r="O48" i="29"/>
  <c r="O49" i="29"/>
  <c r="O50" i="29"/>
  <c r="O51" i="29"/>
  <c r="O52" i="29"/>
  <c r="O53" i="29"/>
  <c r="O54" i="29"/>
  <c r="O55" i="29"/>
  <c r="O56" i="29"/>
  <c r="O57" i="29"/>
  <c r="O58" i="29"/>
  <c r="O59" i="29"/>
  <c r="O60" i="29"/>
  <c r="O61" i="29"/>
  <c r="O62" i="29"/>
  <c r="O63" i="29"/>
  <c r="O64" i="29"/>
  <c r="O65" i="29"/>
  <c r="O66" i="29"/>
  <c r="O67" i="29"/>
  <c r="O68" i="29"/>
  <c r="O69" i="29"/>
  <c r="O70" i="29"/>
  <c r="O71" i="29"/>
  <c r="O72" i="29"/>
  <c r="O73" i="29"/>
  <c r="O74" i="29"/>
  <c r="O75" i="29"/>
  <c r="O76" i="29"/>
  <c r="O77" i="29"/>
  <c r="O78" i="29"/>
  <c r="O79" i="29"/>
  <c r="O80" i="29"/>
  <c r="O81" i="29"/>
  <c r="O82" i="29"/>
  <c r="O83" i="29"/>
  <c r="O84" i="29"/>
  <c r="O85" i="29"/>
  <c r="O86" i="29"/>
  <c r="O87" i="29"/>
  <c r="O88" i="29"/>
  <c r="O89" i="29"/>
  <c r="O90" i="29"/>
  <c r="O91" i="29"/>
  <c r="O92" i="29"/>
  <c r="O93" i="29"/>
  <c r="O94" i="29"/>
  <c r="O95" i="29"/>
  <c r="O32" i="29"/>
  <c r="O3" i="29"/>
  <c r="O4" i="29"/>
  <c r="O5" i="29"/>
  <c r="O6" i="29"/>
  <c r="O7" i="29"/>
  <c r="O8" i="29"/>
  <c r="O9" i="29"/>
  <c r="O10" i="29"/>
  <c r="O11" i="29"/>
  <c r="O12" i="29"/>
  <c r="O13" i="29"/>
  <c r="O14" i="29"/>
  <c r="O15" i="29"/>
  <c r="O16" i="29"/>
  <c r="O17" i="29"/>
  <c r="O18" i="29"/>
  <c r="O19" i="29"/>
  <c r="O20" i="29"/>
  <c r="O21" i="29"/>
  <c r="O22" i="29"/>
  <c r="O23" i="29"/>
  <c r="O24" i="29"/>
  <c r="O25" i="29"/>
  <c r="O26" i="29"/>
  <c r="O27" i="29"/>
  <c r="O28" i="29"/>
  <c r="O29" i="29"/>
  <c r="O30" i="29"/>
  <c r="O2" i="29"/>
  <c r="O97" i="26"/>
  <c r="O96" i="26"/>
  <c r="O95" i="26"/>
  <c r="O94" i="26"/>
  <c r="O93" i="26"/>
  <c r="O92" i="26"/>
  <c r="O91" i="26"/>
  <c r="O90" i="26"/>
  <c r="O89" i="26"/>
  <c r="O88" i="26"/>
  <c r="O87" i="26"/>
  <c r="O86" i="26"/>
  <c r="O85" i="26"/>
  <c r="O84" i="26"/>
  <c r="O83" i="26"/>
  <c r="O82" i="26"/>
  <c r="O81" i="26"/>
  <c r="O80" i="26"/>
  <c r="O79" i="26"/>
  <c r="O78" i="26"/>
  <c r="O77" i="26"/>
  <c r="O76" i="26"/>
  <c r="O75" i="26"/>
  <c r="O74" i="26"/>
  <c r="O73" i="26"/>
  <c r="O72" i="26"/>
  <c r="O71" i="26"/>
  <c r="O70" i="26"/>
  <c r="O69" i="26"/>
  <c r="O68" i="26"/>
  <c r="O67" i="26"/>
  <c r="O66" i="26"/>
  <c r="O65" i="26"/>
  <c r="O64" i="26"/>
  <c r="O63" i="26"/>
  <c r="O62" i="26"/>
  <c r="O61" i="26"/>
  <c r="O60" i="26"/>
  <c r="O59" i="26"/>
  <c r="O58" i="26"/>
  <c r="O57" i="26"/>
  <c r="O56" i="26"/>
  <c r="O55" i="26"/>
  <c r="O54" i="26"/>
  <c r="O53" i="26"/>
  <c r="O52" i="26"/>
  <c r="O51" i="26"/>
  <c r="O50" i="26"/>
  <c r="O49" i="26"/>
  <c r="O48" i="26"/>
  <c r="O47" i="26"/>
  <c r="O46" i="26"/>
  <c r="O45" i="26"/>
  <c r="O44" i="26"/>
  <c r="O43" i="26"/>
  <c r="O42" i="26"/>
  <c r="O41" i="26"/>
  <c r="O39" i="26"/>
  <c r="O38" i="26"/>
  <c r="O37" i="26"/>
  <c r="O36" i="26"/>
  <c r="O34" i="26"/>
  <c r="O32" i="26"/>
  <c r="O30" i="26"/>
  <c r="O28" i="26"/>
  <c r="O3" i="26"/>
  <c r="O4" i="26"/>
  <c r="O5" i="26"/>
  <c r="O6" i="26"/>
  <c r="O7" i="26"/>
  <c r="O8" i="26"/>
  <c r="O9" i="26"/>
  <c r="O10" i="26"/>
  <c r="O11" i="26"/>
  <c r="O12" i="26"/>
  <c r="O13" i="26"/>
  <c r="O14" i="26"/>
  <c r="O15" i="26"/>
  <c r="O16" i="26"/>
  <c r="O17" i="26"/>
  <c r="O18" i="26"/>
  <c r="O19" i="26"/>
  <c r="O20" i="26"/>
  <c r="O21" i="26"/>
  <c r="O22" i="26"/>
  <c r="O23" i="26"/>
  <c r="O24" i="26"/>
  <c r="O25" i="26"/>
  <c r="O2" i="26"/>
  <c r="O136" i="15"/>
  <c r="N136" i="15"/>
  <c r="O135" i="15"/>
  <c r="N135" i="15"/>
  <c r="O134" i="15"/>
  <c r="O133" i="15"/>
  <c r="O132" i="15"/>
  <c r="N132" i="15"/>
  <c r="O131" i="15"/>
  <c r="O130" i="15"/>
  <c r="O129" i="15"/>
  <c r="O128" i="15"/>
  <c r="O127" i="15"/>
  <c r="O126" i="15"/>
  <c r="O125" i="15"/>
  <c r="O124" i="15"/>
  <c r="O123" i="15"/>
  <c r="O122" i="15"/>
  <c r="O121" i="15"/>
  <c r="O120" i="15"/>
  <c r="N120" i="15"/>
  <c r="O119" i="15"/>
  <c r="O118" i="15"/>
  <c r="O117" i="15"/>
  <c r="O116" i="15"/>
  <c r="O115" i="15"/>
  <c r="O114" i="15"/>
  <c r="O113" i="15"/>
  <c r="O112" i="15"/>
  <c r="N112" i="15"/>
  <c r="O111" i="15"/>
  <c r="O110" i="15"/>
  <c r="O109" i="15"/>
  <c r="O108" i="15"/>
  <c r="O107" i="15"/>
  <c r="O106" i="15"/>
  <c r="O105" i="15"/>
  <c r="O104" i="15"/>
  <c r="O103" i="15"/>
  <c r="O102" i="15"/>
  <c r="O101" i="15"/>
  <c r="O100" i="15"/>
  <c r="O99" i="15"/>
  <c r="O98" i="15"/>
  <c r="O97" i="15"/>
  <c r="O96" i="15"/>
  <c r="O95" i="15"/>
  <c r="O94" i="15"/>
  <c r="O93" i="15"/>
  <c r="N93" i="15"/>
  <c r="O92" i="15"/>
  <c r="O91" i="15"/>
  <c r="O90" i="15"/>
  <c r="O89" i="15"/>
  <c r="O88" i="15"/>
  <c r="O87" i="15"/>
  <c r="O86" i="15"/>
  <c r="O85" i="15"/>
  <c r="O84" i="15"/>
  <c r="O83" i="15"/>
  <c r="O82" i="15"/>
  <c r="O81" i="15"/>
  <c r="O80" i="15"/>
  <c r="O79" i="15"/>
  <c r="O78" i="15"/>
  <c r="O77" i="15"/>
  <c r="O76" i="15"/>
  <c r="O75" i="15"/>
  <c r="O74" i="15"/>
  <c r="O73" i="15"/>
  <c r="O72" i="15"/>
  <c r="O71" i="15"/>
  <c r="O70" i="15"/>
  <c r="O69" i="15"/>
  <c r="O68" i="15"/>
  <c r="O67" i="15"/>
  <c r="O66" i="15"/>
  <c r="O65" i="15"/>
  <c r="O64" i="15"/>
  <c r="O63" i="15"/>
  <c r="O62" i="15"/>
  <c r="O61" i="15"/>
  <c r="O60" i="15"/>
  <c r="O59" i="15"/>
  <c r="O58" i="15"/>
  <c r="O57" i="15"/>
  <c r="O56" i="15"/>
  <c r="O55" i="15"/>
  <c r="O54" i="15"/>
  <c r="O53" i="15"/>
  <c r="O52" i="15"/>
  <c r="O51" i="15"/>
  <c r="O50" i="15"/>
  <c r="O49" i="15"/>
  <c r="O48" i="15"/>
  <c r="O47" i="15"/>
  <c r="O46" i="15"/>
  <c r="O45" i="15"/>
  <c r="O44" i="15"/>
  <c r="O43" i="15"/>
  <c r="O42" i="15"/>
  <c r="O41" i="15"/>
  <c r="O40" i="15"/>
  <c r="O39" i="15"/>
  <c r="O38" i="15"/>
  <c r="O37" i="15"/>
  <c r="O36" i="15"/>
  <c r="O35" i="15"/>
  <c r="O34" i="15"/>
  <c r="O33" i="15"/>
  <c r="O32" i="15"/>
  <c r="O31" i="15"/>
  <c r="O30" i="15"/>
  <c r="O29" i="15"/>
  <c r="O28" i="15"/>
  <c r="O27" i="15"/>
  <c r="O26" i="15"/>
  <c r="O25" i="15"/>
  <c r="O24" i="15"/>
  <c r="N24" i="15"/>
  <c r="O3" i="15"/>
  <c r="O4" i="15"/>
  <c r="O5" i="15"/>
  <c r="O6" i="15"/>
  <c r="O7" i="15"/>
  <c r="O8" i="15"/>
  <c r="O9" i="15"/>
  <c r="O10" i="15"/>
  <c r="O11" i="15"/>
  <c r="O12" i="15"/>
  <c r="O13" i="15"/>
  <c r="O14" i="15"/>
  <c r="O15" i="15"/>
  <c r="O16" i="15"/>
  <c r="O17" i="15"/>
  <c r="O18" i="15"/>
  <c r="O19" i="15"/>
  <c r="O20" i="15"/>
  <c r="O21" i="15"/>
  <c r="O22" i="15"/>
  <c r="O23" i="15"/>
  <c r="O2" i="15"/>
  <c r="O27" i="26" l="1"/>
  <c r="J16" i="60"/>
  <c r="K16" i="60"/>
  <c r="J17" i="60"/>
  <c r="K17" i="60"/>
  <c r="J18" i="60"/>
  <c r="K18" i="60"/>
  <c r="J19" i="60"/>
  <c r="K19" i="60"/>
  <c r="K15" i="60"/>
  <c r="N9" i="60"/>
  <c r="O9" i="60"/>
  <c r="J7" i="60"/>
  <c r="K7" i="60"/>
  <c r="K3" i="60"/>
  <c r="J3" i="60"/>
  <c r="B16" i="60" l="1"/>
  <c r="C16" i="60"/>
  <c r="B17" i="60"/>
  <c r="C17" i="60"/>
  <c r="B18" i="60"/>
  <c r="C18" i="60"/>
  <c r="B19" i="60"/>
  <c r="C19" i="60"/>
  <c r="C15" i="60"/>
  <c r="B9" i="60"/>
  <c r="B5" i="60"/>
  <c r="C5" i="60"/>
  <c r="B7" i="60"/>
  <c r="C7" i="60"/>
  <c r="F9" i="60"/>
  <c r="G9" i="60"/>
  <c r="F10" i="60"/>
  <c r="G10" i="60"/>
  <c r="C3" i="60"/>
  <c r="B3" i="60"/>
  <c r="B14" i="21"/>
  <c r="B15" i="21"/>
  <c r="B16" i="21"/>
  <c r="B17" i="21"/>
  <c r="B13" i="21"/>
  <c r="J40" i="31"/>
  <c r="I38" i="58"/>
  <c r="J38" i="58"/>
  <c r="I39" i="58"/>
  <c r="J39" i="58"/>
  <c r="I40" i="58"/>
  <c r="I41" i="58"/>
  <c r="J41" i="58"/>
  <c r="J37" i="58"/>
  <c r="I46" i="58" l="1"/>
  <c r="J46" i="58"/>
  <c r="I47" i="58"/>
  <c r="J47" i="58"/>
  <c r="I48" i="58"/>
  <c r="J48" i="58"/>
  <c r="I49" i="58"/>
  <c r="J49" i="58"/>
  <c r="I50" i="58"/>
  <c r="J50" i="58"/>
  <c r="I51" i="58"/>
  <c r="J51" i="58"/>
  <c r="I52" i="58"/>
  <c r="J52" i="58"/>
  <c r="I53" i="58"/>
  <c r="J53" i="58"/>
  <c r="I54" i="58"/>
  <c r="J54" i="58"/>
  <c r="I55" i="58"/>
  <c r="J55" i="58"/>
  <c r="I56" i="58"/>
  <c r="J56" i="58"/>
  <c r="I57" i="58"/>
  <c r="J57" i="58"/>
  <c r="J45" i="58"/>
  <c r="I45" i="58"/>
  <c r="D57" i="58"/>
  <c r="D56" i="58"/>
  <c r="D55" i="58"/>
  <c r="D54" i="58"/>
  <c r="D52" i="58"/>
  <c r="D51" i="58"/>
  <c r="D50" i="58"/>
  <c r="D49" i="58"/>
  <c r="D47" i="58"/>
  <c r="D46" i="58"/>
  <c r="D45" i="58"/>
  <c r="D40" i="58"/>
  <c r="D39" i="58"/>
  <c r="D38" i="58"/>
  <c r="D37" i="58"/>
  <c r="D41" i="58"/>
  <c r="C57" i="58"/>
  <c r="C56" i="58"/>
  <c r="C55" i="58"/>
  <c r="C54" i="58"/>
  <c r="C52" i="58"/>
  <c r="C51" i="58"/>
  <c r="C50" i="58"/>
  <c r="C49" i="58"/>
  <c r="C47" i="58"/>
  <c r="C46" i="58"/>
  <c r="C45" i="58"/>
  <c r="C41" i="58"/>
  <c r="C40" i="58"/>
  <c r="C39" i="58"/>
  <c r="C38" i="58"/>
  <c r="C37" i="58"/>
  <c r="L46" i="58"/>
  <c r="M46" i="58"/>
  <c r="L47" i="58"/>
  <c r="M47" i="58"/>
  <c r="L48" i="58"/>
  <c r="M48" i="58"/>
  <c r="L49" i="58"/>
  <c r="M49" i="58"/>
  <c r="L50" i="58"/>
  <c r="M50" i="58"/>
  <c r="L51" i="58"/>
  <c r="M51" i="58"/>
  <c r="L52" i="58"/>
  <c r="M52" i="58"/>
  <c r="L53" i="58"/>
  <c r="M53" i="58"/>
  <c r="L54" i="58"/>
  <c r="M54" i="58"/>
  <c r="L55" i="58"/>
  <c r="M55" i="58"/>
  <c r="L56" i="58"/>
  <c r="M56" i="58"/>
  <c r="L57" i="58"/>
  <c r="M57" i="58"/>
  <c r="M45" i="58"/>
  <c r="L45" i="58"/>
  <c r="L38" i="58"/>
  <c r="M38" i="58"/>
  <c r="L39" i="58"/>
  <c r="M39" i="58"/>
  <c r="L40" i="58"/>
  <c r="M40" i="58"/>
  <c r="L41" i="58"/>
  <c r="M41" i="58"/>
  <c r="M37" i="58"/>
  <c r="L37" i="58"/>
  <c r="G41" i="58"/>
  <c r="G40" i="58"/>
  <c r="G39" i="58"/>
  <c r="G38" i="58"/>
  <c r="F37" i="58"/>
  <c r="L28" i="58"/>
  <c r="L23" i="58"/>
  <c r="M23" i="58"/>
  <c r="L24" i="58"/>
  <c r="M24" i="58"/>
  <c r="M22" i="58"/>
  <c r="L22" i="58"/>
  <c r="K6" i="58"/>
  <c r="L6" i="58"/>
  <c r="M6" i="58"/>
  <c r="K7" i="58"/>
  <c r="M7" i="58"/>
  <c r="K8" i="58"/>
  <c r="L8" i="58"/>
  <c r="M8" i="58"/>
  <c r="K9" i="58"/>
  <c r="L9" i="58"/>
  <c r="M9" i="58"/>
  <c r="K10" i="58"/>
  <c r="L10" i="58"/>
  <c r="M10" i="58"/>
  <c r="K11" i="58"/>
  <c r="L11" i="58"/>
  <c r="M11" i="58"/>
  <c r="K12" i="58"/>
  <c r="L12" i="58"/>
  <c r="M12" i="58"/>
  <c r="K13" i="58"/>
  <c r="L13" i="58"/>
  <c r="M13" i="58"/>
  <c r="K14" i="58"/>
  <c r="L14" i="58"/>
  <c r="M14" i="58"/>
  <c r="K15" i="58"/>
  <c r="L15" i="58"/>
  <c r="M15" i="58"/>
  <c r="K16" i="58"/>
  <c r="L16" i="58"/>
  <c r="M16" i="58"/>
  <c r="K17" i="58"/>
  <c r="L17" i="58"/>
  <c r="M17" i="58"/>
  <c r="K18" i="58"/>
  <c r="L18" i="58"/>
  <c r="M18" i="58"/>
  <c r="L5" i="58"/>
  <c r="M5" i="58"/>
  <c r="K5" i="58"/>
  <c r="N2" i="48"/>
  <c r="N3" i="48"/>
  <c r="N4" i="48"/>
  <c r="N5" i="48"/>
  <c r="N6" i="48"/>
  <c r="N7" i="48"/>
  <c r="N8" i="48"/>
  <c r="N9" i="48"/>
  <c r="N10" i="48"/>
  <c r="N11" i="48"/>
  <c r="N12" i="48"/>
  <c r="N13" i="48"/>
  <c r="N14" i="48"/>
  <c r="D23" i="47"/>
  <c r="N15" i="48"/>
  <c r="N16" i="48"/>
  <c r="N35" i="48"/>
  <c r="D22" i="47"/>
  <c r="H9" i="58"/>
  <c r="J9" i="58"/>
  <c r="H14" i="58"/>
  <c r="I14" i="58"/>
  <c r="J14" i="58"/>
  <c r="H16" i="58"/>
  <c r="I16" i="58"/>
  <c r="J16" i="58"/>
  <c r="H17" i="58"/>
  <c r="I17" i="58"/>
  <c r="J17" i="58"/>
  <c r="H18" i="58"/>
  <c r="I18" i="58"/>
  <c r="J18" i="58"/>
  <c r="D24" i="58"/>
  <c r="D23" i="58"/>
  <c r="C23" i="58"/>
  <c r="D22" i="58"/>
  <c r="C22" i="58"/>
  <c r="B83" i="57"/>
  <c r="B23" i="57"/>
  <c r="D17" i="58"/>
  <c r="C17" i="58"/>
  <c r="B17" i="58"/>
  <c r="D15" i="58"/>
  <c r="C15" i="58"/>
  <c r="B15" i="58"/>
  <c r="B117" i="57"/>
  <c r="B115" i="57"/>
  <c r="D13" i="58"/>
  <c r="C13" i="58"/>
  <c r="B13" i="58"/>
  <c r="B112" i="57"/>
  <c r="D8" i="58"/>
  <c r="C8" i="58"/>
  <c r="B8" i="58"/>
  <c r="D7" i="58"/>
  <c r="C7" i="58"/>
  <c r="B7" i="58"/>
  <c r="D6" i="58"/>
  <c r="C6" i="58"/>
  <c r="B6" i="58"/>
  <c r="D5" i="58"/>
  <c r="C5" i="58"/>
  <c r="B5" i="58"/>
  <c r="P103" i="57"/>
  <c r="P98" i="57"/>
  <c r="R85" i="57"/>
  <c r="R84" i="57"/>
  <c r="Q85" i="57"/>
  <c r="Q84" i="57"/>
  <c r="M97" i="57"/>
  <c r="N2" i="57"/>
  <c r="N3" i="57"/>
  <c r="N4" i="57"/>
  <c r="N5" i="57"/>
  <c r="N6" i="57"/>
  <c r="N7" i="57"/>
  <c r="N8" i="57"/>
  <c r="N9" i="57"/>
  <c r="N10" i="57"/>
  <c r="N11" i="57"/>
  <c r="N12" i="57"/>
  <c r="N13" i="57"/>
  <c r="N14" i="57"/>
  <c r="N15" i="57"/>
  <c r="N16" i="57"/>
  <c r="N17" i="57"/>
  <c r="N18" i="57"/>
  <c r="N19" i="57"/>
  <c r="N20" i="57"/>
  <c r="N21" i="57"/>
  <c r="N22" i="57"/>
  <c r="O23" i="57"/>
  <c r="N24" i="57"/>
  <c r="N25" i="57"/>
  <c r="N26" i="57"/>
  <c r="N27" i="57"/>
  <c r="N28" i="57"/>
  <c r="N29" i="57"/>
  <c r="N30" i="57"/>
  <c r="N31" i="57"/>
  <c r="N32" i="57"/>
  <c r="N33" i="57"/>
  <c r="N34" i="57"/>
  <c r="N35" i="57"/>
  <c r="N36" i="57"/>
  <c r="N37" i="57"/>
  <c r="N38" i="57"/>
  <c r="N39" i="57"/>
  <c r="N40" i="57"/>
  <c r="N41" i="57"/>
  <c r="N42" i="57"/>
  <c r="N43" i="57"/>
  <c r="N44" i="57"/>
  <c r="N45" i="57"/>
  <c r="N46" i="57"/>
  <c r="N47" i="57"/>
  <c r="N48" i="57"/>
  <c r="N49" i="57"/>
  <c r="N50" i="57"/>
  <c r="N51" i="57"/>
  <c r="N52" i="57"/>
  <c r="N53" i="57"/>
  <c r="N54" i="57"/>
  <c r="N55" i="57"/>
  <c r="N56" i="57"/>
  <c r="N57" i="57"/>
  <c r="N58" i="57"/>
  <c r="N59" i="57"/>
  <c r="N60" i="57"/>
  <c r="N61" i="57"/>
  <c r="N62" i="57"/>
  <c r="N63" i="57"/>
  <c r="N64" i="57"/>
  <c r="N65" i="57"/>
  <c r="N66" i="57"/>
  <c r="N67" i="57"/>
  <c r="N68" i="57"/>
  <c r="N69" i="57"/>
  <c r="N70" i="57"/>
  <c r="N71" i="57"/>
  <c r="N72" i="57"/>
  <c r="N73" i="57"/>
  <c r="N74" i="57"/>
  <c r="N75" i="57"/>
  <c r="N76" i="57"/>
  <c r="N77" i="57"/>
  <c r="N78" i="57"/>
  <c r="N79" i="57"/>
  <c r="N80" i="57"/>
  <c r="N81" i="57"/>
  <c r="N82" i="57"/>
  <c r="O83" i="57"/>
  <c r="N84" i="57"/>
  <c r="N85" i="57"/>
  <c r="N86" i="57"/>
  <c r="N87" i="57"/>
  <c r="N88" i="57"/>
  <c r="N89" i="57"/>
  <c r="N90" i="57"/>
  <c r="N91" i="57"/>
  <c r="N92" i="57"/>
  <c r="N93" i="57"/>
  <c r="N94" i="57"/>
  <c r="N95" i="57"/>
  <c r="N96" i="57"/>
  <c r="O97" i="57"/>
  <c r="N98" i="57"/>
  <c r="N99" i="57"/>
  <c r="N100" i="57"/>
  <c r="N101" i="57"/>
  <c r="O102" i="57"/>
  <c r="N103" i="57"/>
  <c r="O104" i="57"/>
  <c r="N105" i="57"/>
  <c r="N106" i="57"/>
  <c r="N107" i="57"/>
  <c r="N108" i="57"/>
  <c r="N109" i="57"/>
  <c r="N110" i="57"/>
  <c r="N111" i="57"/>
  <c r="O112" i="57"/>
  <c r="N113" i="57"/>
  <c r="N114" i="57"/>
  <c r="O115" i="57"/>
  <c r="N116" i="57"/>
  <c r="O118" i="57"/>
  <c r="O120" i="57" s="1"/>
  <c r="B33" i="58" s="1"/>
  <c r="N23" i="57"/>
  <c r="N83" i="57"/>
  <c r="N97" i="57"/>
  <c r="N102" i="57"/>
  <c r="N104" i="57"/>
  <c r="N112" i="57"/>
  <c r="N115" i="57"/>
  <c r="N118" i="57"/>
  <c r="K23" i="57"/>
  <c r="K83" i="57"/>
  <c r="K97" i="57"/>
  <c r="K102" i="57"/>
  <c r="K104" i="57"/>
  <c r="K112" i="57"/>
  <c r="K115" i="57"/>
  <c r="K118" i="57"/>
  <c r="O117" i="57"/>
  <c r="N117" i="57"/>
  <c r="K117" i="57"/>
  <c r="M42" i="58"/>
  <c r="M58" i="58"/>
  <c r="M60" i="58"/>
  <c r="E19" i="58"/>
  <c r="F25" i="58"/>
  <c r="F31" i="58"/>
  <c r="L42" i="58"/>
  <c r="L58" i="58"/>
  <c r="L60" i="58"/>
  <c r="J58" i="58"/>
  <c r="B19" i="58"/>
  <c r="C25" i="58"/>
  <c r="C31" i="58"/>
  <c r="I58" i="58"/>
  <c r="G42" i="58"/>
  <c r="G58" i="58"/>
  <c r="G60" i="58"/>
  <c r="F42" i="58"/>
  <c r="F58" i="58"/>
  <c r="F60" i="58"/>
  <c r="D42" i="58"/>
  <c r="D58" i="58"/>
  <c r="D60" i="58"/>
  <c r="C42" i="58"/>
  <c r="C58" i="58"/>
  <c r="C60" i="58"/>
  <c r="M19" i="58"/>
  <c r="M25" i="58"/>
  <c r="M31" i="58"/>
  <c r="K19" i="58"/>
  <c r="L25" i="58"/>
  <c r="L31" i="58"/>
  <c r="G19" i="58"/>
  <c r="G25" i="58"/>
  <c r="G31" i="58"/>
  <c r="D19" i="58"/>
  <c r="D25" i="58"/>
  <c r="D31" i="58"/>
  <c r="G28" i="58"/>
  <c r="M28" i="58" s="1"/>
  <c r="D28" i="58"/>
  <c r="L19" i="58"/>
  <c r="F19" i="58"/>
  <c r="C19" i="58"/>
  <c r="I46" i="52"/>
  <c r="J46" i="52"/>
  <c r="I47" i="52"/>
  <c r="J47" i="52"/>
  <c r="I48" i="52"/>
  <c r="J48" i="52"/>
  <c r="I49" i="52"/>
  <c r="J49" i="52"/>
  <c r="I50" i="52"/>
  <c r="J50" i="52"/>
  <c r="I51" i="52"/>
  <c r="J51" i="52"/>
  <c r="I52" i="52"/>
  <c r="J52" i="52"/>
  <c r="I53" i="52"/>
  <c r="J53" i="52"/>
  <c r="I54" i="52"/>
  <c r="J54" i="52"/>
  <c r="I55" i="52"/>
  <c r="J55" i="52"/>
  <c r="I56" i="52"/>
  <c r="J56" i="52"/>
  <c r="I57" i="52"/>
  <c r="J57" i="52"/>
  <c r="J45" i="52"/>
  <c r="I45" i="52"/>
  <c r="I38" i="52"/>
  <c r="J38" i="52"/>
  <c r="I39" i="52"/>
  <c r="J39" i="52"/>
  <c r="I40" i="52"/>
  <c r="I41" i="52"/>
  <c r="J41" i="52"/>
  <c r="J37" i="52"/>
  <c r="I46" i="55"/>
  <c r="J46" i="55"/>
  <c r="I47" i="55"/>
  <c r="J47" i="55"/>
  <c r="I48" i="55"/>
  <c r="J48" i="55"/>
  <c r="I49" i="55"/>
  <c r="J49" i="55"/>
  <c r="I50" i="55"/>
  <c r="J50" i="55"/>
  <c r="I51" i="55"/>
  <c r="J51" i="55"/>
  <c r="I52" i="55"/>
  <c r="J52" i="55"/>
  <c r="I53" i="55"/>
  <c r="J53" i="55"/>
  <c r="I54" i="55"/>
  <c r="J54" i="55"/>
  <c r="I55" i="55"/>
  <c r="J55" i="55"/>
  <c r="I56" i="55"/>
  <c r="J56" i="55"/>
  <c r="I57" i="55"/>
  <c r="J57" i="55"/>
  <c r="J45" i="55"/>
  <c r="I45" i="55"/>
  <c r="I38" i="55"/>
  <c r="J38" i="55"/>
  <c r="I39" i="55"/>
  <c r="J39" i="55"/>
  <c r="I40" i="55"/>
  <c r="I41" i="55"/>
  <c r="J41" i="55"/>
  <c r="J37" i="55"/>
  <c r="D57" i="55"/>
  <c r="D56" i="55"/>
  <c r="D55" i="55"/>
  <c r="D54" i="55"/>
  <c r="D52" i="55"/>
  <c r="D51" i="55"/>
  <c r="D50" i="55"/>
  <c r="D49" i="55"/>
  <c r="D48" i="55"/>
  <c r="D47" i="55"/>
  <c r="D46" i="55"/>
  <c r="D45" i="55"/>
  <c r="D40" i="55"/>
  <c r="D39" i="55"/>
  <c r="D38" i="55"/>
  <c r="D37" i="55"/>
  <c r="D41" i="55"/>
  <c r="C57" i="55"/>
  <c r="C56" i="55"/>
  <c r="C55" i="55"/>
  <c r="C54" i="55"/>
  <c r="C52" i="55"/>
  <c r="C51" i="55"/>
  <c r="C50" i="55"/>
  <c r="C49" i="55"/>
  <c r="C48" i="55"/>
  <c r="C47" i="55"/>
  <c r="C46" i="55"/>
  <c r="C45" i="55"/>
  <c r="C41" i="55"/>
  <c r="C40" i="55"/>
  <c r="C39" i="55"/>
  <c r="C38" i="55"/>
  <c r="C37" i="55"/>
  <c r="L46" i="55"/>
  <c r="M46" i="55"/>
  <c r="L47" i="55"/>
  <c r="M47" i="55"/>
  <c r="L48" i="55"/>
  <c r="M48" i="55"/>
  <c r="L49" i="55"/>
  <c r="M49" i="55"/>
  <c r="L50" i="55"/>
  <c r="M50" i="55"/>
  <c r="L51" i="55"/>
  <c r="M51" i="55"/>
  <c r="L52" i="55"/>
  <c r="M52" i="55"/>
  <c r="L53" i="55"/>
  <c r="M53" i="55"/>
  <c r="L54" i="55"/>
  <c r="M54" i="55"/>
  <c r="L55" i="55"/>
  <c r="M55" i="55"/>
  <c r="L56" i="55"/>
  <c r="M56" i="55"/>
  <c r="L57" i="55"/>
  <c r="M57" i="55"/>
  <c r="M45" i="55"/>
  <c r="L45" i="55"/>
  <c r="L38" i="55"/>
  <c r="M38" i="55"/>
  <c r="L39" i="55"/>
  <c r="M39" i="55"/>
  <c r="L40" i="55"/>
  <c r="M40" i="55"/>
  <c r="L41" i="55"/>
  <c r="M41" i="55"/>
  <c r="M37" i="55"/>
  <c r="L37" i="55"/>
  <c r="F37" i="55"/>
  <c r="M28" i="55"/>
  <c r="L28" i="55"/>
  <c r="L23" i="55"/>
  <c r="M23" i="55"/>
  <c r="L24" i="55"/>
  <c r="M24" i="55"/>
  <c r="M22" i="55"/>
  <c r="L22" i="55"/>
  <c r="K6" i="55"/>
  <c r="L6" i="55"/>
  <c r="M6" i="55"/>
  <c r="K7" i="55"/>
  <c r="L7" i="55"/>
  <c r="M7" i="55"/>
  <c r="K8" i="55"/>
  <c r="L8" i="55"/>
  <c r="M8" i="55"/>
  <c r="K9" i="55"/>
  <c r="L9" i="55"/>
  <c r="M9" i="55"/>
  <c r="K10" i="55"/>
  <c r="L10" i="55"/>
  <c r="M10" i="55"/>
  <c r="K11" i="55"/>
  <c r="L11" i="55"/>
  <c r="M11" i="55"/>
  <c r="K12" i="55"/>
  <c r="L12" i="55"/>
  <c r="M12" i="55"/>
  <c r="K13" i="55"/>
  <c r="L13" i="55"/>
  <c r="M13" i="55"/>
  <c r="K14" i="55"/>
  <c r="L14" i="55"/>
  <c r="M14" i="55"/>
  <c r="K15" i="55"/>
  <c r="L15" i="55"/>
  <c r="M15" i="55"/>
  <c r="K16" i="55"/>
  <c r="L16" i="55"/>
  <c r="M16" i="55"/>
  <c r="K17" i="55"/>
  <c r="L17" i="55"/>
  <c r="M17" i="55"/>
  <c r="K18" i="55"/>
  <c r="L18" i="55"/>
  <c r="M18" i="55"/>
  <c r="L5" i="55"/>
  <c r="M5" i="55"/>
  <c r="K5" i="55"/>
  <c r="H9" i="55"/>
  <c r="J9" i="55"/>
  <c r="H14" i="55"/>
  <c r="I14" i="55"/>
  <c r="J14" i="55"/>
  <c r="H16" i="55"/>
  <c r="I16" i="55"/>
  <c r="J16" i="55"/>
  <c r="H17" i="55"/>
  <c r="I17" i="55"/>
  <c r="J17" i="55"/>
  <c r="H18" i="55"/>
  <c r="I18" i="55"/>
  <c r="J18" i="55"/>
  <c r="D24" i="55"/>
  <c r="D23" i="55"/>
  <c r="C23" i="55"/>
  <c r="D22" i="55"/>
  <c r="C22" i="55"/>
  <c r="F77" i="54"/>
  <c r="F20" i="54"/>
  <c r="D15" i="55"/>
  <c r="D13" i="55"/>
  <c r="D10" i="55"/>
  <c r="C10" i="55"/>
  <c r="B10" i="55"/>
  <c r="D8" i="55"/>
  <c r="C8" i="55"/>
  <c r="B8" i="55"/>
  <c r="D7" i="55"/>
  <c r="D6" i="55"/>
  <c r="C6" i="55"/>
  <c r="B6" i="55"/>
  <c r="D5" i="55"/>
  <c r="C5" i="55"/>
  <c r="B5" i="55"/>
  <c r="R78" i="54"/>
  <c r="R80" i="54"/>
  <c r="R79" i="54"/>
  <c r="G58" i="55"/>
  <c r="F58" i="55"/>
  <c r="M58" i="55"/>
  <c r="L58" i="55"/>
  <c r="G28" i="55"/>
  <c r="G25" i="55"/>
  <c r="F25" i="55"/>
  <c r="M25" i="55"/>
  <c r="L25" i="55"/>
  <c r="G19" i="55"/>
  <c r="G31" i="55"/>
  <c r="F19" i="55"/>
  <c r="E19" i="55"/>
  <c r="F31" i="55"/>
  <c r="M19" i="55"/>
  <c r="M31" i="55"/>
  <c r="L19" i="55"/>
  <c r="K19" i="55"/>
  <c r="L31" i="55"/>
  <c r="E114" i="54"/>
  <c r="P113" i="54"/>
  <c r="P100" i="54"/>
  <c r="P103" i="54"/>
  <c r="B19" i="55"/>
  <c r="D28" i="55"/>
  <c r="C19" i="55"/>
  <c r="D19" i="55"/>
  <c r="F42" i="55"/>
  <c r="F60" i="55"/>
  <c r="L42" i="55"/>
  <c r="L60" i="55"/>
  <c r="C25" i="55"/>
  <c r="D25" i="55"/>
  <c r="D42" i="55"/>
  <c r="G42" i="55"/>
  <c r="G60" i="55"/>
  <c r="M42" i="55"/>
  <c r="M60" i="55"/>
  <c r="C58" i="55"/>
  <c r="I58" i="55"/>
  <c r="D58" i="55"/>
  <c r="J58" i="55"/>
  <c r="L46" i="52"/>
  <c r="M46" i="52"/>
  <c r="L47" i="52"/>
  <c r="M47" i="52"/>
  <c r="L48" i="52"/>
  <c r="M48" i="52"/>
  <c r="L49" i="52"/>
  <c r="M49" i="52"/>
  <c r="L50" i="52"/>
  <c r="M50" i="52"/>
  <c r="L51" i="52"/>
  <c r="M51" i="52"/>
  <c r="L52" i="52"/>
  <c r="M52" i="52"/>
  <c r="L53" i="52"/>
  <c r="M53" i="52"/>
  <c r="L54" i="52"/>
  <c r="M54" i="52"/>
  <c r="L55" i="52"/>
  <c r="M55" i="52"/>
  <c r="L56" i="52"/>
  <c r="M56" i="52"/>
  <c r="L57" i="52"/>
  <c r="M57" i="52"/>
  <c r="M45" i="52"/>
  <c r="L45" i="52"/>
  <c r="L38" i="52"/>
  <c r="M38" i="52"/>
  <c r="L39" i="52"/>
  <c r="M39" i="52"/>
  <c r="L40" i="52"/>
  <c r="M40" i="52"/>
  <c r="L41" i="52"/>
  <c r="M41" i="52"/>
  <c r="M37" i="52"/>
  <c r="L37" i="52"/>
  <c r="F37" i="52"/>
  <c r="G41" i="52"/>
  <c r="G40" i="52"/>
  <c r="G39" i="52"/>
  <c r="G38" i="52"/>
  <c r="G37" i="52"/>
  <c r="L28" i="52"/>
  <c r="L23" i="52"/>
  <c r="M23" i="52"/>
  <c r="L24" i="52"/>
  <c r="M24" i="52"/>
  <c r="M22" i="52"/>
  <c r="L22" i="52"/>
  <c r="K6" i="52"/>
  <c r="L6" i="52"/>
  <c r="M6" i="52"/>
  <c r="K7" i="52"/>
  <c r="L7" i="52"/>
  <c r="M7" i="52"/>
  <c r="K8" i="52"/>
  <c r="L8" i="52"/>
  <c r="M8" i="52"/>
  <c r="K9" i="52"/>
  <c r="L9" i="52"/>
  <c r="M9" i="52"/>
  <c r="M10" i="52"/>
  <c r="K11" i="52"/>
  <c r="L11" i="52"/>
  <c r="M11" i="52"/>
  <c r="K12" i="52"/>
  <c r="L12" i="52"/>
  <c r="M12" i="52"/>
  <c r="K13" i="52"/>
  <c r="L13" i="52"/>
  <c r="M13" i="52"/>
  <c r="K14" i="52"/>
  <c r="L14" i="52"/>
  <c r="M14" i="52"/>
  <c r="K15" i="52"/>
  <c r="L15" i="52"/>
  <c r="M15" i="52"/>
  <c r="K16" i="52"/>
  <c r="L16" i="52"/>
  <c r="M16" i="52"/>
  <c r="K17" i="52"/>
  <c r="L17" i="52"/>
  <c r="M17" i="52"/>
  <c r="K18" i="52"/>
  <c r="L18" i="52"/>
  <c r="M18" i="52"/>
  <c r="L5" i="52"/>
  <c r="M5" i="52"/>
  <c r="K5" i="52"/>
  <c r="D60" i="55"/>
  <c r="D31" i="55"/>
  <c r="C31" i="55"/>
  <c r="D57" i="52"/>
  <c r="D56" i="52"/>
  <c r="D55" i="52"/>
  <c r="D54" i="52"/>
  <c r="D52" i="52"/>
  <c r="D51" i="52"/>
  <c r="D50" i="52"/>
  <c r="D49" i="52"/>
  <c r="D48" i="52"/>
  <c r="D47" i="52"/>
  <c r="D46" i="52"/>
  <c r="D45" i="52"/>
  <c r="C57" i="52"/>
  <c r="C56" i="52"/>
  <c r="C55" i="52"/>
  <c r="C54" i="52"/>
  <c r="C52" i="52"/>
  <c r="C51" i="52"/>
  <c r="C50" i="52"/>
  <c r="C49" i="52"/>
  <c r="C48" i="52"/>
  <c r="C47" i="52"/>
  <c r="C46" i="52"/>
  <c r="C45" i="52"/>
  <c r="D40" i="52"/>
  <c r="D39" i="52"/>
  <c r="D38" i="52"/>
  <c r="D37" i="52"/>
  <c r="D41" i="52"/>
  <c r="C41" i="52"/>
  <c r="C40" i="52"/>
  <c r="C39" i="52"/>
  <c r="C38" i="52"/>
  <c r="K119" i="54"/>
  <c r="J119" i="54"/>
  <c r="K117" i="54"/>
  <c r="J117" i="54"/>
  <c r="K114" i="54"/>
  <c r="J114" i="54"/>
  <c r="K103" i="54"/>
  <c r="J103" i="54"/>
  <c r="K101" i="54"/>
  <c r="J101" i="54"/>
  <c r="K77" i="54"/>
  <c r="J77" i="54"/>
  <c r="K20" i="54"/>
  <c r="K120" i="54"/>
  <c r="J20" i="54"/>
  <c r="J120" i="54"/>
  <c r="N3" i="54"/>
  <c r="N4" i="54"/>
  <c r="N5" i="54"/>
  <c r="N6" i="54"/>
  <c r="N7" i="54"/>
  <c r="N8" i="54"/>
  <c r="N9" i="54"/>
  <c r="N10" i="54"/>
  <c r="N11" i="54"/>
  <c r="N12" i="54"/>
  <c r="N13" i="54"/>
  <c r="N14" i="54"/>
  <c r="N15" i="54"/>
  <c r="N16" i="54"/>
  <c r="N17" i="54"/>
  <c r="N18" i="54"/>
  <c r="N19" i="54"/>
  <c r="N21" i="54"/>
  <c r="N22" i="54"/>
  <c r="N23" i="54"/>
  <c r="N24" i="54"/>
  <c r="N25" i="54"/>
  <c r="N26" i="54"/>
  <c r="N27" i="54"/>
  <c r="N28" i="54"/>
  <c r="N29" i="54"/>
  <c r="N30" i="54"/>
  <c r="N31" i="54"/>
  <c r="N32" i="54"/>
  <c r="N33" i="54"/>
  <c r="N34" i="54"/>
  <c r="N35" i="54"/>
  <c r="N36" i="54"/>
  <c r="N37" i="54"/>
  <c r="N38" i="54"/>
  <c r="N39" i="54"/>
  <c r="N40" i="54"/>
  <c r="N41" i="54"/>
  <c r="N42" i="54"/>
  <c r="N43" i="54"/>
  <c r="N44" i="54"/>
  <c r="N45" i="54"/>
  <c r="N46" i="54"/>
  <c r="N47" i="54"/>
  <c r="N48" i="54"/>
  <c r="N49" i="54"/>
  <c r="N50" i="54"/>
  <c r="N51" i="54"/>
  <c r="N52" i="54"/>
  <c r="N53" i="54"/>
  <c r="N54" i="54"/>
  <c r="N55" i="54"/>
  <c r="N56" i="54"/>
  <c r="N57" i="54"/>
  <c r="N58" i="54"/>
  <c r="N59" i="54"/>
  <c r="N60" i="54"/>
  <c r="N61" i="54"/>
  <c r="N62" i="54"/>
  <c r="N63" i="54"/>
  <c r="N64" i="54"/>
  <c r="N65" i="54"/>
  <c r="N66" i="54"/>
  <c r="N67" i="54"/>
  <c r="N68" i="54"/>
  <c r="N69" i="54"/>
  <c r="N70" i="54"/>
  <c r="N71" i="54"/>
  <c r="N72" i="54"/>
  <c r="N73" i="54"/>
  <c r="N74" i="54"/>
  <c r="N75" i="54"/>
  <c r="N76" i="54"/>
  <c r="N78" i="54"/>
  <c r="N79" i="54"/>
  <c r="N80" i="54"/>
  <c r="N81" i="54"/>
  <c r="N82" i="54"/>
  <c r="N83" i="54"/>
  <c r="N84" i="54"/>
  <c r="N85" i="54"/>
  <c r="N86" i="54"/>
  <c r="N87" i="54"/>
  <c r="N88" i="54"/>
  <c r="N89" i="54"/>
  <c r="N90" i="54"/>
  <c r="N91" i="54"/>
  <c r="N92" i="54"/>
  <c r="N93" i="54"/>
  <c r="N94" i="54"/>
  <c r="N95" i="54"/>
  <c r="N96" i="54"/>
  <c r="N97" i="54"/>
  <c r="N98" i="54"/>
  <c r="N99" i="54"/>
  <c r="N100" i="54"/>
  <c r="N102" i="54"/>
  <c r="N103" i="54"/>
  <c r="O103" i="54"/>
  <c r="N104" i="54"/>
  <c r="N105" i="54"/>
  <c r="N106" i="54"/>
  <c r="N107" i="54"/>
  <c r="N108" i="54"/>
  <c r="N109" i="54"/>
  <c r="N110" i="54"/>
  <c r="N111" i="54"/>
  <c r="N112" i="54"/>
  <c r="N113" i="54"/>
  <c r="N115" i="54"/>
  <c r="N116" i="54"/>
  <c r="N118" i="54"/>
  <c r="N119" i="54"/>
  <c r="O119" i="54"/>
  <c r="N2" i="54"/>
  <c r="T98" i="50"/>
  <c r="W82" i="50"/>
  <c r="V82" i="50"/>
  <c r="C28" i="52"/>
  <c r="J9" i="60" s="1"/>
  <c r="X10" i="50"/>
  <c r="W10" i="50"/>
  <c r="W12" i="50" s="1"/>
  <c r="D24" i="52" s="1"/>
  <c r="B80" i="50"/>
  <c r="C22" i="52" s="1"/>
  <c r="C25" i="52" s="1"/>
  <c r="B22" i="50"/>
  <c r="C23" i="52" s="1"/>
  <c r="H9" i="52"/>
  <c r="J9" i="52"/>
  <c r="H14" i="52"/>
  <c r="I14" i="52"/>
  <c r="J14" i="52"/>
  <c r="H16" i="52"/>
  <c r="I16" i="52"/>
  <c r="J16" i="52"/>
  <c r="H17" i="52"/>
  <c r="I17" i="52"/>
  <c r="J17" i="52"/>
  <c r="H18" i="52"/>
  <c r="I18" i="52"/>
  <c r="J18" i="52"/>
  <c r="C15" i="52"/>
  <c r="B15" i="52"/>
  <c r="R106" i="50"/>
  <c r="C13" i="52" s="1"/>
  <c r="Q106" i="50"/>
  <c r="B13" i="52" s="1"/>
  <c r="C12" i="52"/>
  <c r="N10" i="60" s="1"/>
  <c r="B12" i="52"/>
  <c r="H12" i="52" s="1"/>
  <c r="H12" i="55" s="1"/>
  <c r="H12" i="58" s="1"/>
  <c r="P12" i="58" s="1"/>
  <c r="C10" i="52"/>
  <c r="N8" i="60" s="1"/>
  <c r="J8" i="60" s="1"/>
  <c r="B10" i="52"/>
  <c r="C8" i="52"/>
  <c r="J6" i="60" s="1"/>
  <c r="B8" i="52"/>
  <c r="C7" i="52"/>
  <c r="J5" i="60" s="1"/>
  <c r="C6" i="52"/>
  <c r="J4" i="60" s="1"/>
  <c r="B6" i="52"/>
  <c r="G58" i="52"/>
  <c r="F58" i="52"/>
  <c r="M58" i="52"/>
  <c r="L58" i="52"/>
  <c r="F42" i="52"/>
  <c r="F60" i="52"/>
  <c r="L42" i="52"/>
  <c r="L60" i="52"/>
  <c r="G28" i="52"/>
  <c r="G25" i="52"/>
  <c r="F25" i="52"/>
  <c r="M25" i="52"/>
  <c r="L25" i="52"/>
  <c r="G19" i="52"/>
  <c r="G31" i="52"/>
  <c r="F19" i="52"/>
  <c r="E19" i="52"/>
  <c r="F31" i="52"/>
  <c r="M19" i="52"/>
  <c r="M31" i="52"/>
  <c r="C42" i="55"/>
  <c r="C60" i="55"/>
  <c r="N20" i="54"/>
  <c r="O117" i="54"/>
  <c r="N117" i="54"/>
  <c r="O114" i="54"/>
  <c r="N114" i="54"/>
  <c r="O101" i="54"/>
  <c r="N101" i="54"/>
  <c r="O77" i="54"/>
  <c r="N77" i="54"/>
  <c r="D42" i="52"/>
  <c r="G42" i="52"/>
  <c r="G60" i="52"/>
  <c r="M42" i="52"/>
  <c r="M60" i="52"/>
  <c r="C58" i="52"/>
  <c r="I58" i="52"/>
  <c r="D58" i="52"/>
  <c r="J58" i="52"/>
  <c r="K113" i="50"/>
  <c r="J113" i="50"/>
  <c r="I113" i="50"/>
  <c r="H113" i="50"/>
  <c r="N112" i="50"/>
  <c r="O112" i="50" s="1"/>
  <c r="N111" i="50"/>
  <c r="O111" i="50" s="1"/>
  <c r="N110" i="50"/>
  <c r="N109" i="50"/>
  <c r="O109" i="50" s="1"/>
  <c r="O113" i="50" s="1"/>
  <c r="N108" i="50"/>
  <c r="S109" i="50" s="1"/>
  <c r="D15" i="52" s="1"/>
  <c r="K107" i="50"/>
  <c r="J107" i="50"/>
  <c r="I107" i="50"/>
  <c r="H107" i="50"/>
  <c r="N106" i="50"/>
  <c r="O106" i="50" s="1"/>
  <c r="N105" i="50"/>
  <c r="O105" i="50" s="1"/>
  <c r="N104" i="50"/>
  <c r="N103" i="50"/>
  <c r="O103" i="50" s="1"/>
  <c r="K102" i="50"/>
  <c r="J102" i="50"/>
  <c r="I102" i="50"/>
  <c r="H102" i="50"/>
  <c r="N101" i="50"/>
  <c r="O101" i="50" s="1"/>
  <c r="N100" i="50"/>
  <c r="O100" i="50" s="1"/>
  <c r="N99" i="50"/>
  <c r="O99" i="50" s="1"/>
  <c r="N98" i="50"/>
  <c r="O98" i="50" s="1"/>
  <c r="N97" i="50"/>
  <c r="O97" i="50" s="1"/>
  <c r="N96" i="50"/>
  <c r="O96" i="50" s="1"/>
  <c r="K95" i="50"/>
  <c r="J95" i="50"/>
  <c r="I95" i="50"/>
  <c r="H95" i="50"/>
  <c r="N94" i="50"/>
  <c r="O94" i="50" s="1"/>
  <c r="K93" i="50"/>
  <c r="J93" i="50"/>
  <c r="I93" i="50"/>
  <c r="H93" i="50"/>
  <c r="N92" i="50"/>
  <c r="O92" i="50" s="1"/>
  <c r="N91" i="50"/>
  <c r="O91" i="50" s="1"/>
  <c r="N90" i="50"/>
  <c r="O90" i="50" s="1"/>
  <c r="N89" i="50"/>
  <c r="O89" i="50" s="1"/>
  <c r="N88" i="50"/>
  <c r="O88" i="50" s="1"/>
  <c r="N87" i="50"/>
  <c r="O87" i="50" s="1"/>
  <c r="N86" i="50"/>
  <c r="O86" i="50" s="1"/>
  <c r="N85" i="50"/>
  <c r="O85" i="50" s="1"/>
  <c r="N84" i="50"/>
  <c r="O84" i="50" s="1"/>
  <c r="N83" i="50"/>
  <c r="O83" i="50" s="1"/>
  <c r="N82" i="50"/>
  <c r="O82" i="50" s="1"/>
  <c r="N81" i="50"/>
  <c r="O81" i="50" s="1"/>
  <c r="K80" i="50"/>
  <c r="K114" i="50" s="1"/>
  <c r="J80" i="50"/>
  <c r="I80" i="50"/>
  <c r="H80" i="50"/>
  <c r="N79" i="50"/>
  <c r="N78" i="50"/>
  <c r="N77" i="50"/>
  <c r="N76" i="50"/>
  <c r="N75" i="50"/>
  <c r="N74" i="50"/>
  <c r="N73" i="50"/>
  <c r="N72" i="50"/>
  <c r="N71" i="50"/>
  <c r="N70" i="50"/>
  <c r="N69" i="50"/>
  <c r="N68" i="50"/>
  <c r="N67" i="50"/>
  <c r="N66" i="50"/>
  <c r="N65" i="50"/>
  <c r="N64" i="50"/>
  <c r="N63" i="50"/>
  <c r="N62" i="50"/>
  <c r="N61" i="50"/>
  <c r="N60" i="50"/>
  <c r="N59" i="50"/>
  <c r="N58" i="50"/>
  <c r="N57" i="50"/>
  <c r="N56" i="50"/>
  <c r="N55" i="50"/>
  <c r="N54" i="50"/>
  <c r="N53" i="50"/>
  <c r="N52" i="50"/>
  <c r="N51" i="50"/>
  <c r="N50" i="50"/>
  <c r="N49" i="50"/>
  <c r="N48" i="50"/>
  <c r="N47" i="50"/>
  <c r="N46" i="50"/>
  <c r="N45" i="50"/>
  <c r="N44" i="50"/>
  <c r="N43" i="50"/>
  <c r="N42" i="50"/>
  <c r="N41" i="50"/>
  <c r="N40" i="50"/>
  <c r="N39" i="50"/>
  <c r="N38" i="50"/>
  <c r="N37" i="50"/>
  <c r="N36" i="50"/>
  <c r="N35" i="50"/>
  <c r="N34" i="50"/>
  <c r="N33" i="50"/>
  <c r="N32" i="50"/>
  <c r="N31" i="50"/>
  <c r="O31" i="50" s="1"/>
  <c r="N30" i="50"/>
  <c r="N29" i="50"/>
  <c r="N28" i="50"/>
  <c r="N27" i="50"/>
  <c r="N26" i="50"/>
  <c r="O26" i="50" s="1"/>
  <c r="N25" i="50"/>
  <c r="N24" i="50"/>
  <c r="N23" i="50"/>
  <c r="K22" i="50"/>
  <c r="J22" i="50"/>
  <c r="I22" i="50"/>
  <c r="I114" i="50" s="1"/>
  <c r="H22" i="50"/>
  <c r="H114" i="50" s="1"/>
  <c r="N21" i="50"/>
  <c r="N20" i="50"/>
  <c r="N19" i="50"/>
  <c r="N18" i="50"/>
  <c r="N17" i="50"/>
  <c r="N16" i="50"/>
  <c r="N15" i="50"/>
  <c r="N14" i="50"/>
  <c r="N13" i="50"/>
  <c r="N12" i="50"/>
  <c r="N11" i="50"/>
  <c r="N10" i="50"/>
  <c r="N9" i="50"/>
  <c r="N8" i="50"/>
  <c r="N7" i="50"/>
  <c r="N6" i="50"/>
  <c r="N5" i="50"/>
  <c r="N4" i="50"/>
  <c r="N3" i="50"/>
  <c r="N2" i="50"/>
  <c r="AG18" i="49"/>
  <c r="AF18" i="49"/>
  <c r="AG17" i="49"/>
  <c r="AF17" i="49"/>
  <c r="N120" i="54"/>
  <c r="O20" i="54"/>
  <c r="O120" i="54"/>
  <c r="N122" i="54" s="1"/>
  <c r="B33" i="55" s="1"/>
  <c r="D60" i="52"/>
  <c r="N95" i="50"/>
  <c r="O95" i="50"/>
  <c r="O107" i="50"/>
  <c r="I47" i="47"/>
  <c r="I48" i="47"/>
  <c r="J48" i="47"/>
  <c r="I53" i="47"/>
  <c r="J53" i="47"/>
  <c r="D57" i="47"/>
  <c r="J57" i="47"/>
  <c r="D56" i="47"/>
  <c r="J56" i="47"/>
  <c r="D55" i="47"/>
  <c r="J55" i="47"/>
  <c r="D54" i="47"/>
  <c r="J54" i="47"/>
  <c r="D52" i="47"/>
  <c r="J52" i="47"/>
  <c r="D51" i="47"/>
  <c r="J51" i="47"/>
  <c r="D50" i="47"/>
  <c r="J50" i="47"/>
  <c r="D49" i="47"/>
  <c r="J49" i="47"/>
  <c r="D47" i="47"/>
  <c r="J47" i="47"/>
  <c r="D46" i="47"/>
  <c r="J46" i="47"/>
  <c r="D45" i="47"/>
  <c r="J45" i="47"/>
  <c r="C57" i="47"/>
  <c r="I57" i="47"/>
  <c r="C56" i="47"/>
  <c r="I56" i="47"/>
  <c r="C55" i="47"/>
  <c r="I55" i="47"/>
  <c r="C54" i="47"/>
  <c r="I54" i="47"/>
  <c r="C52" i="47"/>
  <c r="I52" i="47"/>
  <c r="C51" i="47"/>
  <c r="I51" i="47"/>
  <c r="C50" i="47"/>
  <c r="I50" i="47"/>
  <c r="C49" i="47"/>
  <c r="I49" i="47"/>
  <c r="C46" i="47"/>
  <c r="I46" i="47"/>
  <c r="C45" i="47"/>
  <c r="I45" i="47"/>
  <c r="D40" i="47"/>
  <c r="D39" i="47"/>
  <c r="J39" i="47"/>
  <c r="D38" i="47"/>
  <c r="J38" i="47"/>
  <c r="D41" i="47"/>
  <c r="C37" i="47"/>
  <c r="C38" i="47"/>
  <c r="I38" i="47"/>
  <c r="C39" i="47"/>
  <c r="I39" i="47"/>
  <c r="C40" i="47"/>
  <c r="I40" i="47"/>
  <c r="C41" i="47"/>
  <c r="I41" i="47"/>
  <c r="C28" i="47"/>
  <c r="C23" i="47"/>
  <c r="C22" i="47"/>
  <c r="B35" i="48"/>
  <c r="D16" i="47"/>
  <c r="D15" i="47"/>
  <c r="D13" i="47"/>
  <c r="G71" i="48"/>
  <c r="G61" i="48"/>
  <c r="H61" i="48"/>
  <c r="H71" i="48"/>
  <c r="B14" i="48"/>
  <c r="H9" i="47"/>
  <c r="H12" i="47"/>
  <c r="H14" i="47"/>
  <c r="H16" i="47"/>
  <c r="H17" i="47"/>
  <c r="H18" i="47"/>
  <c r="J9" i="47"/>
  <c r="I12" i="47"/>
  <c r="J12" i="47"/>
  <c r="I14" i="47"/>
  <c r="J14" i="47"/>
  <c r="I16" i="47"/>
  <c r="J16" i="47"/>
  <c r="I17" i="47"/>
  <c r="J17" i="47"/>
  <c r="I18" i="47"/>
  <c r="J18" i="47"/>
  <c r="O22" i="50"/>
  <c r="J41" i="47"/>
  <c r="D37" i="47"/>
  <c r="J37" i="47"/>
  <c r="L71" i="48"/>
  <c r="S56" i="48"/>
  <c r="D12" i="47"/>
  <c r="C12" i="47"/>
  <c r="B12" i="47"/>
  <c r="U46" i="48"/>
  <c r="D8" i="47"/>
  <c r="C8" i="47"/>
  <c r="AC45" i="48"/>
  <c r="U45" i="48"/>
  <c r="D6" i="47"/>
  <c r="C6" i="47"/>
  <c r="B6" i="47"/>
  <c r="S37" i="48"/>
  <c r="S36" i="48" a="1"/>
  <c r="S36" i="48"/>
  <c r="L46" i="47"/>
  <c r="M46" i="47"/>
  <c r="L47" i="47"/>
  <c r="M47" i="47"/>
  <c r="L48" i="47"/>
  <c r="M48" i="47"/>
  <c r="L49" i="47"/>
  <c r="M49" i="47"/>
  <c r="L50" i="47"/>
  <c r="M50" i="47"/>
  <c r="L51" i="47"/>
  <c r="M51" i="47"/>
  <c r="L52" i="47"/>
  <c r="M52" i="47"/>
  <c r="L53" i="47"/>
  <c r="M53" i="47"/>
  <c r="L54" i="47"/>
  <c r="M54" i="47"/>
  <c r="L55" i="47"/>
  <c r="M55" i="47"/>
  <c r="L56" i="47"/>
  <c r="M56" i="47"/>
  <c r="L57" i="47"/>
  <c r="M57" i="47"/>
  <c r="M45" i="47"/>
  <c r="L45" i="47"/>
  <c r="L38" i="47"/>
  <c r="M38" i="47"/>
  <c r="L39" i="47"/>
  <c r="M39" i="47"/>
  <c r="L40" i="47"/>
  <c r="M40" i="47"/>
  <c r="L41" i="47"/>
  <c r="M41" i="47"/>
  <c r="M37" i="47"/>
  <c r="L37" i="47"/>
  <c r="G40" i="47"/>
  <c r="G39" i="47"/>
  <c r="G38" i="47"/>
  <c r="G37" i="47"/>
  <c r="L28" i="47"/>
  <c r="L23" i="47"/>
  <c r="M23" i="47"/>
  <c r="L24" i="47"/>
  <c r="M24" i="47"/>
  <c r="M22" i="47"/>
  <c r="L22" i="47"/>
  <c r="K6" i="47"/>
  <c r="L6" i="47"/>
  <c r="M6" i="47"/>
  <c r="K7" i="47"/>
  <c r="L7" i="47"/>
  <c r="M7" i="47"/>
  <c r="K8" i="47"/>
  <c r="L8" i="47"/>
  <c r="M8" i="47"/>
  <c r="K9" i="47"/>
  <c r="L9" i="47"/>
  <c r="M9" i="47"/>
  <c r="K10" i="47"/>
  <c r="K10" i="52"/>
  <c r="K19" i="52"/>
  <c r="L31" i="52"/>
  <c r="L10" i="47"/>
  <c r="L10" i="52"/>
  <c r="L19" i="52"/>
  <c r="M10" i="47"/>
  <c r="K11" i="47"/>
  <c r="L11" i="47"/>
  <c r="M11" i="47"/>
  <c r="K12" i="47"/>
  <c r="L12" i="47"/>
  <c r="M12" i="47"/>
  <c r="K13" i="47"/>
  <c r="L13" i="47"/>
  <c r="M13" i="47"/>
  <c r="K14" i="47"/>
  <c r="L14" i="47"/>
  <c r="M14" i="47"/>
  <c r="K15" i="47"/>
  <c r="L15" i="47"/>
  <c r="M15" i="47"/>
  <c r="K16" i="47"/>
  <c r="L16" i="47"/>
  <c r="M16" i="47"/>
  <c r="K17" i="47"/>
  <c r="L17" i="47"/>
  <c r="M17" i="47"/>
  <c r="K18" i="47"/>
  <c r="L18" i="47"/>
  <c r="M18" i="47"/>
  <c r="L5" i="47"/>
  <c r="M5" i="47"/>
  <c r="K5" i="47"/>
  <c r="K73" i="48"/>
  <c r="J73" i="48"/>
  <c r="I73" i="48"/>
  <c r="H73" i="48"/>
  <c r="N72" i="48"/>
  <c r="K71" i="48"/>
  <c r="J71" i="48"/>
  <c r="I71" i="48"/>
  <c r="N70" i="48"/>
  <c r="O70" i="48"/>
  <c r="N69" i="48"/>
  <c r="O69" i="48"/>
  <c r="N68" i="48"/>
  <c r="O68" i="48"/>
  <c r="N67" i="48"/>
  <c r="O67" i="48"/>
  <c r="N66" i="48"/>
  <c r="O66" i="48"/>
  <c r="N65" i="48"/>
  <c r="O65" i="48"/>
  <c r="N64" i="48"/>
  <c r="O64" i="48"/>
  <c r="N63" i="48"/>
  <c r="O63" i="48"/>
  <c r="N62" i="48"/>
  <c r="K61" i="48"/>
  <c r="J61" i="48"/>
  <c r="I61" i="48"/>
  <c r="N60" i="48"/>
  <c r="O60" i="48"/>
  <c r="N59" i="48"/>
  <c r="O59" i="48"/>
  <c r="N58" i="48"/>
  <c r="O58" i="48"/>
  <c r="N57" i="48"/>
  <c r="O57" i="48"/>
  <c r="N56" i="48"/>
  <c r="P55" i="48"/>
  <c r="K55" i="48"/>
  <c r="J55" i="48"/>
  <c r="I55" i="48"/>
  <c r="H55" i="48"/>
  <c r="Q54" i="48"/>
  <c r="N54" i="48"/>
  <c r="O54" i="48"/>
  <c r="N53" i="48"/>
  <c r="O53" i="48"/>
  <c r="N52" i="48"/>
  <c r="O52" i="48"/>
  <c r="N51" i="48"/>
  <c r="O51" i="48"/>
  <c r="N50" i="48"/>
  <c r="O50" i="48"/>
  <c r="N49" i="48"/>
  <c r="O49" i="48"/>
  <c r="N48" i="48"/>
  <c r="O48" i="48"/>
  <c r="P47" i="48"/>
  <c r="N47" i="48"/>
  <c r="O47" i="48"/>
  <c r="N46" i="48"/>
  <c r="O46" i="48"/>
  <c r="N45" i="48"/>
  <c r="K44" i="48"/>
  <c r="J44" i="48"/>
  <c r="I44" i="48"/>
  <c r="H44" i="48"/>
  <c r="P43" i="48"/>
  <c r="N43" i="48"/>
  <c r="O43" i="48"/>
  <c r="N42" i="48"/>
  <c r="O42" i="48"/>
  <c r="N41" i="48"/>
  <c r="O41" i="48"/>
  <c r="N40" i="48"/>
  <c r="O40" i="48"/>
  <c r="N39" i="48"/>
  <c r="O39" i="48"/>
  <c r="N38" i="48"/>
  <c r="O38" i="48"/>
  <c r="N37" i="48"/>
  <c r="O37" i="48"/>
  <c r="N36" i="48"/>
  <c r="K35" i="48"/>
  <c r="J35" i="48"/>
  <c r="I35" i="48"/>
  <c r="H35" i="48"/>
  <c r="N34" i="48"/>
  <c r="N33" i="48"/>
  <c r="N32" i="48"/>
  <c r="N31" i="48"/>
  <c r="N30" i="48"/>
  <c r="N29" i="48"/>
  <c r="N28" i="48"/>
  <c r="N27" i="48"/>
  <c r="O27" i="48"/>
  <c r="N26" i="48"/>
  <c r="N25" i="48"/>
  <c r="N24" i="48"/>
  <c r="N23" i="48"/>
  <c r="N22" i="48"/>
  <c r="N21" i="48"/>
  <c r="N20" i="48"/>
  <c r="N19" i="48"/>
  <c r="N18" i="48"/>
  <c r="N17" i="48"/>
  <c r="O17" i="48"/>
  <c r="K14" i="48"/>
  <c r="K74" i="48"/>
  <c r="J14" i="48"/>
  <c r="J74" i="48"/>
  <c r="I14" i="48"/>
  <c r="I74" i="48"/>
  <c r="H14" i="48"/>
  <c r="H74" i="48"/>
  <c r="G58" i="47"/>
  <c r="F58" i="47"/>
  <c r="M58" i="47"/>
  <c r="L58" i="47"/>
  <c r="G42" i="47"/>
  <c r="G60" i="47"/>
  <c r="F42" i="47"/>
  <c r="F60" i="47"/>
  <c r="M42" i="47"/>
  <c r="M60" i="47"/>
  <c r="L42" i="47"/>
  <c r="L60" i="47"/>
  <c r="G28" i="47"/>
  <c r="M28" i="47"/>
  <c r="M28" i="52"/>
  <c r="G25" i="47"/>
  <c r="F25" i="47"/>
  <c r="M25" i="47"/>
  <c r="L25" i="47"/>
  <c r="G19" i="47"/>
  <c r="G31" i="47"/>
  <c r="F19" i="47"/>
  <c r="E19" i="47"/>
  <c r="F31" i="47"/>
  <c r="M19" i="47"/>
  <c r="M31" i="47"/>
  <c r="L19" i="47"/>
  <c r="K19" i="47"/>
  <c r="L31" i="47"/>
  <c r="I48" i="44"/>
  <c r="J48" i="44"/>
  <c r="I53" i="44"/>
  <c r="J53" i="44"/>
  <c r="D57" i="44"/>
  <c r="J57" i="44"/>
  <c r="D56" i="44"/>
  <c r="J56" i="44"/>
  <c r="D55" i="44"/>
  <c r="J55" i="44"/>
  <c r="D54" i="44"/>
  <c r="J54" i="44"/>
  <c r="D52" i="44"/>
  <c r="J52" i="44"/>
  <c r="D51" i="44"/>
  <c r="J51" i="44"/>
  <c r="D50" i="44"/>
  <c r="J50" i="44"/>
  <c r="D49" i="44"/>
  <c r="J49" i="44"/>
  <c r="D47" i="44"/>
  <c r="J47" i="44"/>
  <c r="D46" i="44"/>
  <c r="J46" i="44"/>
  <c r="D45" i="44"/>
  <c r="J45" i="44"/>
  <c r="C57" i="44"/>
  <c r="I57" i="44"/>
  <c r="C56" i="44"/>
  <c r="I56" i="44"/>
  <c r="C55" i="44"/>
  <c r="I55" i="44"/>
  <c r="C54" i="44"/>
  <c r="I54" i="44"/>
  <c r="C52" i="44"/>
  <c r="I52" i="44"/>
  <c r="C51" i="44"/>
  <c r="I51" i="44"/>
  <c r="C50" i="44"/>
  <c r="I50" i="44"/>
  <c r="C49" i="44"/>
  <c r="I49" i="44"/>
  <c r="C47" i="44"/>
  <c r="I47" i="44"/>
  <c r="C46" i="44"/>
  <c r="I46" i="44"/>
  <c r="C45" i="44"/>
  <c r="I45" i="44"/>
  <c r="D40" i="44"/>
  <c r="D39" i="44"/>
  <c r="J39" i="44"/>
  <c r="D38" i="44"/>
  <c r="J38" i="44"/>
  <c r="D37" i="44"/>
  <c r="J37" i="44"/>
  <c r="D41" i="44"/>
  <c r="J41" i="44"/>
  <c r="C41" i="44"/>
  <c r="I41" i="44"/>
  <c r="C40" i="44"/>
  <c r="I40" i="44"/>
  <c r="C39" i="44"/>
  <c r="I39" i="44"/>
  <c r="C38" i="44"/>
  <c r="I38" i="44"/>
  <c r="C37" i="44"/>
  <c r="O35" i="48"/>
  <c r="N44" i="48"/>
  <c r="O36" i="48"/>
  <c r="O44" i="48"/>
  <c r="N55" i="48"/>
  <c r="O45" i="48"/>
  <c r="O55" i="48"/>
  <c r="N61" i="48"/>
  <c r="O56" i="48"/>
  <c r="O61" i="48"/>
  <c r="N71" i="48"/>
  <c r="O62" i="48"/>
  <c r="O71" i="48"/>
  <c r="N73" i="48"/>
  <c r="O72" i="48"/>
  <c r="O73" i="48"/>
  <c r="B19" i="47"/>
  <c r="D19" i="47"/>
  <c r="C25" i="47"/>
  <c r="D25" i="47"/>
  <c r="D42" i="47"/>
  <c r="C58" i="47"/>
  <c r="I58" i="47"/>
  <c r="D58" i="47"/>
  <c r="J58" i="47"/>
  <c r="L46" i="44"/>
  <c r="M46" i="44"/>
  <c r="L47" i="44"/>
  <c r="M47" i="44"/>
  <c r="L48" i="44"/>
  <c r="M48" i="44"/>
  <c r="L49" i="44"/>
  <c r="M49" i="44"/>
  <c r="L50" i="44"/>
  <c r="M50" i="44"/>
  <c r="L51" i="44"/>
  <c r="M51" i="44"/>
  <c r="L52" i="44"/>
  <c r="M52" i="44"/>
  <c r="L53" i="44"/>
  <c r="M53" i="44"/>
  <c r="L54" i="44"/>
  <c r="M54" i="44"/>
  <c r="L55" i="44"/>
  <c r="M55" i="44"/>
  <c r="L56" i="44"/>
  <c r="M56" i="44"/>
  <c r="L57" i="44"/>
  <c r="M57" i="44"/>
  <c r="M45" i="44"/>
  <c r="L45" i="44"/>
  <c r="L38" i="44"/>
  <c r="M38" i="44"/>
  <c r="L39" i="44"/>
  <c r="M39" i="44"/>
  <c r="L40" i="44"/>
  <c r="M40" i="44"/>
  <c r="L41" i="44"/>
  <c r="M41" i="44"/>
  <c r="M37" i="44"/>
  <c r="L37" i="44"/>
  <c r="M28" i="25"/>
  <c r="G28" i="23"/>
  <c r="L28" i="44"/>
  <c r="L23" i="44"/>
  <c r="M23" i="44"/>
  <c r="M22" i="44"/>
  <c r="L22" i="44"/>
  <c r="K6" i="44"/>
  <c r="L6" i="44"/>
  <c r="M6" i="44"/>
  <c r="K7" i="44"/>
  <c r="L7" i="44"/>
  <c r="M7" i="44"/>
  <c r="K8" i="44"/>
  <c r="L8" i="44"/>
  <c r="M8" i="44"/>
  <c r="K9" i="44"/>
  <c r="L9" i="44"/>
  <c r="M9" i="44"/>
  <c r="K10" i="44"/>
  <c r="L10" i="44"/>
  <c r="M10" i="44"/>
  <c r="K11" i="44"/>
  <c r="L11" i="44"/>
  <c r="M11" i="44"/>
  <c r="K12" i="44"/>
  <c r="L12" i="44"/>
  <c r="M12" i="44"/>
  <c r="K13" i="44"/>
  <c r="L13" i="44"/>
  <c r="M13" i="44"/>
  <c r="K14" i="44"/>
  <c r="L14" i="44"/>
  <c r="M14" i="44"/>
  <c r="K15" i="44"/>
  <c r="L15" i="44"/>
  <c r="M15" i="44"/>
  <c r="K16" i="44"/>
  <c r="L16" i="44"/>
  <c r="M16" i="44"/>
  <c r="K17" i="44"/>
  <c r="L17" i="44"/>
  <c r="M17" i="44"/>
  <c r="K18" i="44"/>
  <c r="L18" i="44"/>
  <c r="M18" i="44"/>
  <c r="L5" i="44"/>
  <c r="M5" i="44"/>
  <c r="K5" i="44"/>
  <c r="O14" i="48"/>
  <c r="O74" i="48"/>
  <c r="N74" i="48"/>
  <c r="O76" i="48"/>
  <c r="B33" i="47"/>
  <c r="D60" i="47"/>
  <c r="D31" i="47"/>
  <c r="D28" i="47"/>
  <c r="C19" i="47"/>
  <c r="C31" i="47"/>
  <c r="C28" i="44"/>
  <c r="D23" i="44"/>
  <c r="C23" i="44"/>
  <c r="D22" i="44"/>
  <c r="C22" i="44"/>
  <c r="M39" i="45"/>
  <c r="M15" i="45"/>
  <c r="H9" i="44"/>
  <c r="J9" i="44"/>
  <c r="H12" i="44"/>
  <c r="I12" i="44"/>
  <c r="J12" i="44"/>
  <c r="H14" i="44"/>
  <c r="I14" i="44"/>
  <c r="J14" i="44"/>
  <c r="H16" i="44"/>
  <c r="I16" i="44"/>
  <c r="J16" i="44"/>
  <c r="H17" i="44"/>
  <c r="I17" i="44"/>
  <c r="J17" i="44"/>
  <c r="H18" i="44"/>
  <c r="I18" i="44"/>
  <c r="J18" i="44"/>
  <c r="D15" i="44"/>
  <c r="B15" i="44"/>
  <c r="D13" i="44"/>
  <c r="C13" i="44"/>
  <c r="B13" i="44"/>
  <c r="D12" i="44"/>
  <c r="C12" i="44"/>
  <c r="B12" i="44"/>
  <c r="D11" i="44"/>
  <c r="C11" i="44"/>
  <c r="B11" i="44"/>
  <c r="D10" i="44"/>
  <c r="B10" i="44"/>
  <c r="D8" i="44"/>
  <c r="C8" i="44"/>
  <c r="B8" i="44"/>
  <c r="X43" i="45"/>
  <c r="D6" i="44"/>
  <c r="B6" i="44"/>
  <c r="P62" i="45"/>
  <c r="R58" i="45"/>
  <c r="S49" i="45"/>
  <c r="S50" i="45"/>
  <c r="S51" i="45"/>
  <c r="S52" i="45"/>
  <c r="S53" i="45"/>
  <c r="S48" i="45"/>
  <c r="S58" i="45"/>
  <c r="Q41" i="45"/>
  <c r="Q42" i="45"/>
  <c r="Q43" i="45"/>
  <c r="Q44" i="45"/>
  <c r="Q45" i="45"/>
  <c r="Q46" i="45"/>
  <c r="Q47" i="45"/>
  <c r="Q48" i="45"/>
  <c r="Q49" i="45"/>
  <c r="Q50" i="45"/>
  <c r="Q51" i="45"/>
  <c r="Q52" i="45"/>
  <c r="Q53" i="45"/>
  <c r="Q54" i="45"/>
  <c r="Q55" i="45"/>
  <c r="Q56" i="45"/>
  <c r="Q57" i="45"/>
  <c r="Q40" i="45"/>
  <c r="P58" i="45"/>
  <c r="K73" i="45"/>
  <c r="J73" i="45"/>
  <c r="I73" i="45"/>
  <c r="H73" i="45"/>
  <c r="K70" i="45"/>
  <c r="J70" i="45"/>
  <c r="I70" i="45"/>
  <c r="H70" i="45"/>
  <c r="K62" i="45"/>
  <c r="Q62" i="45"/>
  <c r="J62" i="45"/>
  <c r="I62" i="45"/>
  <c r="H62" i="45"/>
  <c r="K58" i="45"/>
  <c r="J58" i="45"/>
  <c r="I58" i="45"/>
  <c r="H58" i="45"/>
  <c r="K39" i="45"/>
  <c r="J39" i="45"/>
  <c r="I39" i="45"/>
  <c r="H39" i="45"/>
  <c r="K15" i="45"/>
  <c r="K74" i="45"/>
  <c r="J15" i="45"/>
  <c r="J74" i="45"/>
  <c r="I15" i="45"/>
  <c r="I74" i="45"/>
  <c r="H15" i="45"/>
  <c r="H74" i="45"/>
  <c r="N2" i="45"/>
  <c r="N12" i="45"/>
  <c r="N3" i="45"/>
  <c r="N9" i="45"/>
  <c r="N6" i="45"/>
  <c r="N11" i="45"/>
  <c r="N5" i="45"/>
  <c r="N4" i="45"/>
  <c r="N7" i="45"/>
  <c r="N8" i="45"/>
  <c r="N13" i="45"/>
  <c r="N14" i="45"/>
  <c r="N16" i="45"/>
  <c r="N19" i="45"/>
  <c r="N18" i="45"/>
  <c r="O18" i="45"/>
  <c r="N23" i="45"/>
  <c r="N17" i="45"/>
  <c r="N20" i="45"/>
  <c r="N25" i="45"/>
  <c r="N24" i="45"/>
  <c r="N26" i="45"/>
  <c r="N27" i="45"/>
  <c r="N30" i="45"/>
  <c r="N29" i="45"/>
  <c r="N33" i="45"/>
  <c r="N28" i="45"/>
  <c r="N21" i="45"/>
  <c r="N22" i="45"/>
  <c r="N38" i="45"/>
  <c r="N34" i="45"/>
  <c r="N31" i="45"/>
  <c r="N32" i="45"/>
  <c r="N35" i="45"/>
  <c r="N37" i="45"/>
  <c r="N36" i="45"/>
  <c r="N47" i="45"/>
  <c r="O47" i="45"/>
  <c r="N56" i="45"/>
  <c r="O56" i="45"/>
  <c r="N46" i="45"/>
  <c r="O46" i="45"/>
  <c r="N57" i="45"/>
  <c r="O57" i="45"/>
  <c r="N55" i="45"/>
  <c r="O55" i="45"/>
  <c r="N45" i="45"/>
  <c r="O45" i="45"/>
  <c r="N54" i="45"/>
  <c r="O54" i="45"/>
  <c r="N48" i="45"/>
  <c r="O48" i="45"/>
  <c r="N49" i="45"/>
  <c r="O49" i="45"/>
  <c r="N50" i="45"/>
  <c r="O50" i="45"/>
  <c r="N51" i="45"/>
  <c r="O51" i="45"/>
  <c r="N52" i="45"/>
  <c r="O52" i="45"/>
  <c r="N53" i="45"/>
  <c r="O53" i="45"/>
  <c r="N43" i="45"/>
  <c r="O43" i="45"/>
  <c r="N44" i="45"/>
  <c r="O44" i="45"/>
  <c r="N42" i="45"/>
  <c r="O42" i="45"/>
  <c r="N41" i="45"/>
  <c r="O41" i="45"/>
  <c r="N40" i="45"/>
  <c r="O40" i="45"/>
  <c r="N59" i="45"/>
  <c r="O59" i="45"/>
  <c r="N60" i="45"/>
  <c r="O60" i="45"/>
  <c r="N61" i="45"/>
  <c r="O61" i="45"/>
  <c r="N69" i="45"/>
  <c r="O69" i="45"/>
  <c r="N63" i="45"/>
  <c r="O63" i="45"/>
  <c r="N64" i="45"/>
  <c r="O64" i="45"/>
  <c r="N65" i="45"/>
  <c r="O65" i="45"/>
  <c r="N66" i="45"/>
  <c r="O66" i="45"/>
  <c r="N67" i="45"/>
  <c r="O67" i="45"/>
  <c r="N68" i="45"/>
  <c r="O68" i="45"/>
  <c r="N72" i="45"/>
  <c r="O72" i="45"/>
  <c r="N71" i="45"/>
  <c r="O71" i="45"/>
  <c r="N10" i="45"/>
  <c r="O10" i="45"/>
  <c r="C42" i="47"/>
  <c r="C60" i="47"/>
  <c r="X42" i="45"/>
  <c r="X48" i="45"/>
  <c r="O73" i="45"/>
  <c r="O70" i="45"/>
  <c r="O62" i="45"/>
  <c r="O58" i="45"/>
  <c r="O39" i="45"/>
  <c r="X47" i="45"/>
  <c r="X49" i="45"/>
  <c r="Q58" i="45"/>
  <c r="O15" i="45"/>
  <c r="O74" i="45"/>
  <c r="N15" i="45"/>
  <c r="N39" i="45"/>
  <c r="N58" i="45"/>
  <c r="N62" i="45"/>
  <c r="N70" i="45"/>
  <c r="N73" i="45"/>
  <c r="G58" i="44"/>
  <c r="F58" i="44"/>
  <c r="D58" i="44"/>
  <c r="C58" i="44"/>
  <c r="M42" i="44"/>
  <c r="L42" i="44"/>
  <c r="G42" i="44"/>
  <c r="G60" i="44"/>
  <c r="F42" i="44"/>
  <c r="F60" i="44"/>
  <c r="D42" i="44"/>
  <c r="G28" i="44"/>
  <c r="G25" i="44"/>
  <c r="F25" i="44"/>
  <c r="C25" i="44"/>
  <c r="M24" i="44"/>
  <c r="L24" i="44"/>
  <c r="G19" i="44"/>
  <c r="G31" i="44"/>
  <c r="F19" i="44"/>
  <c r="E19" i="44"/>
  <c r="F31" i="44"/>
  <c r="D19" i="44"/>
  <c r="B19" i="44"/>
  <c r="C31" i="44"/>
  <c r="L31" i="42"/>
  <c r="K19" i="42"/>
  <c r="I49" i="42"/>
  <c r="J49" i="42"/>
  <c r="I51" i="42"/>
  <c r="J51" i="42"/>
  <c r="I53" i="42"/>
  <c r="J53" i="42"/>
  <c r="J54" i="42"/>
  <c r="I55" i="42"/>
  <c r="J55" i="42"/>
  <c r="I56" i="42"/>
  <c r="J56" i="42"/>
  <c r="I57" i="42"/>
  <c r="J57" i="42"/>
  <c r="J39" i="42"/>
  <c r="D54" i="42"/>
  <c r="D52" i="42"/>
  <c r="J52" i="42"/>
  <c r="D50" i="42"/>
  <c r="J50" i="42"/>
  <c r="D48" i="42"/>
  <c r="J48" i="42"/>
  <c r="D47" i="42"/>
  <c r="J47" i="42"/>
  <c r="D46" i="42"/>
  <c r="J46" i="42"/>
  <c r="D45" i="42"/>
  <c r="J45" i="42"/>
  <c r="D40" i="42"/>
  <c r="D39" i="42"/>
  <c r="D38" i="42"/>
  <c r="J38" i="42"/>
  <c r="D41" i="42"/>
  <c r="D37" i="42"/>
  <c r="J37" i="42"/>
  <c r="D60" i="44"/>
  <c r="L58" i="44"/>
  <c r="L60" i="44"/>
  <c r="M58" i="44"/>
  <c r="M60" i="44"/>
  <c r="K19" i="44"/>
  <c r="M19" i="44"/>
  <c r="M25" i="44"/>
  <c r="L25" i="44"/>
  <c r="L19" i="44"/>
  <c r="N74" i="45"/>
  <c r="O76" i="45"/>
  <c r="B33" i="44" s="1"/>
  <c r="C42" i="44"/>
  <c r="C60" i="44"/>
  <c r="C6" i="44"/>
  <c r="C10" i="44"/>
  <c r="D25" i="44"/>
  <c r="D31" i="44"/>
  <c r="I58" i="44"/>
  <c r="J58" i="44"/>
  <c r="J41" i="42"/>
  <c r="C54" i="42"/>
  <c r="I54" i="42"/>
  <c r="C52" i="42"/>
  <c r="I52" i="42"/>
  <c r="C50" i="42"/>
  <c r="I50" i="42"/>
  <c r="C48" i="42"/>
  <c r="I48" i="42"/>
  <c r="C47" i="42"/>
  <c r="I47" i="42"/>
  <c r="C46" i="42"/>
  <c r="I46" i="42"/>
  <c r="C45" i="42"/>
  <c r="I45" i="42"/>
  <c r="C41" i="42"/>
  <c r="I41" i="42"/>
  <c r="C40" i="42"/>
  <c r="I40" i="42"/>
  <c r="C39" i="42"/>
  <c r="I39" i="42"/>
  <c r="C38" i="42"/>
  <c r="I38" i="42"/>
  <c r="B32" i="41"/>
  <c r="C22" i="42" s="1"/>
  <c r="B17" i="41"/>
  <c r="C23" i="42" s="1"/>
  <c r="H9" i="42"/>
  <c r="J9" i="42"/>
  <c r="H12" i="42"/>
  <c r="I12" i="42"/>
  <c r="J12" i="42"/>
  <c r="H14" i="42"/>
  <c r="I14" i="42"/>
  <c r="J14" i="42"/>
  <c r="H16" i="42"/>
  <c r="I16" i="42"/>
  <c r="J16" i="42"/>
  <c r="H17" i="42"/>
  <c r="I17" i="42"/>
  <c r="J17" i="42"/>
  <c r="H18" i="42"/>
  <c r="I18" i="42"/>
  <c r="J18" i="42"/>
  <c r="C10" i="42"/>
  <c r="F8" i="60" s="1"/>
  <c r="B8" i="60" s="1"/>
  <c r="B10" i="42"/>
  <c r="B8" i="42"/>
  <c r="B6" i="42"/>
  <c r="C6" i="42" s="1"/>
  <c r="L46" i="42"/>
  <c r="M46" i="42"/>
  <c r="L47" i="42"/>
  <c r="M47" i="42"/>
  <c r="L48" i="42"/>
  <c r="M48" i="42"/>
  <c r="L49" i="42"/>
  <c r="M49" i="42"/>
  <c r="L50" i="42"/>
  <c r="M50" i="42"/>
  <c r="L51" i="42"/>
  <c r="M51" i="42"/>
  <c r="L52" i="42"/>
  <c r="M52" i="42"/>
  <c r="L53" i="42"/>
  <c r="M53" i="42"/>
  <c r="L54" i="42"/>
  <c r="M54" i="42"/>
  <c r="L55" i="42"/>
  <c r="M55" i="42"/>
  <c r="L56" i="42"/>
  <c r="M56" i="42"/>
  <c r="L57" i="42"/>
  <c r="M57" i="42"/>
  <c r="M45" i="42"/>
  <c r="L45" i="42"/>
  <c r="L28" i="42"/>
  <c r="L23" i="42"/>
  <c r="M23" i="42"/>
  <c r="L24" i="42"/>
  <c r="M24" i="42"/>
  <c r="M22" i="42"/>
  <c r="L22" i="42"/>
  <c r="K6" i="42"/>
  <c r="L6" i="42"/>
  <c r="M6" i="42"/>
  <c r="K7" i="42"/>
  <c r="L7" i="42"/>
  <c r="M7" i="42"/>
  <c r="K8" i="42"/>
  <c r="L8" i="42"/>
  <c r="M8" i="42"/>
  <c r="K9" i="42"/>
  <c r="L9" i="42"/>
  <c r="M9" i="42"/>
  <c r="K10" i="42"/>
  <c r="L10" i="42"/>
  <c r="M10" i="42"/>
  <c r="K11" i="42"/>
  <c r="L11" i="42"/>
  <c r="M11" i="42"/>
  <c r="K12" i="42"/>
  <c r="L12" i="42"/>
  <c r="M12" i="42"/>
  <c r="K13" i="42"/>
  <c r="L13" i="42"/>
  <c r="M13" i="42"/>
  <c r="K14" i="42"/>
  <c r="L14" i="42"/>
  <c r="M14" i="42"/>
  <c r="K15" i="42"/>
  <c r="L15" i="42"/>
  <c r="M15" i="42"/>
  <c r="K16" i="42"/>
  <c r="L16" i="42"/>
  <c r="M16" i="42"/>
  <c r="K17" i="42"/>
  <c r="L17" i="42"/>
  <c r="M17" i="42"/>
  <c r="K18" i="42"/>
  <c r="L18" i="42"/>
  <c r="M18" i="42"/>
  <c r="L5" i="42"/>
  <c r="M5" i="42"/>
  <c r="K5" i="42"/>
  <c r="M31" i="44"/>
  <c r="L31" i="44"/>
  <c r="D28" i="44"/>
  <c r="C19" i="44"/>
  <c r="G58" i="42"/>
  <c r="F58" i="42"/>
  <c r="D58" i="42"/>
  <c r="C58" i="42"/>
  <c r="M42" i="42"/>
  <c r="L42" i="42"/>
  <c r="G42" i="42"/>
  <c r="G60" i="42"/>
  <c r="F42" i="42"/>
  <c r="F60" i="42"/>
  <c r="D42" i="42"/>
  <c r="G28" i="42"/>
  <c r="G25" i="42"/>
  <c r="F25" i="42"/>
  <c r="M25" i="42"/>
  <c r="G19" i="42"/>
  <c r="G31" i="42"/>
  <c r="F19" i="42"/>
  <c r="E19" i="42"/>
  <c r="B19" i="42"/>
  <c r="D60" i="42"/>
  <c r="M58" i="42"/>
  <c r="M60" i="42"/>
  <c r="L58" i="42"/>
  <c r="L60" i="42"/>
  <c r="L25" i="42"/>
  <c r="M19" i="42"/>
  <c r="F31" i="42"/>
  <c r="L19" i="42"/>
  <c r="M31" i="42"/>
  <c r="I58" i="42"/>
  <c r="J58" i="42"/>
  <c r="E58" i="41"/>
  <c r="C8" i="42" s="1"/>
  <c r="B6" i="60" s="1"/>
  <c r="M51" i="41"/>
  <c r="K58" i="41"/>
  <c r="J58" i="41"/>
  <c r="I58" i="41"/>
  <c r="H58" i="41"/>
  <c r="K51" i="41"/>
  <c r="J51" i="41"/>
  <c r="I51" i="41"/>
  <c r="H51" i="41"/>
  <c r="K32" i="41"/>
  <c r="J32" i="41"/>
  <c r="I32" i="41"/>
  <c r="I59" i="41" s="1"/>
  <c r="H32" i="41"/>
  <c r="K17" i="41"/>
  <c r="K59" i="41" s="1"/>
  <c r="J17" i="41"/>
  <c r="J59" i="41"/>
  <c r="I17" i="41"/>
  <c r="H17" i="41"/>
  <c r="H59" i="41" s="1"/>
  <c r="N18" i="41"/>
  <c r="O18" i="41" s="1"/>
  <c r="O32" i="41" s="1"/>
  <c r="N19" i="41"/>
  <c r="N20" i="41"/>
  <c r="N21" i="41"/>
  <c r="N22" i="41"/>
  <c r="N23" i="41"/>
  <c r="N24" i="41"/>
  <c r="N25" i="41"/>
  <c r="N26" i="41"/>
  <c r="N27" i="41"/>
  <c r="N28" i="41"/>
  <c r="N29" i="41"/>
  <c r="N30" i="41"/>
  <c r="N31" i="41"/>
  <c r="N33" i="41"/>
  <c r="O33" i="41" s="1"/>
  <c r="O51" i="41" s="1"/>
  <c r="N34" i="41"/>
  <c r="O34" i="41" s="1"/>
  <c r="N35" i="41"/>
  <c r="O35" i="41" s="1"/>
  <c r="N36" i="41"/>
  <c r="O36" i="41" s="1"/>
  <c r="N37" i="41"/>
  <c r="O37" i="41" s="1"/>
  <c r="N38" i="41"/>
  <c r="O38" i="41" s="1"/>
  <c r="N39" i="41"/>
  <c r="O39" i="41" s="1"/>
  <c r="N40" i="41"/>
  <c r="O40" i="41" s="1"/>
  <c r="N41" i="41"/>
  <c r="O41" i="41" s="1"/>
  <c r="N42" i="41"/>
  <c r="O42" i="41" s="1"/>
  <c r="N43" i="41"/>
  <c r="O43" i="41" s="1"/>
  <c r="N44" i="41"/>
  <c r="O44" i="41" s="1"/>
  <c r="N45" i="41"/>
  <c r="O45" i="41" s="1"/>
  <c r="N46" i="41"/>
  <c r="O46" i="41" s="1"/>
  <c r="N47" i="41"/>
  <c r="O47" i="41" s="1"/>
  <c r="N48" i="41"/>
  <c r="O48" i="41" s="1"/>
  <c r="N49" i="41"/>
  <c r="O49" i="41" s="1"/>
  <c r="N50" i="41"/>
  <c r="O50" i="41" s="1"/>
  <c r="N52" i="41"/>
  <c r="O52" i="41" s="1"/>
  <c r="N53" i="41"/>
  <c r="O53" i="41" s="1"/>
  <c r="N54" i="41"/>
  <c r="O54" i="41" s="1"/>
  <c r="N55" i="41"/>
  <c r="O55" i="41" s="1"/>
  <c r="O58" i="41" s="1"/>
  <c r="N56" i="41"/>
  <c r="O56" i="41" s="1"/>
  <c r="N57" i="41"/>
  <c r="O57" i="41" s="1"/>
  <c r="N12" i="41"/>
  <c r="N13" i="41"/>
  <c r="N14" i="41"/>
  <c r="N15" i="41"/>
  <c r="N16" i="41"/>
  <c r="N3" i="41"/>
  <c r="N4" i="41"/>
  <c r="N5" i="41"/>
  <c r="N6" i="41"/>
  <c r="N7" i="41"/>
  <c r="N8" i="41"/>
  <c r="N9" i="41"/>
  <c r="N10" i="41"/>
  <c r="N11" i="41"/>
  <c r="O11" i="41" s="1"/>
  <c r="O17" i="41" s="1"/>
  <c r="N2" i="41"/>
  <c r="I47" i="39"/>
  <c r="I48" i="39"/>
  <c r="J48" i="39"/>
  <c r="I50" i="39"/>
  <c r="I51" i="39"/>
  <c r="J51" i="39"/>
  <c r="I53" i="39"/>
  <c r="J53" i="39"/>
  <c r="I54" i="39"/>
  <c r="I56" i="39"/>
  <c r="J45" i="39"/>
  <c r="D57" i="39"/>
  <c r="J57" i="39"/>
  <c r="D56" i="39"/>
  <c r="J56" i="39"/>
  <c r="D55" i="39"/>
  <c r="J55" i="39"/>
  <c r="D54" i="39"/>
  <c r="J54" i="39"/>
  <c r="D52" i="39"/>
  <c r="J52" i="39"/>
  <c r="D50" i="39"/>
  <c r="J50" i="39"/>
  <c r="D49" i="39"/>
  <c r="J49" i="39"/>
  <c r="D47" i="39"/>
  <c r="J47" i="39"/>
  <c r="D46" i="39"/>
  <c r="J46" i="39"/>
  <c r="D45" i="39"/>
  <c r="C57" i="39"/>
  <c r="I57" i="39"/>
  <c r="C56" i="39"/>
  <c r="C55" i="39"/>
  <c r="I55" i="39"/>
  <c r="C54" i="39"/>
  <c r="C52" i="39"/>
  <c r="I52" i="39"/>
  <c r="C50" i="39"/>
  <c r="C49" i="39"/>
  <c r="I49" i="39"/>
  <c r="C47" i="39"/>
  <c r="C46" i="39"/>
  <c r="I46" i="39"/>
  <c r="C45" i="39"/>
  <c r="I45" i="39"/>
  <c r="I38" i="39"/>
  <c r="I39" i="39"/>
  <c r="I40" i="39"/>
  <c r="D40" i="39"/>
  <c r="C40" i="39"/>
  <c r="D39" i="39"/>
  <c r="J39" i="39"/>
  <c r="C39" i="39"/>
  <c r="D38" i="39"/>
  <c r="J38" i="39"/>
  <c r="C38" i="39"/>
  <c r="D37" i="39"/>
  <c r="J37" i="39"/>
  <c r="D41" i="39"/>
  <c r="J41" i="39"/>
  <c r="C41" i="39"/>
  <c r="I41" i="39"/>
  <c r="B28" i="38"/>
  <c r="C22" i="39" s="1"/>
  <c r="C25" i="39" s="1"/>
  <c r="B13" i="38"/>
  <c r="C23" i="39" s="1"/>
  <c r="H9" i="39"/>
  <c r="J9" i="39"/>
  <c r="H12" i="39"/>
  <c r="I12" i="39"/>
  <c r="J12" i="39"/>
  <c r="H14" i="39"/>
  <c r="I14" i="39"/>
  <c r="J14" i="39"/>
  <c r="H16" i="39"/>
  <c r="I16" i="39"/>
  <c r="J16" i="39"/>
  <c r="H17" i="39"/>
  <c r="I17" i="39"/>
  <c r="J17" i="39"/>
  <c r="H18" i="39"/>
  <c r="I18" i="39"/>
  <c r="J18" i="39"/>
  <c r="D15" i="39"/>
  <c r="B15" i="39"/>
  <c r="C15" i="39" s="1"/>
  <c r="C11" i="39"/>
  <c r="B11" i="39"/>
  <c r="B10" i="39"/>
  <c r="H10" i="39" s="1"/>
  <c r="H10" i="42" s="1"/>
  <c r="H10" i="44" s="1"/>
  <c r="H10" i="47" s="1"/>
  <c r="H10" i="52" s="1"/>
  <c r="H10" i="55" s="1"/>
  <c r="H10" i="58" s="1"/>
  <c r="P10" i="58" s="1"/>
  <c r="S39" i="38"/>
  <c r="D8" i="39" s="1"/>
  <c r="C8" i="39"/>
  <c r="B8" i="39"/>
  <c r="B6" i="39"/>
  <c r="L46" i="39"/>
  <c r="M46" i="39"/>
  <c r="L47" i="39"/>
  <c r="M47" i="39"/>
  <c r="L48" i="39"/>
  <c r="M48" i="39"/>
  <c r="L49" i="39"/>
  <c r="M49" i="39"/>
  <c r="L50" i="39"/>
  <c r="M50" i="39"/>
  <c r="L51" i="39"/>
  <c r="M51" i="39"/>
  <c r="L52" i="39"/>
  <c r="M52" i="39"/>
  <c r="L53" i="39"/>
  <c r="M53" i="39"/>
  <c r="L54" i="39"/>
  <c r="M54" i="39"/>
  <c r="L55" i="39"/>
  <c r="M55" i="39"/>
  <c r="L56" i="39"/>
  <c r="M56" i="39"/>
  <c r="L57" i="39"/>
  <c r="M57" i="39"/>
  <c r="M45" i="39"/>
  <c r="L45" i="39"/>
  <c r="N32" i="41"/>
  <c r="D22" i="42" s="1"/>
  <c r="L28" i="34"/>
  <c r="L28" i="39"/>
  <c r="L23" i="39"/>
  <c r="M23" i="39"/>
  <c r="L24" i="39"/>
  <c r="M24" i="39"/>
  <c r="M22" i="39"/>
  <c r="L22" i="39"/>
  <c r="K6" i="39"/>
  <c r="L6" i="39"/>
  <c r="M6" i="39"/>
  <c r="K7" i="39"/>
  <c r="L7" i="39"/>
  <c r="M7" i="39"/>
  <c r="K8" i="39"/>
  <c r="L8" i="39"/>
  <c r="M8" i="39"/>
  <c r="K9" i="39"/>
  <c r="L9" i="39"/>
  <c r="M9" i="39"/>
  <c r="K10" i="39"/>
  <c r="L10" i="39"/>
  <c r="M10" i="39"/>
  <c r="K11" i="39"/>
  <c r="L11" i="39"/>
  <c r="M11" i="39"/>
  <c r="K12" i="39"/>
  <c r="L12" i="39"/>
  <c r="M12" i="39"/>
  <c r="K13" i="39"/>
  <c r="L13" i="39"/>
  <c r="M13" i="39"/>
  <c r="K14" i="39"/>
  <c r="L14" i="39"/>
  <c r="M14" i="39"/>
  <c r="K15" i="39"/>
  <c r="L15" i="39"/>
  <c r="M15" i="39"/>
  <c r="K16" i="39"/>
  <c r="L16" i="39"/>
  <c r="M16" i="39"/>
  <c r="K17" i="39"/>
  <c r="L17" i="39"/>
  <c r="M17" i="39"/>
  <c r="K18" i="39"/>
  <c r="L18" i="39"/>
  <c r="M18" i="39"/>
  <c r="L5" i="39"/>
  <c r="M5" i="39"/>
  <c r="K5" i="39"/>
  <c r="G58" i="39"/>
  <c r="F58" i="39"/>
  <c r="D58" i="39"/>
  <c r="C58" i="39"/>
  <c r="G42" i="39"/>
  <c r="G60" i="39"/>
  <c r="F42" i="39"/>
  <c r="F60" i="39"/>
  <c r="M42" i="39"/>
  <c r="D42" i="39"/>
  <c r="G28" i="39"/>
  <c r="G25" i="39"/>
  <c r="F25" i="39"/>
  <c r="M25" i="39"/>
  <c r="G19" i="39"/>
  <c r="F19" i="39"/>
  <c r="E19" i="39"/>
  <c r="D60" i="39"/>
  <c r="M58" i="39"/>
  <c r="M60" i="39"/>
  <c r="L58" i="39"/>
  <c r="L42" i="39"/>
  <c r="G31" i="39"/>
  <c r="F31" i="39"/>
  <c r="L25" i="39"/>
  <c r="L19" i="39"/>
  <c r="K19" i="39"/>
  <c r="L31" i="39"/>
  <c r="M19" i="39"/>
  <c r="M31" i="39"/>
  <c r="J58" i="39"/>
  <c r="I58" i="39"/>
  <c r="K43" i="38"/>
  <c r="J43" i="38"/>
  <c r="I43" i="38"/>
  <c r="H43" i="38"/>
  <c r="O43" i="38"/>
  <c r="N42" i="38"/>
  <c r="O42" i="38" s="1"/>
  <c r="N43" i="38"/>
  <c r="K41" i="38"/>
  <c r="J41" i="38"/>
  <c r="I41" i="38"/>
  <c r="H41" i="38"/>
  <c r="N40" i="38"/>
  <c r="O40" i="38" s="1"/>
  <c r="O41" i="38"/>
  <c r="N39" i="38"/>
  <c r="O39" i="38" s="1"/>
  <c r="N41" i="38"/>
  <c r="K38" i="38"/>
  <c r="J38" i="38"/>
  <c r="I38" i="38"/>
  <c r="H38" i="38"/>
  <c r="N37" i="38"/>
  <c r="O37" i="38" s="1"/>
  <c r="N36" i="38"/>
  <c r="N35" i="38"/>
  <c r="O35" i="38" s="1"/>
  <c r="N34" i="38"/>
  <c r="O34" i="38" s="1"/>
  <c r="N33" i="38"/>
  <c r="O33" i="38" s="1"/>
  <c r="N32" i="38"/>
  <c r="O32" i="38" s="1"/>
  <c r="N31" i="38"/>
  <c r="O31" i="38" s="1"/>
  <c r="N30" i="38"/>
  <c r="O30" i="38" s="1"/>
  <c r="N29" i="38"/>
  <c r="O29" i="38" s="1"/>
  <c r="O38" i="38" s="1"/>
  <c r="K28" i="38"/>
  <c r="K44" i="38" s="1"/>
  <c r="J28" i="38"/>
  <c r="I28" i="38"/>
  <c r="H28" i="38"/>
  <c r="N27" i="38"/>
  <c r="N26" i="38"/>
  <c r="N25" i="38"/>
  <c r="N24" i="38"/>
  <c r="N23" i="38"/>
  <c r="N22" i="38"/>
  <c r="N21" i="38"/>
  <c r="N20" i="38"/>
  <c r="N19" i="38"/>
  <c r="N18" i="38"/>
  <c r="N17" i="38"/>
  <c r="N16" i="38"/>
  <c r="N15" i="38"/>
  <c r="O15" i="38" s="1"/>
  <c r="O28" i="38"/>
  <c r="N14" i="38"/>
  <c r="K13" i="38"/>
  <c r="J13" i="38"/>
  <c r="J44" i="38" s="1"/>
  <c r="I13" i="38"/>
  <c r="I44" i="38"/>
  <c r="H13" i="38"/>
  <c r="H44" i="38"/>
  <c r="N12" i="38"/>
  <c r="N11" i="38"/>
  <c r="N10" i="38"/>
  <c r="N9" i="38"/>
  <c r="N8" i="38"/>
  <c r="N7" i="38"/>
  <c r="N6" i="38"/>
  <c r="N5" i="38"/>
  <c r="N4" i="38"/>
  <c r="N3" i="38"/>
  <c r="N2" i="38"/>
  <c r="AB11" i="36"/>
  <c r="AB10" i="36"/>
  <c r="AB9" i="36"/>
  <c r="AB8" i="36"/>
  <c r="AB7" i="36"/>
  <c r="AH7" i="36"/>
  <c r="I38" i="31"/>
  <c r="I39" i="31"/>
  <c r="I40" i="31"/>
  <c r="I41" i="31"/>
  <c r="G28" i="34"/>
  <c r="G28" i="31"/>
  <c r="L60" i="39"/>
  <c r="O13" i="38"/>
  <c r="N13" i="38"/>
  <c r="D23" i="39" s="1"/>
  <c r="J38" i="31"/>
  <c r="J39" i="31"/>
  <c r="J41" i="31"/>
  <c r="J37" i="31"/>
  <c r="L46" i="34"/>
  <c r="M46" i="34"/>
  <c r="L47" i="34"/>
  <c r="M47" i="34"/>
  <c r="L48" i="34"/>
  <c r="M48" i="34"/>
  <c r="L49" i="34"/>
  <c r="M49" i="34"/>
  <c r="L50" i="34"/>
  <c r="M50" i="34"/>
  <c r="L51" i="34"/>
  <c r="M51" i="34"/>
  <c r="L52" i="34"/>
  <c r="M52" i="34"/>
  <c r="L53" i="34"/>
  <c r="M53" i="34"/>
  <c r="L54" i="34"/>
  <c r="M54" i="34"/>
  <c r="L55" i="34"/>
  <c r="M55" i="34"/>
  <c r="L56" i="34"/>
  <c r="M56" i="34"/>
  <c r="L57" i="34"/>
  <c r="M57" i="34"/>
  <c r="M45" i="34"/>
  <c r="L45" i="34"/>
  <c r="L39" i="34"/>
  <c r="M39" i="34"/>
  <c r="L40" i="34"/>
  <c r="M40" i="34"/>
  <c r="L41" i="34"/>
  <c r="M41" i="34"/>
  <c r="M38" i="34"/>
  <c r="L38" i="34"/>
  <c r="G31" i="34"/>
  <c r="F31" i="34"/>
  <c r="F31" i="31"/>
  <c r="L23" i="34"/>
  <c r="M23" i="34"/>
  <c r="L24" i="34"/>
  <c r="M24" i="34"/>
  <c r="M22" i="34"/>
  <c r="L22" i="34"/>
  <c r="K6" i="34"/>
  <c r="L6" i="34"/>
  <c r="M6" i="34"/>
  <c r="K7" i="34"/>
  <c r="L7" i="34"/>
  <c r="M7" i="34"/>
  <c r="K8" i="34"/>
  <c r="L8" i="34"/>
  <c r="M8" i="34"/>
  <c r="K9" i="34"/>
  <c r="L9" i="34"/>
  <c r="M9" i="34"/>
  <c r="K10" i="34"/>
  <c r="L10" i="34"/>
  <c r="M10" i="34"/>
  <c r="K11" i="34"/>
  <c r="L11" i="34"/>
  <c r="M11" i="34"/>
  <c r="K12" i="34"/>
  <c r="L12" i="34"/>
  <c r="M12" i="34"/>
  <c r="K13" i="34"/>
  <c r="L13" i="34"/>
  <c r="M13" i="34"/>
  <c r="K14" i="34"/>
  <c r="L14" i="34"/>
  <c r="M14" i="34"/>
  <c r="K15" i="34"/>
  <c r="L15" i="34"/>
  <c r="M15" i="34"/>
  <c r="K16" i="34"/>
  <c r="L16" i="34"/>
  <c r="M16" i="34"/>
  <c r="K17" i="34"/>
  <c r="L17" i="34"/>
  <c r="M17" i="34"/>
  <c r="K18" i="34"/>
  <c r="L18" i="34"/>
  <c r="M18" i="34"/>
  <c r="L5" i="34"/>
  <c r="M5" i="34"/>
  <c r="K5" i="34"/>
  <c r="I46" i="34"/>
  <c r="J46" i="34"/>
  <c r="I47" i="34"/>
  <c r="J47" i="34"/>
  <c r="I48" i="34"/>
  <c r="J48" i="34"/>
  <c r="I49" i="34"/>
  <c r="J49" i="34"/>
  <c r="I50" i="34"/>
  <c r="J50" i="34"/>
  <c r="I51" i="34"/>
  <c r="J51" i="34"/>
  <c r="I52" i="34"/>
  <c r="J52" i="34"/>
  <c r="I53" i="34"/>
  <c r="J53" i="34"/>
  <c r="I54" i="34"/>
  <c r="J54" i="34"/>
  <c r="I55" i="34"/>
  <c r="J55" i="34"/>
  <c r="I56" i="34"/>
  <c r="J56" i="34"/>
  <c r="I57" i="34"/>
  <c r="J57" i="34"/>
  <c r="J45" i="34"/>
  <c r="I45" i="34"/>
  <c r="I38" i="34"/>
  <c r="J38" i="34"/>
  <c r="I39" i="34"/>
  <c r="J39" i="34"/>
  <c r="I40" i="34"/>
  <c r="J40" i="34"/>
  <c r="J40" i="39" s="1"/>
  <c r="I41" i="34"/>
  <c r="J41" i="34"/>
  <c r="J37" i="34"/>
  <c r="H9" i="34"/>
  <c r="J9" i="34"/>
  <c r="H10" i="34"/>
  <c r="I10" i="34"/>
  <c r="J10" i="34"/>
  <c r="H12" i="34"/>
  <c r="I12" i="34"/>
  <c r="J12" i="34"/>
  <c r="H14" i="34"/>
  <c r="I14" i="34"/>
  <c r="J14" i="34"/>
  <c r="H16" i="34"/>
  <c r="I16" i="34"/>
  <c r="J16" i="34"/>
  <c r="H17" i="34"/>
  <c r="I17" i="34"/>
  <c r="J17" i="34"/>
  <c r="H18" i="34"/>
  <c r="I18" i="34"/>
  <c r="J18" i="34"/>
  <c r="D57" i="34"/>
  <c r="D56" i="34"/>
  <c r="D55" i="34"/>
  <c r="D54" i="34"/>
  <c r="D53" i="34"/>
  <c r="D52" i="34"/>
  <c r="D51" i="34"/>
  <c r="D49" i="34"/>
  <c r="D47" i="34"/>
  <c r="D46" i="34"/>
  <c r="D45" i="34"/>
  <c r="C57" i="34"/>
  <c r="C56" i="34"/>
  <c r="C55" i="34"/>
  <c r="C54" i="34"/>
  <c r="C53" i="34"/>
  <c r="C52" i="34"/>
  <c r="C51" i="34"/>
  <c r="C49" i="34"/>
  <c r="C47" i="34"/>
  <c r="C46" i="34"/>
  <c r="C45" i="34"/>
  <c r="D40" i="34"/>
  <c r="D39" i="34"/>
  <c r="D38" i="34"/>
  <c r="D37" i="34"/>
  <c r="D41" i="34"/>
  <c r="C41" i="34"/>
  <c r="C40" i="34"/>
  <c r="C39" i="34"/>
  <c r="C38" i="34"/>
  <c r="C37" i="34"/>
  <c r="C31" i="34"/>
  <c r="D24" i="34"/>
  <c r="D23" i="34"/>
  <c r="C23" i="34"/>
  <c r="D22" i="34"/>
  <c r="C22" i="34"/>
  <c r="B62" i="35"/>
  <c r="B27" i="35"/>
  <c r="D13" i="34"/>
  <c r="D8" i="34"/>
  <c r="D11" i="34"/>
  <c r="D10" i="34"/>
  <c r="D6" i="34"/>
  <c r="D5" i="34"/>
  <c r="U85" i="35"/>
  <c r="T85" i="35"/>
  <c r="T84" i="35"/>
  <c r="T83" i="35"/>
  <c r="T81" i="35"/>
  <c r="T82" i="35"/>
  <c r="B8" i="34"/>
  <c r="C11" i="34"/>
  <c r="B11" i="34"/>
  <c r="C10" i="34"/>
  <c r="B10" i="34"/>
  <c r="B6" i="34"/>
  <c r="C5" i="34"/>
  <c r="B5" i="34"/>
  <c r="S85" i="35"/>
  <c r="K96" i="35"/>
  <c r="C8" i="34"/>
  <c r="J91" i="35"/>
  <c r="B96" i="35"/>
  <c r="L89" i="35"/>
  <c r="B89" i="35"/>
  <c r="K100" i="35"/>
  <c r="J100" i="35"/>
  <c r="I100" i="35"/>
  <c r="H100" i="35"/>
  <c r="N99" i="35"/>
  <c r="N98" i="35"/>
  <c r="N97" i="35"/>
  <c r="J96" i="35"/>
  <c r="I96" i="35"/>
  <c r="H96" i="35"/>
  <c r="N95" i="35"/>
  <c r="N93" i="35"/>
  <c r="N92" i="35"/>
  <c r="N91" i="35"/>
  <c r="N90" i="35"/>
  <c r="K89" i="35"/>
  <c r="J89" i="35"/>
  <c r="I89" i="35"/>
  <c r="H89" i="35"/>
  <c r="N88" i="35"/>
  <c r="N87" i="35"/>
  <c r="N86" i="35"/>
  <c r="N85" i="35"/>
  <c r="N84" i="35"/>
  <c r="N83" i="35"/>
  <c r="N82" i="35"/>
  <c r="N81" i="35"/>
  <c r="N80" i="35"/>
  <c r="N79" i="35"/>
  <c r="N78" i="35"/>
  <c r="N77" i="35"/>
  <c r="N76" i="35"/>
  <c r="N75" i="35"/>
  <c r="N74" i="35"/>
  <c r="N73" i="35"/>
  <c r="N72" i="35"/>
  <c r="N71" i="35"/>
  <c r="N70" i="35"/>
  <c r="N69" i="35"/>
  <c r="N68" i="35"/>
  <c r="N67" i="35"/>
  <c r="N66" i="35"/>
  <c r="N65" i="35"/>
  <c r="N64" i="35"/>
  <c r="N63" i="35"/>
  <c r="K62" i="35"/>
  <c r="J62" i="35"/>
  <c r="I62" i="35"/>
  <c r="H62" i="35"/>
  <c r="N61" i="35"/>
  <c r="N60" i="35"/>
  <c r="N59" i="35"/>
  <c r="N58" i="35"/>
  <c r="N57" i="35"/>
  <c r="N56" i="35"/>
  <c r="N55" i="35"/>
  <c r="N54" i="35"/>
  <c r="N53" i="35"/>
  <c r="N52" i="35"/>
  <c r="N51" i="35"/>
  <c r="N50" i="35"/>
  <c r="N49" i="35"/>
  <c r="N48" i="35"/>
  <c r="N47" i="35"/>
  <c r="N46" i="35"/>
  <c r="N45" i="35"/>
  <c r="N44" i="35"/>
  <c r="N43" i="35"/>
  <c r="N42" i="35"/>
  <c r="N41" i="35"/>
  <c r="N40" i="35"/>
  <c r="N39" i="35"/>
  <c r="N38" i="35"/>
  <c r="N37" i="35"/>
  <c r="N36" i="35"/>
  <c r="N35" i="35"/>
  <c r="N34" i="35"/>
  <c r="N33" i="35"/>
  <c r="N32" i="35"/>
  <c r="N31" i="35"/>
  <c r="N30" i="35"/>
  <c r="N29" i="35"/>
  <c r="N28" i="35"/>
  <c r="N62" i="35"/>
  <c r="K27" i="35"/>
  <c r="K101" i="35"/>
  <c r="J27" i="35"/>
  <c r="I27" i="35"/>
  <c r="I101" i="35"/>
  <c r="H27" i="35"/>
  <c r="N26" i="35"/>
  <c r="N25" i="35"/>
  <c r="N24" i="35"/>
  <c r="N23" i="35"/>
  <c r="N22" i="35"/>
  <c r="N21" i="35"/>
  <c r="N20" i="35"/>
  <c r="N19" i="35"/>
  <c r="N18" i="35"/>
  <c r="N17" i="35"/>
  <c r="N16" i="35"/>
  <c r="N15" i="35"/>
  <c r="N14" i="35"/>
  <c r="N13" i="35"/>
  <c r="N12" i="35"/>
  <c r="N94" i="35"/>
  <c r="N11" i="35"/>
  <c r="N10" i="35"/>
  <c r="N9" i="35"/>
  <c r="N8" i="35"/>
  <c r="N7" i="35"/>
  <c r="N6" i="35"/>
  <c r="N5" i="35"/>
  <c r="N4" i="35"/>
  <c r="N3" i="35"/>
  <c r="N2" i="35"/>
  <c r="G58" i="34"/>
  <c r="F58" i="34"/>
  <c r="D58" i="34"/>
  <c r="C58" i="34"/>
  <c r="F42" i="34"/>
  <c r="M42" i="34"/>
  <c r="G42" i="34"/>
  <c r="G25" i="34"/>
  <c r="F25" i="34"/>
  <c r="M25" i="34"/>
  <c r="C25" i="34"/>
  <c r="G19" i="34"/>
  <c r="F19" i="34"/>
  <c r="E19" i="34"/>
  <c r="D19" i="34"/>
  <c r="B19" i="34"/>
  <c r="O15" i="31"/>
  <c r="O17" i="28"/>
  <c r="M58" i="34"/>
  <c r="G60" i="34"/>
  <c r="M60" i="34"/>
  <c r="L58" i="34"/>
  <c r="F60" i="34"/>
  <c r="L42" i="34"/>
  <c r="L25" i="34"/>
  <c r="M19" i="34"/>
  <c r="L19" i="34"/>
  <c r="K19" i="34"/>
  <c r="L31" i="34"/>
  <c r="O62" i="35"/>
  <c r="H101" i="35"/>
  <c r="J101" i="35"/>
  <c r="O89" i="35"/>
  <c r="O96" i="35"/>
  <c r="O100" i="35"/>
  <c r="N27" i="35"/>
  <c r="N89" i="35"/>
  <c r="N96" i="35"/>
  <c r="N100" i="35"/>
  <c r="O27" i="35"/>
  <c r="O101" i="35"/>
  <c r="O103" i="35" s="1"/>
  <c r="B33" i="34" s="1"/>
  <c r="C42" i="34"/>
  <c r="C60" i="34"/>
  <c r="M31" i="34"/>
  <c r="D42" i="34"/>
  <c r="D60" i="34"/>
  <c r="J42" i="34"/>
  <c r="I58" i="34"/>
  <c r="C6" i="34"/>
  <c r="J58" i="34"/>
  <c r="H9" i="31"/>
  <c r="J9" i="31"/>
  <c r="H10" i="31"/>
  <c r="I10" i="31"/>
  <c r="J10" i="31"/>
  <c r="H12" i="31"/>
  <c r="I12" i="31"/>
  <c r="J12" i="31"/>
  <c r="H14" i="31"/>
  <c r="I14" i="31"/>
  <c r="J14" i="31"/>
  <c r="H16" i="31"/>
  <c r="I16" i="31"/>
  <c r="J16" i="31"/>
  <c r="H17" i="31"/>
  <c r="I17" i="31"/>
  <c r="J17" i="31"/>
  <c r="H18" i="31"/>
  <c r="I18" i="31"/>
  <c r="J18" i="31"/>
  <c r="I46" i="28"/>
  <c r="J46" i="28"/>
  <c r="I47" i="28"/>
  <c r="J47" i="28"/>
  <c r="I48" i="28"/>
  <c r="J48" i="28"/>
  <c r="I49" i="28"/>
  <c r="J49" i="28"/>
  <c r="I50" i="28"/>
  <c r="J50" i="28"/>
  <c r="I51" i="28"/>
  <c r="J51" i="28"/>
  <c r="I52" i="28"/>
  <c r="J52" i="28"/>
  <c r="I53" i="28"/>
  <c r="J53" i="28"/>
  <c r="I54" i="28"/>
  <c r="J54" i="28"/>
  <c r="I55" i="28"/>
  <c r="J55" i="28"/>
  <c r="I56" i="28"/>
  <c r="J56" i="28"/>
  <c r="I57" i="28"/>
  <c r="J57" i="28"/>
  <c r="J45" i="28"/>
  <c r="I45" i="28"/>
  <c r="I46" i="31"/>
  <c r="J46" i="31"/>
  <c r="I47" i="31"/>
  <c r="J47" i="31"/>
  <c r="I48" i="31"/>
  <c r="J48" i="31"/>
  <c r="I49" i="31"/>
  <c r="J49" i="31"/>
  <c r="I50" i="31"/>
  <c r="J50" i="31"/>
  <c r="I51" i="31"/>
  <c r="J51" i="31"/>
  <c r="I52" i="31"/>
  <c r="J52" i="31"/>
  <c r="I53" i="31"/>
  <c r="J53" i="31"/>
  <c r="I54" i="31"/>
  <c r="J54" i="31"/>
  <c r="I55" i="31"/>
  <c r="J55" i="31"/>
  <c r="I56" i="31"/>
  <c r="J56" i="31"/>
  <c r="I57" i="31"/>
  <c r="J57" i="31"/>
  <c r="J45" i="31"/>
  <c r="I45" i="31"/>
  <c r="D57" i="31"/>
  <c r="D56" i="31"/>
  <c r="D55" i="31"/>
  <c r="D54" i="31"/>
  <c r="D52" i="31"/>
  <c r="D51" i="31"/>
  <c r="D50" i="31"/>
  <c r="D49" i="31"/>
  <c r="D47" i="31"/>
  <c r="D46" i="31"/>
  <c r="D45" i="31" a="1"/>
  <c r="D45" i="31"/>
  <c r="C57" i="31"/>
  <c r="C56" i="31"/>
  <c r="C55" i="31"/>
  <c r="C54" i="31"/>
  <c r="C52" i="31"/>
  <c r="C51" i="31"/>
  <c r="C50" i="31"/>
  <c r="C49" i="31"/>
  <c r="C47" i="31"/>
  <c r="C46" i="31"/>
  <c r="C45" i="31"/>
  <c r="I38" i="28"/>
  <c r="J38" i="28"/>
  <c r="I39" i="28"/>
  <c r="J39" i="28"/>
  <c r="I40" i="28"/>
  <c r="J40" i="28"/>
  <c r="I41" i="28"/>
  <c r="J41" i="28"/>
  <c r="J37" i="28"/>
  <c r="D40" i="31" a="1"/>
  <c r="D40" i="31"/>
  <c r="D39" i="31"/>
  <c r="D38" i="31" a="1"/>
  <c r="D38" i="31"/>
  <c r="D37" i="31" a="1"/>
  <c r="D37" i="31"/>
  <c r="D41" i="31" a="1"/>
  <c r="D41" i="31"/>
  <c r="C41" i="31"/>
  <c r="C40" i="31"/>
  <c r="C39" i="31"/>
  <c r="C38" i="31"/>
  <c r="I24" i="31"/>
  <c r="I24" i="34" s="1"/>
  <c r="I24" i="39" s="1"/>
  <c r="I24" i="42" s="1"/>
  <c r="I24" i="44" s="1"/>
  <c r="I24" i="47" s="1"/>
  <c r="I24" i="52" s="1"/>
  <c r="I24" i="55" s="1"/>
  <c r="I24" i="58" s="1"/>
  <c r="C20" i="32"/>
  <c r="C23" i="31" s="1"/>
  <c r="D68" i="32"/>
  <c r="C22" i="31" s="1"/>
  <c r="C25" i="31" s="1"/>
  <c r="M107" i="32"/>
  <c r="B8" i="31" s="1"/>
  <c r="R90" i="32"/>
  <c r="R89" i="32"/>
  <c r="B11" i="31" s="1"/>
  <c r="R88" i="32"/>
  <c r="B6" i="31" s="1"/>
  <c r="R87" i="32"/>
  <c r="L46" i="31"/>
  <c r="M46" i="31"/>
  <c r="L47" i="31"/>
  <c r="M47" i="31"/>
  <c r="L48" i="31"/>
  <c r="M48" i="31"/>
  <c r="L49" i="31"/>
  <c r="M49" i="31"/>
  <c r="L50" i="31"/>
  <c r="M50" i="31"/>
  <c r="L51" i="31"/>
  <c r="M51" i="31"/>
  <c r="L52" i="31"/>
  <c r="M52" i="31"/>
  <c r="L53" i="31"/>
  <c r="M53" i="31"/>
  <c r="L54" i="31"/>
  <c r="M54" i="31"/>
  <c r="L55" i="31"/>
  <c r="M55" i="31"/>
  <c r="L56" i="31"/>
  <c r="M56" i="31"/>
  <c r="L57" i="31"/>
  <c r="M57" i="31"/>
  <c r="M45" i="31"/>
  <c r="L45" i="31"/>
  <c r="L38" i="31"/>
  <c r="M38" i="31"/>
  <c r="L39" i="31"/>
  <c r="M39" i="31"/>
  <c r="L40" i="31"/>
  <c r="M40" i="31"/>
  <c r="L41" i="31"/>
  <c r="M41" i="31"/>
  <c r="G40" i="31"/>
  <c r="G39" i="31"/>
  <c r="G38" i="31"/>
  <c r="G37" i="31"/>
  <c r="L60" i="34"/>
  <c r="N101" i="35"/>
  <c r="J60" i="34"/>
  <c r="L28" i="31"/>
  <c r="L23" i="31"/>
  <c r="M23" i="31"/>
  <c r="M22" i="31"/>
  <c r="L22" i="31"/>
  <c r="K6" i="31"/>
  <c r="L6" i="31"/>
  <c r="M6" i="31"/>
  <c r="K7" i="31"/>
  <c r="L7" i="31"/>
  <c r="M7" i="31"/>
  <c r="K8" i="31"/>
  <c r="L8" i="31"/>
  <c r="M8" i="31"/>
  <c r="K9" i="31"/>
  <c r="L9" i="31"/>
  <c r="M9" i="31"/>
  <c r="K10" i="31"/>
  <c r="L10" i="31"/>
  <c r="M10" i="31"/>
  <c r="K11" i="31"/>
  <c r="L11" i="31"/>
  <c r="M11" i="31"/>
  <c r="K12" i="31"/>
  <c r="L12" i="31"/>
  <c r="M12" i="31"/>
  <c r="K13" i="31"/>
  <c r="L13" i="31"/>
  <c r="M13" i="31"/>
  <c r="K14" i="31"/>
  <c r="L14" i="31"/>
  <c r="M14" i="31"/>
  <c r="K15" i="31"/>
  <c r="L15" i="31"/>
  <c r="M15" i="31"/>
  <c r="K16" i="31"/>
  <c r="L16" i="31"/>
  <c r="M16" i="31"/>
  <c r="K17" i="31"/>
  <c r="L17" i="31"/>
  <c r="M17" i="31"/>
  <c r="K18" i="31"/>
  <c r="L18" i="31"/>
  <c r="M18" i="31"/>
  <c r="L5" i="31"/>
  <c r="M5" i="31"/>
  <c r="K5" i="31"/>
  <c r="G58" i="31"/>
  <c r="F58" i="31"/>
  <c r="J58" i="31"/>
  <c r="I58" i="31"/>
  <c r="D58" i="31"/>
  <c r="C58" i="31"/>
  <c r="G42" i="31"/>
  <c r="G60" i="31"/>
  <c r="F42" i="31"/>
  <c r="F60" i="31"/>
  <c r="M42" i="31"/>
  <c r="L42" i="31"/>
  <c r="D42" i="31"/>
  <c r="G25" i="31"/>
  <c r="F25" i="31"/>
  <c r="M25" i="31"/>
  <c r="L25" i="31"/>
  <c r="L31" i="31"/>
  <c r="G19" i="31"/>
  <c r="F19" i="31"/>
  <c r="E19" i="31"/>
  <c r="C8" i="31"/>
  <c r="F92" i="32"/>
  <c r="N110" i="32"/>
  <c r="O111" i="32"/>
  <c r="N108" i="32"/>
  <c r="N109" i="32" s="1"/>
  <c r="O109" i="32"/>
  <c r="N93" i="32"/>
  <c r="O93" i="32" s="1"/>
  <c r="N94" i="32"/>
  <c r="O94" i="32" s="1"/>
  <c r="N95" i="32"/>
  <c r="O95" i="32" s="1"/>
  <c r="N96" i="32"/>
  <c r="O96" i="32" s="1"/>
  <c r="N97" i="32"/>
  <c r="O97" i="32" s="1"/>
  <c r="N98" i="32"/>
  <c r="O98" i="32" s="1"/>
  <c r="N99" i="32"/>
  <c r="O99" i="32" s="1"/>
  <c r="N100" i="32"/>
  <c r="O100" i="32" s="1"/>
  <c r="N101" i="32"/>
  <c r="O101" i="32" s="1"/>
  <c r="N102" i="32"/>
  <c r="O102" i="32" s="1"/>
  <c r="N103" i="32"/>
  <c r="O103" i="32" s="1"/>
  <c r="N104" i="32"/>
  <c r="O104" i="32" s="1"/>
  <c r="N106" i="32"/>
  <c r="O106" i="32" s="1"/>
  <c r="N18" i="32"/>
  <c r="N70" i="32"/>
  <c r="O70" i="32" s="1"/>
  <c r="N71" i="32"/>
  <c r="O71" i="32" s="1"/>
  <c r="N72" i="32"/>
  <c r="O72" i="32" s="1"/>
  <c r="N73" i="32"/>
  <c r="O73" i="32" s="1"/>
  <c r="N74" i="32"/>
  <c r="O74" i="32" s="1"/>
  <c r="N75" i="32"/>
  <c r="O75" i="32" s="1"/>
  <c r="N76" i="32"/>
  <c r="O76" i="32" s="1"/>
  <c r="N77" i="32"/>
  <c r="O77" i="32" s="1"/>
  <c r="N78" i="32"/>
  <c r="O78" i="32" s="1"/>
  <c r="N79" i="32"/>
  <c r="O79" i="32" s="1"/>
  <c r="N80" i="32"/>
  <c r="O80" i="32" s="1"/>
  <c r="N81" i="32"/>
  <c r="O81" i="32" s="1"/>
  <c r="N82" i="32"/>
  <c r="O82" i="32" s="1"/>
  <c r="N83" i="32"/>
  <c r="O83" i="32" s="1"/>
  <c r="N84" i="32"/>
  <c r="O84" i="32" s="1"/>
  <c r="N85" i="32"/>
  <c r="O85" i="32" s="1"/>
  <c r="N86" i="32"/>
  <c r="O86" i="32" s="1"/>
  <c r="N87" i="32"/>
  <c r="O87" i="32" s="1"/>
  <c r="N88" i="32"/>
  <c r="O88" i="32" s="1"/>
  <c r="N89" i="32"/>
  <c r="O89" i="32" s="1"/>
  <c r="N90" i="32"/>
  <c r="O90" i="32" s="1"/>
  <c r="N91" i="32"/>
  <c r="O91" i="32" s="1"/>
  <c r="N69" i="32"/>
  <c r="O69" i="32" s="1"/>
  <c r="N22" i="32"/>
  <c r="N23" i="32"/>
  <c r="N24" i="32"/>
  <c r="N25" i="32"/>
  <c r="N26" i="32"/>
  <c r="N27" i="32"/>
  <c r="N28" i="32"/>
  <c r="O28" i="32" s="1"/>
  <c r="O68" i="32" s="1"/>
  <c r="N29" i="32"/>
  <c r="N30" i="32"/>
  <c r="N31" i="32"/>
  <c r="N32" i="32"/>
  <c r="N33" i="32"/>
  <c r="N34" i="32"/>
  <c r="N35" i="32"/>
  <c r="N36" i="32"/>
  <c r="N37" i="32"/>
  <c r="N38" i="32"/>
  <c r="N39" i="32"/>
  <c r="N40" i="32"/>
  <c r="N41" i="32"/>
  <c r="N42" i="32"/>
  <c r="N43" i="32"/>
  <c r="N44" i="32"/>
  <c r="N45" i="32"/>
  <c r="N46" i="32"/>
  <c r="N47" i="32"/>
  <c r="N48" i="32"/>
  <c r="N49" i="32"/>
  <c r="N50" i="32"/>
  <c r="N51" i="32"/>
  <c r="N52" i="32"/>
  <c r="N53" i="32"/>
  <c r="N54" i="32"/>
  <c r="N55" i="32"/>
  <c r="N56" i="32"/>
  <c r="N57" i="32"/>
  <c r="N58" i="32"/>
  <c r="N59" i="32"/>
  <c r="N60" i="32"/>
  <c r="N61" i="32"/>
  <c r="N62" i="32"/>
  <c r="N63" i="32"/>
  <c r="N64" i="32"/>
  <c r="N65" i="32"/>
  <c r="N66" i="32"/>
  <c r="N67" i="32"/>
  <c r="N21" i="32"/>
  <c r="N3" i="32"/>
  <c r="N4" i="32"/>
  <c r="N5" i="32"/>
  <c r="N105" i="32"/>
  <c r="O105" i="32" s="1"/>
  <c r="N6" i="32"/>
  <c r="N7" i="32"/>
  <c r="N8" i="32"/>
  <c r="N9" i="32"/>
  <c r="N10" i="32"/>
  <c r="N11" i="32"/>
  <c r="N12" i="32"/>
  <c r="N13" i="32"/>
  <c r="N14" i="32"/>
  <c r="N15" i="32"/>
  <c r="N16" i="32"/>
  <c r="N17" i="32"/>
  <c r="N19" i="32"/>
  <c r="N2" i="32"/>
  <c r="N111" i="32"/>
  <c r="K111" i="32"/>
  <c r="J111" i="32"/>
  <c r="I111" i="32"/>
  <c r="H111" i="32"/>
  <c r="K109" i="32"/>
  <c r="J109" i="32"/>
  <c r="I109" i="32"/>
  <c r="H109" i="32"/>
  <c r="K92" i="32"/>
  <c r="J92" i="32"/>
  <c r="I92" i="32"/>
  <c r="H92" i="32"/>
  <c r="K68" i="32"/>
  <c r="J68" i="32"/>
  <c r="I68" i="32"/>
  <c r="H68" i="32"/>
  <c r="K20" i="32"/>
  <c r="J20" i="32"/>
  <c r="I20" i="32"/>
  <c r="H20" i="32"/>
  <c r="D60" i="31"/>
  <c r="M58" i="31"/>
  <c r="M60" i="31"/>
  <c r="L19" i="31"/>
  <c r="L58" i="31"/>
  <c r="L60" i="31"/>
  <c r="K19" i="31"/>
  <c r="M19" i="31"/>
  <c r="M31" i="31"/>
  <c r="J42" i="31"/>
  <c r="J60" i="31"/>
  <c r="O20" i="32"/>
  <c r="L46" i="28"/>
  <c r="M46" i="28"/>
  <c r="L47" i="28"/>
  <c r="M47" i="28"/>
  <c r="L48" i="28"/>
  <c r="M48" i="28"/>
  <c r="L49" i="28"/>
  <c r="M49" i="28"/>
  <c r="L50" i="28"/>
  <c r="M50" i="28"/>
  <c r="L51" i="28"/>
  <c r="M51" i="28"/>
  <c r="L52" i="28"/>
  <c r="M52" i="28"/>
  <c r="L53" i="28"/>
  <c r="M53" i="28"/>
  <c r="L54" i="28"/>
  <c r="M54" i="28"/>
  <c r="L55" i="28"/>
  <c r="M55" i="28"/>
  <c r="L56" i="28"/>
  <c r="M56" i="28"/>
  <c r="L57" i="28"/>
  <c r="M57" i="28"/>
  <c r="M45" i="28"/>
  <c r="L45" i="28"/>
  <c r="D57" i="28"/>
  <c r="D56" i="28"/>
  <c r="D55" i="28"/>
  <c r="D54" i="28"/>
  <c r="D52" i="28"/>
  <c r="D50" i="28"/>
  <c r="D49" i="28"/>
  <c r="D47" i="28"/>
  <c r="D46" i="28"/>
  <c r="D45" i="28"/>
  <c r="C57" i="28"/>
  <c r="C56" i="28"/>
  <c r="C55" i="28"/>
  <c r="C54" i="28"/>
  <c r="C52" i="28"/>
  <c r="C50" i="28"/>
  <c r="C49" i="28"/>
  <c r="C47" i="28"/>
  <c r="C46" i="28"/>
  <c r="C45" i="28"/>
  <c r="D40" i="28"/>
  <c r="D39" i="28"/>
  <c r="D38" i="28"/>
  <c r="D37" i="28"/>
  <c r="D41" i="28"/>
  <c r="C41" i="28"/>
  <c r="C40" i="28"/>
  <c r="C39" i="28"/>
  <c r="C38" i="28"/>
  <c r="C37" i="28"/>
  <c r="L38" i="28"/>
  <c r="M38" i="28"/>
  <c r="L39" i="28"/>
  <c r="M39" i="28"/>
  <c r="L40" i="28"/>
  <c r="M40" i="28"/>
  <c r="L41" i="28"/>
  <c r="M41" i="28"/>
  <c r="M37" i="28"/>
  <c r="L37" i="28"/>
  <c r="L28" i="28"/>
  <c r="L23" i="28"/>
  <c r="M23" i="28"/>
  <c r="L24" i="28"/>
  <c r="M24" i="28"/>
  <c r="M22" i="28"/>
  <c r="L22" i="28"/>
  <c r="K6" i="28"/>
  <c r="L6" i="28"/>
  <c r="M6" i="28"/>
  <c r="K7" i="28"/>
  <c r="L7" i="28"/>
  <c r="M7" i="28"/>
  <c r="K8" i="28"/>
  <c r="L8" i="28"/>
  <c r="M8" i="28"/>
  <c r="K9" i="28"/>
  <c r="L9" i="28"/>
  <c r="M9" i="28"/>
  <c r="K10" i="28"/>
  <c r="L10" i="28"/>
  <c r="M10" i="28"/>
  <c r="K11" i="28"/>
  <c r="L11" i="28"/>
  <c r="M11" i="28"/>
  <c r="K12" i="28"/>
  <c r="L12" i="28"/>
  <c r="M12" i="28"/>
  <c r="K13" i="28"/>
  <c r="L13" i="28"/>
  <c r="M13" i="28"/>
  <c r="K14" i="28"/>
  <c r="L14" i="28"/>
  <c r="M14" i="28"/>
  <c r="K15" i="28"/>
  <c r="L15" i="28"/>
  <c r="M15" i="28"/>
  <c r="K16" i="28"/>
  <c r="L16" i="28"/>
  <c r="M16" i="28"/>
  <c r="K17" i="28"/>
  <c r="L17" i="28"/>
  <c r="M17" i="28"/>
  <c r="K18" i="28"/>
  <c r="L18" i="28"/>
  <c r="M18" i="28"/>
  <c r="L5" i="28"/>
  <c r="M5" i="28"/>
  <c r="K5" i="28"/>
  <c r="I24" i="28"/>
  <c r="H9" i="28"/>
  <c r="J9" i="28"/>
  <c r="H10" i="28"/>
  <c r="I10" i="28"/>
  <c r="J10" i="28"/>
  <c r="H11" i="28"/>
  <c r="H12" i="28"/>
  <c r="I12" i="28"/>
  <c r="J12" i="28"/>
  <c r="H14" i="28"/>
  <c r="I14" i="28"/>
  <c r="J14" i="28"/>
  <c r="H16" i="28"/>
  <c r="I16" i="28"/>
  <c r="J16" i="28"/>
  <c r="H17" i="28"/>
  <c r="I17" i="28"/>
  <c r="J17" i="28"/>
  <c r="H18" i="28"/>
  <c r="I18" i="28"/>
  <c r="J18" i="28"/>
  <c r="B114" i="29"/>
  <c r="D24" i="28"/>
  <c r="D25" i="28" s="1"/>
  <c r="D31" i="28" s="1"/>
  <c r="D23" i="28"/>
  <c r="C23" i="28"/>
  <c r="D22" i="28"/>
  <c r="C22" i="28"/>
  <c r="B96" i="29"/>
  <c r="B31" i="29"/>
  <c r="D13" i="28"/>
  <c r="C13" i="28"/>
  <c r="B13" i="28"/>
  <c r="B127" i="29"/>
  <c r="B124" i="29"/>
  <c r="D8" i="28"/>
  <c r="C8" i="28"/>
  <c r="B8" i="28"/>
  <c r="D7" i="28"/>
  <c r="C7" i="28"/>
  <c r="B7" i="28"/>
  <c r="D6" i="28"/>
  <c r="C6" i="28"/>
  <c r="B6" i="28"/>
  <c r="Q119" i="29"/>
  <c r="B119" i="29"/>
  <c r="B109" i="29"/>
  <c r="K127" i="29"/>
  <c r="J127" i="29"/>
  <c r="I127" i="29"/>
  <c r="H127" i="29"/>
  <c r="N126" i="29"/>
  <c r="N125" i="29"/>
  <c r="N127" i="29"/>
  <c r="K124" i="29"/>
  <c r="J124" i="29"/>
  <c r="I124" i="29"/>
  <c r="H124" i="29"/>
  <c r="N123" i="29"/>
  <c r="N122" i="29"/>
  <c r="N121" i="29"/>
  <c r="N120" i="29"/>
  <c r="N124" i="29"/>
  <c r="K119" i="29"/>
  <c r="J119" i="29"/>
  <c r="I119" i="29"/>
  <c r="H119" i="29"/>
  <c r="N118" i="29"/>
  <c r="N117" i="29"/>
  <c r="N116" i="29"/>
  <c r="N115" i="29"/>
  <c r="N119" i="29"/>
  <c r="K114" i="29"/>
  <c r="J114" i="29"/>
  <c r="I114" i="29"/>
  <c r="H114" i="29"/>
  <c r="N113" i="29"/>
  <c r="N112" i="29"/>
  <c r="N111" i="29"/>
  <c r="N110" i="29"/>
  <c r="N114" i="29"/>
  <c r="K109" i="29"/>
  <c r="J109" i="29"/>
  <c r="I109" i="29"/>
  <c r="H109" i="29"/>
  <c r="N108" i="29"/>
  <c r="N107" i="29"/>
  <c r="N106" i="29"/>
  <c r="N105" i="29"/>
  <c r="N104" i="29"/>
  <c r="N103" i="29"/>
  <c r="N102" i="29"/>
  <c r="N101" i="29"/>
  <c r="N100" i="29"/>
  <c r="N99" i="29"/>
  <c r="N98" i="29"/>
  <c r="N97" i="29"/>
  <c r="N109" i="29"/>
  <c r="K96" i="29"/>
  <c r="K130" i="29"/>
  <c r="J96" i="29"/>
  <c r="I96" i="29"/>
  <c r="H96" i="29"/>
  <c r="N95" i="29"/>
  <c r="N94" i="29"/>
  <c r="N93" i="29"/>
  <c r="N92" i="29"/>
  <c r="N91" i="29"/>
  <c r="N90" i="29"/>
  <c r="N89" i="29"/>
  <c r="N88" i="29"/>
  <c r="N87" i="29"/>
  <c r="N86" i="29"/>
  <c r="N85" i="29"/>
  <c r="N84" i="29"/>
  <c r="N83" i="29"/>
  <c r="N82" i="29"/>
  <c r="N81" i="29"/>
  <c r="N80" i="29"/>
  <c r="N79" i="29"/>
  <c r="N78" i="29"/>
  <c r="N77" i="29"/>
  <c r="N76" i="29"/>
  <c r="N75" i="29"/>
  <c r="N74" i="29"/>
  <c r="N73" i="29"/>
  <c r="N72" i="29"/>
  <c r="N71" i="29"/>
  <c r="N70" i="29"/>
  <c r="N69" i="29"/>
  <c r="N68" i="29"/>
  <c r="N67" i="29"/>
  <c r="N66" i="29"/>
  <c r="N65" i="29"/>
  <c r="N64" i="29"/>
  <c r="N63" i="29"/>
  <c r="N62" i="29"/>
  <c r="N61" i="29"/>
  <c r="N60" i="29"/>
  <c r="N59" i="29"/>
  <c r="N58" i="29"/>
  <c r="N57" i="29"/>
  <c r="N56" i="29"/>
  <c r="N55" i="29"/>
  <c r="N54" i="29"/>
  <c r="N53" i="29"/>
  <c r="N52" i="29"/>
  <c r="N51" i="29"/>
  <c r="N50" i="29"/>
  <c r="N49" i="29"/>
  <c r="N48" i="29"/>
  <c r="N47" i="29"/>
  <c r="N46" i="29"/>
  <c r="N45" i="29"/>
  <c r="N44" i="29"/>
  <c r="N43" i="29"/>
  <c r="N42" i="29"/>
  <c r="N41" i="29"/>
  <c r="N40" i="29"/>
  <c r="N39" i="29"/>
  <c r="N38" i="29"/>
  <c r="N37" i="29"/>
  <c r="N36" i="29"/>
  <c r="N35" i="29"/>
  <c r="N34" i="29"/>
  <c r="N33" i="29"/>
  <c r="O96" i="29"/>
  <c r="N32" i="29"/>
  <c r="N96" i="29"/>
  <c r="K31" i="29"/>
  <c r="K128" i="29"/>
  <c r="J31" i="29"/>
  <c r="J128" i="29"/>
  <c r="I31" i="29"/>
  <c r="I128" i="29"/>
  <c r="H31" i="29"/>
  <c r="H128" i="29"/>
  <c r="N30" i="29"/>
  <c r="N29" i="29"/>
  <c r="N28" i="29"/>
  <c r="N27" i="29"/>
  <c r="N26" i="29"/>
  <c r="N25" i="29"/>
  <c r="N24" i="29"/>
  <c r="N23" i="29"/>
  <c r="N22" i="29"/>
  <c r="N21" i="29"/>
  <c r="N20" i="29"/>
  <c r="N19" i="29"/>
  <c r="N18" i="29"/>
  <c r="N17" i="29"/>
  <c r="N16" i="29"/>
  <c r="N15" i="29"/>
  <c r="N14" i="29"/>
  <c r="N13" i="29"/>
  <c r="N12" i="29"/>
  <c r="N11" i="29"/>
  <c r="N10" i="29"/>
  <c r="N9" i="29"/>
  <c r="N8" i="29"/>
  <c r="N7" i="29"/>
  <c r="N6" i="29"/>
  <c r="N5" i="29"/>
  <c r="N4" i="29"/>
  <c r="N3" i="29"/>
  <c r="N2" i="29"/>
  <c r="G58" i="28"/>
  <c r="F58" i="28"/>
  <c r="D58" i="28"/>
  <c r="C58" i="28"/>
  <c r="G42" i="28"/>
  <c r="G60" i="28"/>
  <c r="F42" i="28"/>
  <c r="F60" i="28"/>
  <c r="G25" i="28"/>
  <c r="F25" i="28"/>
  <c r="C25" i="28"/>
  <c r="G19" i="28"/>
  <c r="E19" i="28"/>
  <c r="L19" i="28"/>
  <c r="G28" i="28"/>
  <c r="M58" i="28"/>
  <c r="K19" i="28"/>
  <c r="M19" i="28"/>
  <c r="M25" i="28"/>
  <c r="M42" i="28"/>
  <c r="M60" i="28"/>
  <c r="L42" i="28"/>
  <c r="F31" i="28"/>
  <c r="L58" i="28"/>
  <c r="O31" i="29"/>
  <c r="O109" i="29"/>
  <c r="O114" i="29"/>
  <c r="O119" i="29"/>
  <c r="O124" i="29"/>
  <c r="O127" i="29"/>
  <c r="N31" i="29"/>
  <c r="N128" i="29"/>
  <c r="G31" i="28"/>
  <c r="C19" i="28"/>
  <c r="L25" i="28"/>
  <c r="L31" i="28"/>
  <c r="D42" i="28"/>
  <c r="D60" i="28"/>
  <c r="J42" i="28"/>
  <c r="B19" i="28"/>
  <c r="C31" i="28"/>
  <c r="D19" i="28"/>
  <c r="F19" i="28"/>
  <c r="D28" i="28"/>
  <c r="I58" i="28"/>
  <c r="J58" i="28"/>
  <c r="I38" i="25"/>
  <c r="J38" i="25"/>
  <c r="I39" i="25"/>
  <c r="J39" i="25"/>
  <c r="I40" i="25"/>
  <c r="J40" i="25"/>
  <c r="I41" i="25"/>
  <c r="J41" i="25"/>
  <c r="J37" i="25"/>
  <c r="J58" i="25"/>
  <c r="I58" i="25"/>
  <c r="I46" i="25"/>
  <c r="J46" i="25"/>
  <c r="I47" i="25"/>
  <c r="J47" i="25"/>
  <c r="I48" i="25"/>
  <c r="J48" i="25"/>
  <c r="I49" i="25"/>
  <c r="J49" i="25"/>
  <c r="I50" i="25"/>
  <c r="J50" i="25"/>
  <c r="I51" i="25"/>
  <c r="J51" i="25"/>
  <c r="I52" i="25"/>
  <c r="J52" i="25"/>
  <c r="I53" i="25"/>
  <c r="J53" i="25"/>
  <c r="I54" i="25"/>
  <c r="J54" i="25"/>
  <c r="I55" i="25"/>
  <c r="J55" i="25"/>
  <c r="I56" i="25"/>
  <c r="J56" i="25"/>
  <c r="I57" i="25"/>
  <c r="J57" i="25"/>
  <c r="J45" i="25"/>
  <c r="I45" i="25"/>
  <c r="D57" i="25"/>
  <c r="D56" i="25"/>
  <c r="D55" i="25"/>
  <c r="D54" i="25"/>
  <c r="D52" i="25"/>
  <c r="C58" i="25"/>
  <c r="D49" i="25"/>
  <c r="D47" i="25"/>
  <c r="D46" i="25"/>
  <c r="D45" i="25"/>
  <c r="D41" i="25"/>
  <c r="D40" i="25"/>
  <c r="D39" i="25"/>
  <c r="D38" i="25"/>
  <c r="D37" i="25" a="1"/>
  <c r="D37" i="25"/>
  <c r="J165" i="24"/>
  <c r="C56" i="25"/>
  <c r="C57" i="25"/>
  <c r="C55" i="25"/>
  <c r="C54" i="25"/>
  <c r="C52" i="25"/>
  <c r="C49" i="25"/>
  <c r="C47" i="25"/>
  <c r="C46" i="25"/>
  <c r="C45" i="25"/>
  <c r="C41" i="25"/>
  <c r="C40" i="25"/>
  <c r="C39" i="25"/>
  <c r="C38" i="25"/>
  <c r="C38" i="23"/>
  <c r="C39" i="23"/>
  <c r="C40" i="23"/>
  <c r="C41" i="23"/>
  <c r="C45" i="23"/>
  <c r="C46" i="23"/>
  <c r="C47" i="23"/>
  <c r="C49" i="23"/>
  <c r="C50" i="23"/>
  <c r="C51" i="23"/>
  <c r="C52" i="23"/>
  <c r="C54" i="23"/>
  <c r="C55" i="23"/>
  <c r="C56" i="23"/>
  <c r="C57" i="23"/>
  <c r="F58" i="25"/>
  <c r="F60" i="25"/>
  <c r="F42" i="25"/>
  <c r="L60" i="28"/>
  <c r="M31" i="28"/>
  <c r="J60" i="28"/>
  <c r="C42" i="28"/>
  <c r="C60" i="28"/>
  <c r="C58" i="23"/>
  <c r="P98" i="26"/>
  <c r="C22" i="25" s="1"/>
  <c r="P26" i="26"/>
  <c r="C23" i="25" s="1"/>
  <c r="I23" i="25" s="1"/>
  <c r="I23" i="28" s="1"/>
  <c r="F25" i="25"/>
  <c r="L28" i="23"/>
  <c r="L28" i="25"/>
  <c r="I28" i="23"/>
  <c r="P144" i="26"/>
  <c r="B15" i="25" s="1"/>
  <c r="P141" i="26"/>
  <c r="B13" i="25" s="1"/>
  <c r="C9" i="25"/>
  <c r="I9" i="25" s="1"/>
  <c r="I9" i="28" s="1"/>
  <c r="I9" i="31" s="1"/>
  <c r="I9" i="34" s="1"/>
  <c r="I9" i="39" s="1"/>
  <c r="I9" i="42" s="1"/>
  <c r="I9" i="44" s="1"/>
  <c r="I9" i="47" s="1"/>
  <c r="R136" i="26"/>
  <c r="C8" i="25" s="1"/>
  <c r="I8" i="25" s="1"/>
  <c r="I8" i="28" s="1"/>
  <c r="P136" i="26"/>
  <c r="B8" i="25" s="1"/>
  <c r="H8" i="25" s="1"/>
  <c r="H8" i="28" s="1"/>
  <c r="P131" i="26"/>
  <c r="B7" i="25" s="1"/>
  <c r="H7" i="25" s="1"/>
  <c r="H7" i="28" s="1"/>
  <c r="H7" i="31" s="1"/>
  <c r="H7" i="34" s="1"/>
  <c r="H7" i="39" s="1"/>
  <c r="H7" i="42" s="1"/>
  <c r="H7" i="44" s="1"/>
  <c r="H7" i="47" s="1"/>
  <c r="P128" i="26"/>
  <c r="C11" i="25" s="1"/>
  <c r="I11" i="25" s="1"/>
  <c r="I11" i="28" s="1"/>
  <c r="P122" i="26"/>
  <c r="B6" i="25" s="1"/>
  <c r="P108" i="26"/>
  <c r="B5" i="25" s="1"/>
  <c r="P103" i="26"/>
  <c r="C28" i="25" s="1"/>
  <c r="K145" i="26"/>
  <c r="J145" i="26"/>
  <c r="I145" i="26"/>
  <c r="H145" i="26"/>
  <c r="N143" i="26"/>
  <c r="Q144" i="26" s="1"/>
  <c r="D15" i="25" s="1"/>
  <c r="J15" i="25" s="1"/>
  <c r="J15" i="28" s="1"/>
  <c r="J15" i="31" s="1"/>
  <c r="J15" i="34" s="1"/>
  <c r="J15" i="39" s="1"/>
  <c r="J15" i="42" s="1"/>
  <c r="J15" i="44" s="1"/>
  <c r="J15" i="47" s="1"/>
  <c r="K142" i="26"/>
  <c r="J142" i="26"/>
  <c r="I142" i="26"/>
  <c r="H142" i="26"/>
  <c r="N140" i="26"/>
  <c r="O140" i="26" s="1"/>
  <c r="N139" i="26"/>
  <c r="O139" i="26" s="1"/>
  <c r="N138" i="26"/>
  <c r="K137" i="26"/>
  <c r="J137" i="26"/>
  <c r="I137" i="26"/>
  <c r="H137" i="26"/>
  <c r="N135" i="26"/>
  <c r="O135" i="26" s="1"/>
  <c r="N134" i="26"/>
  <c r="O134" i="26" s="1"/>
  <c r="N133" i="26"/>
  <c r="K132" i="26"/>
  <c r="J132" i="26"/>
  <c r="I132" i="26"/>
  <c r="H132" i="26"/>
  <c r="N130" i="26"/>
  <c r="Q131" i="26" s="1"/>
  <c r="D7" i="25" s="1"/>
  <c r="K129" i="26"/>
  <c r="K147" i="26" s="1"/>
  <c r="J129" i="26"/>
  <c r="I129" i="26"/>
  <c r="H129" i="26"/>
  <c r="N107" i="26"/>
  <c r="O107" i="26" s="1"/>
  <c r="N106" i="26"/>
  <c r="O106" i="26" s="1"/>
  <c r="N105" i="26"/>
  <c r="O105" i="26" s="1"/>
  <c r="N104" i="26"/>
  <c r="O104" i="26" s="1"/>
  <c r="N127" i="26"/>
  <c r="O127" i="26" s="1"/>
  <c r="N126" i="26"/>
  <c r="O126" i="26" s="1"/>
  <c r="N125" i="26"/>
  <c r="O125" i="26" s="1"/>
  <c r="N124" i="26"/>
  <c r="O124" i="26" s="1"/>
  <c r="N121" i="26"/>
  <c r="O121" i="26" s="1"/>
  <c r="N120" i="26"/>
  <c r="O120" i="26" s="1"/>
  <c r="N119" i="26"/>
  <c r="O119" i="26" s="1"/>
  <c r="N118" i="26"/>
  <c r="O118" i="26" s="1"/>
  <c r="N117" i="26"/>
  <c r="O117" i="26" s="1"/>
  <c r="N116" i="26"/>
  <c r="O116" i="26" s="1"/>
  <c r="N115" i="26"/>
  <c r="O115" i="26" s="1"/>
  <c r="N114" i="26"/>
  <c r="O114" i="26" s="1"/>
  <c r="N113" i="26"/>
  <c r="O113" i="26" s="1"/>
  <c r="N102" i="26"/>
  <c r="O102" i="26" s="1"/>
  <c r="N112" i="26"/>
  <c r="O112" i="26" s="1"/>
  <c r="N101" i="26"/>
  <c r="O101" i="26" s="1"/>
  <c r="N111" i="26"/>
  <c r="O111" i="26" s="1"/>
  <c r="N110" i="26"/>
  <c r="O110" i="26" s="1"/>
  <c r="N100" i="26"/>
  <c r="N123" i="26"/>
  <c r="O123" i="26" s="1"/>
  <c r="N109" i="26"/>
  <c r="O109" i="26" s="1"/>
  <c r="K99" i="26"/>
  <c r="J99" i="26"/>
  <c r="I99" i="26"/>
  <c r="H99" i="26"/>
  <c r="N97" i="26"/>
  <c r="N96" i="26"/>
  <c r="N95" i="26"/>
  <c r="N94" i="26"/>
  <c r="N93" i="26"/>
  <c r="N92" i="26"/>
  <c r="N91" i="26"/>
  <c r="N90" i="26"/>
  <c r="N89" i="26"/>
  <c r="N88" i="26"/>
  <c r="N87" i="26"/>
  <c r="N86" i="26"/>
  <c r="N85" i="26"/>
  <c r="N84" i="26"/>
  <c r="N83" i="26"/>
  <c r="N82" i="26"/>
  <c r="N81" i="26"/>
  <c r="N80" i="26"/>
  <c r="N79" i="26"/>
  <c r="N78" i="26"/>
  <c r="N77" i="26"/>
  <c r="N76" i="26"/>
  <c r="N75" i="26"/>
  <c r="N74" i="26"/>
  <c r="N73" i="26"/>
  <c r="N72" i="26"/>
  <c r="N71" i="26"/>
  <c r="N70" i="26"/>
  <c r="N69" i="26"/>
  <c r="N68" i="26"/>
  <c r="N67" i="26"/>
  <c r="N66" i="26"/>
  <c r="N65" i="26"/>
  <c r="N64" i="26"/>
  <c r="N63" i="26"/>
  <c r="N62" i="26"/>
  <c r="N61" i="26"/>
  <c r="N60" i="26"/>
  <c r="N59" i="26"/>
  <c r="N58" i="26"/>
  <c r="N57" i="26"/>
  <c r="N56" i="26"/>
  <c r="N55" i="26"/>
  <c r="N54" i="26"/>
  <c r="N53" i="26"/>
  <c r="N52" i="26"/>
  <c r="N51" i="26"/>
  <c r="N50" i="26"/>
  <c r="N49" i="26"/>
  <c r="N48" i="26"/>
  <c r="N47" i="26"/>
  <c r="N46" i="26"/>
  <c r="N45" i="26"/>
  <c r="N44" i="26"/>
  <c r="N43" i="26"/>
  <c r="N42" i="26"/>
  <c r="N41" i="26"/>
  <c r="N40" i="26"/>
  <c r="O40" i="26" s="1"/>
  <c r="N39" i="26"/>
  <c r="N38" i="26"/>
  <c r="N37" i="26"/>
  <c r="N36" i="26"/>
  <c r="N35" i="26"/>
  <c r="O35" i="26" s="1"/>
  <c r="N34" i="26"/>
  <c r="N33" i="26"/>
  <c r="O33" i="26" s="1"/>
  <c r="N32" i="26"/>
  <c r="N31" i="26"/>
  <c r="O31" i="26" s="1"/>
  <c r="N30" i="26"/>
  <c r="N29" i="26"/>
  <c r="O29" i="26" s="1"/>
  <c r="N28" i="26"/>
  <c r="K27" i="26"/>
  <c r="J27" i="26"/>
  <c r="J147" i="26" s="1"/>
  <c r="I27" i="26"/>
  <c r="H27" i="26"/>
  <c r="N25" i="26"/>
  <c r="N24" i="26"/>
  <c r="N23" i="26"/>
  <c r="N22" i="26"/>
  <c r="N21" i="26"/>
  <c r="N20" i="26"/>
  <c r="N19" i="26"/>
  <c r="N18" i="26"/>
  <c r="N17" i="26"/>
  <c r="N16" i="26"/>
  <c r="N15" i="26"/>
  <c r="N14" i="26"/>
  <c r="N13" i="26"/>
  <c r="N12" i="26"/>
  <c r="N11" i="26"/>
  <c r="N10" i="26"/>
  <c r="N9" i="26"/>
  <c r="N8" i="26"/>
  <c r="N7" i="26"/>
  <c r="N6" i="26"/>
  <c r="N5" i="26"/>
  <c r="N4" i="26"/>
  <c r="N3" i="26"/>
  <c r="N2" i="26"/>
  <c r="M23" i="25"/>
  <c r="M24" i="25"/>
  <c r="M22" i="25"/>
  <c r="L23" i="25" a="1"/>
  <c r="L23" i="25"/>
  <c r="L24" i="25" a="1"/>
  <c r="L24" i="25"/>
  <c r="L22" i="25" a="1"/>
  <c r="L22" i="25"/>
  <c r="K6" i="25"/>
  <c r="M6" i="25"/>
  <c r="K7" i="25"/>
  <c r="L7" i="25"/>
  <c r="M7" i="25"/>
  <c r="K8" i="25"/>
  <c r="L8" i="25"/>
  <c r="M8" i="25"/>
  <c r="K9" i="25"/>
  <c r="L9" i="25"/>
  <c r="M9" i="25"/>
  <c r="K10" i="25"/>
  <c r="M10" i="25"/>
  <c r="K11" i="25"/>
  <c r="L11" i="25"/>
  <c r="M11" i="25"/>
  <c r="K12" i="25"/>
  <c r="L12" i="25"/>
  <c r="M12" i="25"/>
  <c r="K13" i="25"/>
  <c r="M13" i="25"/>
  <c r="K14" i="25"/>
  <c r="M14" i="25"/>
  <c r="K15" i="25"/>
  <c r="M15" i="25"/>
  <c r="K16" i="25"/>
  <c r="M16" i="25"/>
  <c r="K17" i="25"/>
  <c r="M17" i="25"/>
  <c r="K18" i="25"/>
  <c r="M18" i="25"/>
  <c r="M5" i="25"/>
  <c r="K5" i="25"/>
  <c r="F14" i="25"/>
  <c r="F15" i="25"/>
  <c r="F16" i="25"/>
  <c r="F17" i="25"/>
  <c r="F18" i="25"/>
  <c r="F13" i="25"/>
  <c r="F10" i="25"/>
  <c r="F6" i="25"/>
  <c r="F5" i="25"/>
  <c r="G28" i="25"/>
  <c r="Q108" i="26"/>
  <c r="D5" i="25" s="1"/>
  <c r="G58" i="25"/>
  <c r="D58" i="25"/>
  <c r="G42" i="25"/>
  <c r="G60" i="25"/>
  <c r="D42" i="25"/>
  <c r="D60" i="25"/>
  <c r="M25" i="25"/>
  <c r="L25" i="25"/>
  <c r="G25" i="25"/>
  <c r="M19" i="25"/>
  <c r="K19" i="25"/>
  <c r="L31" i="25"/>
  <c r="G19" i="25"/>
  <c r="E19" i="25"/>
  <c r="F31" i="25"/>
  <c r="G58" i="23"/>
  <c r="F58" i="23"/>
  <c r="J48" i="23"/>
  <c r="J53" i="23"/>
  <c r="I46" i="23"/>
  <c r="I47" i="23"/>
  <c r="I48" i="23"/>
  <c r="I49" i="23"/>
  <c r="I50" i="23"/>
  <c r="I51" i="23"/>
  <c r="I52" i="23"/>
  <c r="I53" i="23"/>
  <c r="I54" i="23"/>
  <c r="I55" i="23"/>
  <c r="I56" i="23"/>
  <c r="I57" i="23"/>
  <c r="I45" i="23"/>
  <c r="I58" i="23"/>
  <c r="D57" i="23"/>
  <c r="J57" i="23"/>
  <c r="D56" i="23"/>
  <c r="J56" i="23"/>
  <c r="D55" i="23"/>
  <c r="J55" i="23"/>
  <c r="D54" i="23"/>
  <c r="J54" i="23"/>
  <c r="D52" i="23"/>
  <c r="J52" i="23"/>
  <c r="D51" i="23"/>
  <c r="J51" i="23"/>
  <c r="D50" i="23"/>
  <c r="J50" i="23"/>
  <c r="D49" i="23"/>
  <c r="J49" i="23"/>
  <c r="D47" i="23"/>
  <c r="J47" i="23"/>
  <c r="D46" i="23"/>
  <c r="J46" i="23"/>
  <c r="D45" i="23"/>
  <c r="J45" i="23"/>
  <c r="M57" i="23"/>
  <c r="M57" i="25"/>
  <c r="L57" i="23"/>
  <c r="L57" i="25"/>
  <c r="M56" i="23"/>
  <c r="M56" i="25"/>
  <c r="L56" i="23"/>
  <c r="L56" i="25"/>
  <c r="M55" i="23"/>
  <c r="M55" i="25"/>
  <c r="L55" i="23"/>
  <c r="L55" i="25"/>
  <c r="M54" i="23"/>
  <c r="M54" i="25"/>
  <c r="L54" i="23"/>
  <c r="L54" i="25"/>
  <c r="M53" i="23"/>
  <c r="M53" i="25"/>
  <c r="L53" i="23"/>
  <c r="L53" i="25"/>
  <c r="M52" i="23"/>
  <c r="M52" i="25"/>
  <c r="L52" i="23"/>
  <c r="L52" i="25"/>
  <c r="M51" i="23"/>
  <c r="M51" i="25"/>
  <c r="L51" i="23"/>
  <c r="L51" i="25"/>
  <c r="M50" i="23"/>
  <c r="M50" i="25"/>
  <c r="L50" i="23"/>
  <c r="L50" i="25"/>
  <c r="M49" i="23"/>
  <c r="M49" i="25"/>
  <c r="L49" i="23"/>
  <c r="L49" i="25"/>
  <c r="M48" i="23"/>
  <c r="M48" i="25"/>
  <c r="L48" i="23"/>
  <c r="L48" i="25"/>
  <c r="M47" i="23"/>
  <c r="M47" i="25"/>
  <c r="L47" i="23"/>
  <c r="L47" i="25"/>
  <c r="M46" i="23"/>
  <c r="M46" i="25"/>
  <c r="L46" i="23"/>
  <c r="L46" i="25"/>
  <c r="M45" i="23"/>
  <c r="M45" i="25"/>
  <c r="L45" i="23"/>
  <c r="G42" i="23"/>
  <c r="G60" i="23"/>
  <c r="F42" i="23"/>
  <c r="F60" i="23"/>
  <c r="I38" i="23"/>
  <c r="I39" i="23"/>
  <c r="I40" i="23"/>
  <c r="I41" i="23"/>
  <c r="M41" i="23"/>
  <c r="M41" i="25"/>
  <c r="L41" i="23"/>
  <c r="L41" i="25"/>
  <c r="M40" i="23"/>
  <c r="M40" i="25"/>
  <c r="L40" i="23"/>
  <c r="L40" i="25"/>
  <c r="M39" i="23"/>
  <c r="M39" i="25"/>
  <c r="L39" i="23"/>
  <c r="L39" i="25"/>
  <c r="M38" i="23"/>
  <c r="M38" i="25"/>
  <c r="L38" i="23"/>
  <c r="L38" i="25"/>
  <c r="M37" i="23"/>
  <c r="M37" i="25"/>
  <c r="L37" i="23"/>
  <c r="D37" i="23"/>
  <c r="D41" i="23"/>
  <c r="J41" i="23"/>
  <c r="D40" i="23"/>
  <c r="J40" i="23"/>
  <c r="D39" i="23"/>
  <c r="J39" i="23"/>
  <c r="D38" i="23"/>
  <c r="J38" i="23"/>
  <c r="L37" i="25"/>
  <c r="L42" i="25"/>
  <c r="L45" i="25"/>
  <c r="L58" i="25"/>
  <c r="M42" i="25"/>
  <c r="M58" i="25"/>
  <c r="D42" i="23"/>
  <c r="J58" i="23"/>
  <c r="J37" i="23"/>
  <c r="J42" i="23"/>
  <c r="L42" i="23"/>
  <c r="M58" i="23"/>
  <c r="M42" i="23"/>
  <c r="M60" i="23"/>
  <c r="D58" i="23"/>
  <c r="L58" i="23"/>
  <c r="M31" i="25"/>
  <c r="G31" i="25"/>
  <c r="F19" i="25"/>
  <c r="J7" i="23"/>
  <c r="J9" i="23"/>
  <c r="J9" i="25"/>
  <c r="J11" i="23"/>
  <c r="J12" i="23"/>
  <c r="J12" i="25"/>
  <c r="J14" i="23"/>
  <c r="J14" i="25"/>
  <c r="J16" i="23"/>
  <c r="J16" i="25"/>
  <c r="J17" i="23"/>
  <c r="J17" i="25"/>
  <c r="J18" i="23"/>
  <c r="J18" i="25"/>
  <c r="J5" i="23"/>
  <c r="I7" i="23"/>
  <c r="I9" i="23"/>
  <c r="I11" i="23"/>
  <c r="I12" i="23"/>
  <c r="I12" i="25"/>
  <c r="H7" i="23"/>
  <c r="H8" i="23"/>
  <c r="H9" i="23"/>
  <c r="H9" i="25"/>
  <c r="H10" i="23"/>
  <c r="H10" i="25"/>
  <c r="H11" i="23"/>
  <c r="H11" i="25"/>
  <c r="H12" i="23"/>
  <c r="H12" i="25"/>
  <c r="H13" i="23"/>
  <c r="H14" i="23"/>
  <c r="H14" i="25"/>
  <c r="H15" i="23"/>
  <c r="H16" i="23"/>
  <c r="H16" i="25"/>
  <c r="H17" i="23"/>
  <c r="H17" i="25"/>
  <c r="H18" i="23"/>
  <c r="H18" i="25"/>
  <c r="H5" i="23"/>
  <c r="M25" i="23"/>
  <c r="L25" i="23"/>
  <c r="G25" i="23"/>
  <c r="F25" i="23"/>
  <c r="I24" i="23"/>
  <c r="I24" i="25"/>
  <c r="E19" i="23"/>
  <c r="G19" i="23"/>
  <c r="G31" i="23"/>
  <c r="K19" i="23"/>
  <c r="L31" i="23"/>
  <c r="M19" i="23"/>
  <c r="M31" i="23"/>
  <c r="L18" i="23"/>
  <c r="L18" i="25"/>
  <c r="F18" i="23"/>
  <c r="L17" i="23"/>
  <c r="L17" i="25"/>
  <c r="F17" i="23"/>
  <c r="L16" i="23"/>
  <c r="L16" i="25"/>
  <c r="F16" i="23"/>
  <c r="L15" i="23"/>
  <c r="L15" i="25"/>
  <c r="F15" i="23"/>
  <c r="L14" i="23"/>
  <c r="L14" i="25"/>
  <c r="F14" i="23"/>
  <c r="L13" i="23"/>
  <c r="L13" i="25"/>
  <c r="F13" i="23"/>
  <c r="L10" i="23"/>
  <c r="L10" i="25"/>
  <c r="F10" i="23"/>
  <c r="L6" i="23"/>
  <c r="L6" i="25"/>
  <c r="F6" i="23"/>
  <c r="L5" i="23"/>
  <c r="L5" i="25"/>
  <c r="L19" i="25"/>
  <c r="F5" i="23"/>
  <c r="M28" i="23"/>
  <c r="M28" i="28"/>
  <c r="M28" i="31"/>
  <c r="M28" i="34"/>
  <c r="M28" i="39"/>
  <c r="M28" i="42"/>
  <c r="M28" i="44"/>
  <c r="C18" i="23"/>
  <c r="I18" i="23"/>
  <c r="I18" i="25"/>
  <c r="C17" i="23"/>
  <c r="I17" i="23"/>
  <c r="I17" i="25"/>
  <c r="C16" i="23"/>
  <c r="I16" i="23"/>
  <c r="I16" i="25"/>
  <c r="C15" i="23"/>
  <c r="I15" i="23"/>
  <c r="C14" i="23"/>
  <c r="I14" i="23"/>
  <c r="I14" i="25"/>
  <c r="C13" i="23"/>
  <c r="I13" i="23"/>
  <c r="C10" i="23"/>
  <c r="I10" i="23"/>
  <c r="I10" i="25"/>
  <c r="B6" i="23"/>
  <c r="H6" i="23"/>
  <c r="C5" i="23"/>
  <c r="I5" i="23"/>
  <c r="J42" i="25"/>
  <c r="J60" i="25"/>
  <c r="M60" i="25"/>
  <c r="L60" i="25"/>
  <c r="D60" i="23"/>
  <c r="L60" i="23"/>
  <c r="C6" i="23"/>
  <c r="B19" i="23"/>
  <c r="L19" i="23"/>
  <c r="H19" i="23"/>
  <c r="F19" i="23"/>
  <c r="F31" i="23"/>
  <c r="J60" i="23"/>
  <c r="P66" i="21"/>
  <c r="P65" i="21"/>
  <c r="O66" i="21"/>
  <c r="O65" i="21"/>
  <c r="N66" i="21"/>
  <c r="M66" i="21"/>
  <c r="M65" i="21"/>
  <c r="H68" i="21"/>
  <c r="N65" i="21"/>
  <c r="I6" i="23"/>
  <c r="D67" i="21"/>
  <c r="D24" i="23"/>
  <c r="J24" i="23" s="1"/>
  <c r="J120" i="15"/>
  <c r="J112" i="15"/>
  <c r="P24" i="15"/>
  <c r="C23" i="23"/>
  <c r="I23" i="23"/>
  <c r="P93" i="15"/>
  <c r="C22" i="23"/>
  <c r="E120" i="15"/>
  <c r="C8" i="23"/>
  <c r="I8" i="23"/>
  <c r="D28" i="23"/>
  <c r="J28" i="23"/>
  <c r="C19" i="23"/>
  <c r="I22" i="23"/>
  <c r="C25" i="23"/>
  <c r="C31" i="23"/>
  <c r="C37" i="23"/>
  <c r="M1294" i="19"/>
  <c r="I25" i="23"/>
  <c r="I31" i="23"/>
  <c r="C42" i="23"/>
  <c r="C60" i="23"/>
  <c r="I37" i="23"/>
  <c r="I19" i="23"/>
  <c r="N3" i="15"/>
  <c r="N4" i="15"/>
  <c r="N5" i="15"/>
  <c r="N6" i="15"/>
  <c r="N7" i="15"/>
  <c r="N8" i="15"/>
  <c r="N9" i="15"/>
  <c r="N10" i="15"/>
  <c r="N11" i="15"/>
  <c r="N12" i="15"/>
  <c r="N13" i="15"/>
  <c r="N14" i="15"/>
  <c r="N15" i="15"/>
  <c r="N16" i="15"/>
  <c r="N17" i="15"/>
  <c r="N18" i="15"/>
  <c r="N19" i="15"/>
  <c r="N20" i="15"/>
  <c r="N21" i="15"/>
  <c r="N22" i="15"/>
  <c r="N23"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4" i="15"/>
  <c r="N95" i="15"/>
  <c r="N96" i="15"/>
  <c r="N97" i="15"/>
  <c r="N98" i="15"/>
  <c r="N99" i="15"/>
  <c r="N100" i="15"/>
  <c r="N101" i="15"/>
  <c r="N102" i="15"/>
  <c r="N103" i="15"/>
  <c r="N104" i="15"/>
  <c r="N105" i="15"/>
  <c r="N106" i="15"/>
  <c r="N107" i="15"/>
  <c r="N108" i="15"/>
  <c r="N109" i="15"/>
  <c r="N110" i="15"/>
  <c r="N111" i="15"/>
  <c r="N113" i="15"/>
  <c r="N114" i="15"/>
  <c r="N115" i="15"/>
  <c r="N116" i="15"/>
  <c r="N117" i="15"/>
  <c r="N118" i="15"/>
  <c r="N119" i="15"/>
  <c r="N121" i="15"/>
  <c r="N122" i="15"/>
  <c r="N123" i="15"/>
  <c r="N124" i="15"/>
  <c r="N125" i="15"/>
  <c r="N126" i="15"/>
  <c r="N127" i="15"/>
  <c r="N128" i="15"/>
  <c r="N129" i="15"/>
  <c r="N130" i="15"/>
  <c r="N131" i="15"/>
  <c r="N133" i="15"/>
  <c r="N134" i="15"/>
  <c r="N2" i="15"/>
  <c r="K135" i="15"/>
  <c r="J135" i="15"/>
  <c r="I135" i="15"/>
  <c r="H135" i="15"/>
  <c r="K132" i="15"/>
  <c r="J132" i="15"/>
  <c r="I132" i="15"/>
  <c r="H132" i="15"/>
  <c r="K120" i="15"/>
  <c r="I120" i="15"/>
  <c r="H120" i="15"/>
  <c r="J8" i="23"/>
  <c r="K112" i="15"/>
  <c r="I112" i="15"/>
  <c r="H112" i="15"/>
  <c r="K93" i="15"/>
  <c r="J93" i="15"/>
  <c r="I93" i="15"/>
  <c r="H93" i="15"/>
  <c r="K24" i="15"/>
  <c r="J24" i="15"/>
  <c r="I24" i="15"/>
  <c r="I136" i="15"/>
  <c r="H24" i="15"/>
  <c r="H136" i="15"/>
  <c r="D22" i="23"/>
  <c r="Q132" i="15"/>
  <c r="D13" i="23"/>
  <c r="J13" i="23"/>
  <c r="D15" i="23"/>
  <c r="J15" i="23"/>
  <c r="I42" i="23"/>
  <c r="I60" i="23"/>
  <c r="W112" i="15"/>
  <c r="D10" i="23"/>
  <c r="J10" i="23"/>
  <c r="D23" i="23"/>
  <c r="J23" i="23"/>
  <c r="J136" i="15"/>
  <c r="K136" i="15"/>
  <c r="J10" i="25"/>
  <c r="J22" i="23"/>
  <c r="D25" i="23"/>
  <c r="D31" i="23" s="1"/>
  <c r="O138" i="15"/>
  <c r="B33" i="23"/>
  <c r="U112" i="15"/>
  <c r="D6" i="23"/>
  <c r="J6" i="23"/>
  <c r="D19" i="23"/>
  <c r="J19" i="23"/>
  <c r="C19" i="34" l="1"/>
  <c r="D28" i="34"/>
  <c r="S84" i="50"/>
  <c r="S95" i="50"/>
  <c r="D7" i="52" s="1"/>
  <c r="K5" i="60" s="1"/>
  <c r="N93" i="50"/>
  <c r="N80" i="50"/>
  <c r="D22" i="52" s="1"/>
  <c r="N22" i="50"/>
  <c r="D23" i="52" s="1"/>
  <c r="D25" i="52" s="1"/>
  <c r="O93" i="50"/>
  <c r="B19" i="52"/>
  <c r="C31" i="52" s="1"/>
  <c r="C37" i="52" s="1"/>
  <c r="N113" i="50"/>
  <c r="O80" i="50"/>
  <c r="J114" i="50"/>
  <c r="O102" i="50"/>
  <c r="O114" i="50"/>
  <c r="D28" i="52"/>
  <c r="S82" i="50"/>
  <c r="D6" i="52" s="1"/>
  <c r="S83" i="50"/>
  <c r="D10" i="52" s="1"/>
  <c r="O8" i="60" s="1"/>
  <c r="N107" i="50"/>
  <c r="J15" i="52"/>
  <c r="J15" i="55" s="1"/>
  <c r="J15" i="58" s="1"/>
  <c r="R15" i="58" s="1"/>
  <c r="H7" i="52"/>
  <c r="H7" i="55" s="1"/>
  <c r="H7" i="58" s="1"/>
  <c r="P7" i="58" s="1"/>
  <c r="N102" i="50"/>
  <c r="S104" i="50"/>
  <c r="I12" i="52"/>
  <c r="I12" i="55" s="1"/>
  <c r="I12" i="58" s="1"/>
  <c r="Q12" i="58" s="1"/>
  <c r="C19" i="52"/>
  <c r="S98" i="50"/>
  <c r="D8" i="52" s="1"/>
  <c r="K6" i="60" s="1"/>
  <c r="S105" i="50"/>
  <c r="C25" i="42"/>
  <c r="C31" i="42" s="1"/>
  <c r="C37" i="42" s="1"/>
  <c r="B4" i="60"/>
  <c r="D28" i="42"/>
  <c r="C19" i="42"/>
  <c r="D25" i="42"/>
  <c r="N51" i="41"/>
  <c r="S34" i="41" s="1"/>
  <c r="S35" i="41"/>
  <c r="D10" i="42" s="1"/>
  <c r="G8" i="60" s="1"/>
  <c r="C8" i="60" s="1"/>
  <c r="N17" i="41"/>
  <c r="D23" i="42" s="1"/>
  <c r="O59" i="41"/>
  <c r="N58" i="41"/>
  <c r="D8" i="42" s="1"/>
  <c r="C6" i="60" s="1"/>
  <c r="B19" i="39"/>
  <c r="C31" i="39" s="1"/>
  <c r="C37" i="39" s="1"/>
  <c r="C42" i="39" s="1"/>
  <c r="C60" i="39" s="1"/>
  <c r="O44" i="38"/>
  <c r="N38" i="38"/>
  <c r="C6" i="39"/>
  <c r="S29" i="38"/>
  <c r="D6" i="39" s="1"/>
  <c r="S30" i="38"/>
  <c r="D11" i="39" s="1"/>
  <c r="C10" i="39"/>
  <c r="I10" i="39" s="1"/>
  <c r="I10" i="42" s="1"/>
  <c r="I10" i="44" s="1"/>
  <c r="I10" i="47" s="1"/>
  <c r="I10" i="52" s="1"/>
  <c r="I10" i="55" s="1"/>
  <c r="I10" i="58" s="1"/>
  <c r="Q10" i="58" s="1"/>
  <c r="S31" i="38"/>
  <c r="D10" i="39" s="1"/>
  <c r="J10" i="39" s="1"/>
  <c r="J10" i="42" s="1"/>
  <c r="J10" i="44" s="1"/>
  <c r="J10" i="47" s="1"/>
  <c r="N28" i="38"/>
  <c r="D22" i="39" s="1"/>
  <c r="D25" i="39" s="1"/>
  <c r="P111" i="32"/>
  <c r="K107" i="32"/>
  <c r="I107" i="32"/>
  <c r="N68" i="32"/>
  <c r="P68" i="32" s="1"/>
  <c r="J107" i="32"/>
  <c r="N92" i="32"/>
  <c r="N20" i="32"/>
  <c r="N107" i="32" s="1"/>
  <c r="H107" i="32"/>
  <c r="O92" i="32"/>
  <c r="O107" i="32" s="1"/>
  <c r="P109" i="32"/>
  <c r="C11" i="31"/>
  <c r="I11" i="31" s="1"/>
  <c r="I11" i="34" s="1"/>
  <c r="I11" i="39" s="1"/>
  <c r="I11" i="42" s="1"/>
  <c r="I11" i="44" s="1"/>
  <c r="I11" i="47" s="1"/>
  <c r="I11" i="52" s="1"/>
  <c r="I11" i="55" s="1"/>
  <c r="I11" i="58" s="1"/>
  <c r="Q11" i="58" s="1"/>
  <c r="H11" i="31"/>
  <c r="H11" i="34" s="1"/>
  <c r="H11" i="39" s="1"/>
  <c r="H11" i="42" s="1"/>
  <c r="H11" i="44" s="1"/>
  <c r="H11" i="47" s="1"/>
  <c r="H11" i="52" s="1"/>
  <c r="H11" i="55" s="1"/>
  <c r="H11" i="58" s="1"/>
  <c r="P11" i="58" s="1"/>
  <c r="D22" i="31"/>
  <c r="B19" i="31"/>
  <c r="C31" i="31" s="1"/>
  <c r="C37" i="31" s="1"/>
  <c r="C42" i="31" s="1"/>
  <c r="C60" i="31" s="1"/>
  <c r="C6" i="31"/>
  <c r="D23" i="31"/>
  <c r="S90" i="32"/>
  <c r="S89" i="32"/>
  <c r="D11" i="31" s="1"/>
  <c r="H8" i="31"/>
  <c r="H8" i="34" s="1"/>
  <c r="H8" i="39" s="1"/>
  <c r="H8" i="42" s="1"/>
  <c r="H8" i="44" s="1"/>
  <c r="H8" i="47" s="1"/>
  <c r="H8" i="52" s="1"/>
  <c r="H8" i="55" s="1"/>
  <c r="H8" i="58" s="1"/>
  <c r="P8" i="58" s="1"/>
  <c r="S87" i="32"/>
  <c r="I8" i="31"/>
  <c r="I8" i="34" s="1"/>
  <c r="I8" i="39" s="1"/>
  <c r="I8" i="42" s="1"/>
  <c r="I8" i="44" s="1"/>
  <c r="I8" i="47" s="1"/>
  <c r="D6" i="60" s="1"/>
  <c r="I23" i="31"/>
  <c r="I23" i="34" s="1"/>
  <c r="I23" i="39" s="1"/>
  <c r="I23" i="42" s="1"/>
  <c r="I23" i="44" s="1"/>
  <c r="I23" i="47" s="1"/>
  <c r="I23" i="52" s="1"/>
  <c r="I23" i="55" s="1"/>
  <c r="I23" i="58" s="1"/>
  <c r="S88" i="32"/>
  <c r="C5" i="25"/>
  <c r="H5" i="25"/>
  <c r="K148" i="26"/>
  <c r="Q141" i="26"/>
  <c r="D13" i="25" s="1"/>
  <c r="J13" i="25" s="1"/>
  <c r="J13" i="28" s="1"/>
  <c r="J13" i="31" s="1"/>
  <c r="J13" i="34" s="1"/>
  <c r="J13" i="39" s="1"/>
  <c r="J13" i="42" s="1"/>
  <c r="J13" i="44" s="1"/>
  <c r="J13" i="47" s="1"/>
  <c r="H147" i="26"/>
  <c r="I147" i="26"/>
  <c r="Q26" i="26"/>
  <c r="D23" i="25" s="1"/>
  <c r="J23" i="25" s="1"/>
  <c r="J23" i="28" s="1"/>
  <c r="I28" i="25"/>
  <c r="I28" i="28" s="1"/>
  <c r="I28" i="31" s="1"/>
  <c r="I28" i="34" s="1"/>
  <c r="I28" i="39" s="1"/>
  <c r="I28" i="42" s="1"/>
  <c r="I28" i="44" s="1"/>
  <c r="I28" i="47" s="1"/>
  <c r="I28" i="52" s="1"/>
  <c r="I28" i="55" s="1"/>
  <c r="I28" i="58" s="1"/>
  <c r="I22" i="25"/>
  <c r="C25" i="25"/>
  <c r="D7" i="60"/>
  <c r="I9" i="52"/>
  <c r="I9" i="55" s="1"/>
  <c r="I9" i="58" s="1"/>
  <c r="Q9" i="58" s="1"/>
  <c r="H13" i="25"/>
  <c r="H13" i="28" s="1"/>
  <c r="H13" i="31" s="1"/>
  <c r="H13" i="34" s="1"/>
  <c r="H13" i="39" s="1"/>
  <c r="H13" i="42" s="1"/>
  <c r="H13" i="44" s="1"/>
  <c r="H13" i="47" s="1"/>
  <c r="H13" i="52" s="1"/>
  <c r="H13" i="55" s="1"/>
  <c r="H13" i="58" s="1"/>
  <c r="P13" i="58" s="1"/>
  <c r="C13" i="25"/>
  <c r="I13" i="25" s="1"/>
  <c r="I13" i="28" s="1"/>
  <c r="I13" i="31" s="1"/>
  <c r="I13" i="34" s="1"/>
  <c r="I13" i="39" s="1"/>
  <c r="I13" i="42" s="1"/>
  <c r="I13" i="44" s="1"/>
  <c r="I13" i="47" s="1"/>
  <c r="I13" i="52" s="1"/>
  <c r="I13" i="55" s="1"/>
  <c r="I13" i="58" s="1"/>
  <c r="Q13" i="58" s="1"/>
  <c r="I5" i="25"/>
  <c r="H15" i="25"/>
  <c r="H15" i="28" s="1"/>
  <c r="H15" i="31" s="1"/>
  <c r="H15" i="34" s="1"/>
  <c r="H15" i="39" s="1"/>
  <c r="H15" i="42" s="1"/>
  <c r="H15" i="44" s="1"/>
  <c r="H15" i="47" s="1"/>
  <c r="H15" i="52" s="1"/>
  <c r="H15" i="55" s="1"/>
  <c r="H15" i="58" s="1"/>
  <c r="P15" i="58" s="1"/>
  <c r="C15" i="25"/>
  <c r="I15" i="25" s="1"/>
  <c r="I15" i="28" s="1"/>
  <c r="I15" i="31" s="1"/>
  <c r="I15" i="34" s="1"/>
  <c r="I15" i="39" s="1"/>
  <c r="I15" i="42" s="1"/>
  <c r="I15" i="44" s="1"/>
  <c r="I15" i="47" s="1"/>
  <c r="I15" i="52" s="1"/>
  <c r="I15" i="55" s="1"/>
  <c r="I15" i="58" s="1"/>
  <c r="Q15" i="58" s="1"/>
  <c r="C6" i="25"/>
  <c r="I6" i="25" s="1"/>
  <c r="I6" i="28" s="1"/>
  <c r="H6" i="25"/>
  <c r="H6" i="28" s="1"/>
  <c r="H6" i="31" s="1"/>
  <c r="H6" i="34" s="1"/>
  <c r="H6" i="39" s="1"/>
  <c r="H6" i="42" s="1"/>
  <c r="H6" i="44" s="1"/>
  <c r="H6" i="47" s="1"/>
  <c r="H6" i="52" s="1"/>
  <c r="H6" i="55" s="1"/>
  <c r="H6" i="58" s="1"/>
  <c r="P6" i="58" s="1"/>
  <c r="B19" i="25"/>
  <c r="C31" i="25" s="1"/>
  <c r="C37" i="25" s="1"/>
  <c r="J7" i="25"/>
  <c r="J7" i="28" s="1"/>
  <c r="J7" i="31" s="1"/>
  <c r="J7" i="34" s="1"/>
  <c r="J7" i="39" s="1"/>
  <c r="J7" i="42" s="1"/>
  <c r="J7" i="44" s="1"/>
  <c r="J7" i="47" s="1"/>
  <c r="J7" i="52" s="1"/>
  <c r="J7" i="55" s="1"/>
  <c r="J7" i="58" s="1"/>
  <c r="R7" i="58" s="1"/>
  <c r="Q128" i="26"/>
  <c r="D11" i="25" s="1"/>
  <c r="J11" i="25" s="1"/>
  <c r="J11" i="28" s="1"/>
  <c r="N27" i="26"/>
  <c r="H148" i="26"/>
  <c r="H5" i="28"/>
  <c r="I148" i="26"/>
  <c r="O133" i="26"/>
  <c r="O137" i="26" s="1"/>
  <c r="N137" i="26"/>
  <c r="O138" i="26"/>
  <c r="O142" i="26" s="1"/>
  <c r="N142" i="26"/>
  <c r="R131" i="26"/>
  <c r="C7" i="25" s="1"/>
  <c r="I7" i="25" s="1"/>
  <c r="I7" i="28" s="1"/>
  <c r="I7" i="31" s="1"/>
  <c r="I7" i="34" s="1"/>
  <c r="I7" i="39" s="1"/>
  <c r="I7" i="42" s="1"/>
  <c r="I7" i="44" s="1"/>
  <c r="I7" i="47" s="1"/>
  <c r="O143" i="26"/>
  <c r="O145" i="26" s="1"/>
  <c r="N145" i="26"/>
  <c r="J5" i="25"/>
  <c r="J5" i="28" s="1"/>
  <c r="J5" i="31" s="1"/>
  <c r="J5" i="34" s="1"/>
  <c r="J5" i="39" s="1"/>
  <c r="J5" i="42" s="1"/>
  <c r="J5" i="44" s="1"/>
  <c r="J5" i="47" s="1"/>
  <c r="J5" i="52" s="1"/>
  <c r="J5" i="55" s="1"/>
  <c r="J5" i="58" s="1"/>
  <c r="R5" i="58" s="1"/>
  <c r="Q136" i="26"/>
  <c r="D8" i="25" s="1"/>
  <c r="J8" i="25" s="1"/>
  <c r="J8" i="28" s="1"/>
  <c r="J148" i="26"/>
  <c r="N99" i="26"/>
  <c r="N132" i="26"/>
  <c r="O130" i="26"/>
  <c r="O132" i="26" s="1"/>
  <c r="O99" i="26"/>
  <c r="O100" i="26"/>
  <c r="O129" i="26" s="1"/>
  <c r="N129" i="26"/>
  <c r="Q103" i="26"/>
  <c r="Q122" i="26"/>
  <c r="D6" i="25" s="1"/>
  <c r="J6" i="25" s="1"/>
  <c r="J6" i="28" s="1"/>
  <c r="Q98" i="26"/>
  <c r="D22" i="25" s="1"/>
  <c r="J24" i="25"/>
  <c r="J25" i="23"/>
  <c r="J31" i="23" s="1"/>
  <c r="J24" i="28"/>
  <c r="D25" i="34"/>
  <c r="D31" i="34" s="1"/>
  <c r="O128" i="29"/>
  <c r="O132" i="29" s="1"/>
  <c r="B33" i="28" s="1"/>
  <c r="J40" i="42"/>
  <c r="J42" i="39"/>
  <c r="J60" i="39" s="1"/>
  <c r="S106" i="50" l="1"/>
  <c r="D13" i="52" s="1"/>
  <c r="J13" i="52" s="1"/>
  <c r="J13" i="55" s="1"/>
  <c r="J13" i="58" s="1"/>
  <c r="R13" i="58" s="1"/>
  <c r="N114" i="50"/>
  <c r="S97" i="50" s="1"/>
  <c r="D12" i="52" s="1"/>
  <c r="K4" i="60"/>
  <c r="J10" i="52"/>
  <c r="J10" i="55" s="1"/>
  <c r="J10" i="58" s="1"/>
  <c r="R10" i="58" s="1"/>
  <c r="O116" i="50"/>
  <c r="B33" i="52" s="1"/>
  <c r="J15" i="60"/>
  <c r="C42" i="52"/>
  <c r="C60" i="52" s="1"/>
  <c r="B15" i="60"/>
  <c r="C42" i="42"/>
  <c r="C60" i="42" s="1"/>
  <c r="D6" i="42"/>
  <c r="S36" i="41"/>
  <c r="N59" i="41"/>
  <c r="O61" i="41" s="1"/>
  <c r="B33" i="42" s="1"/>
  <c r="R21" i="58" s="1" a="1"/>
  <c r="R21" i="58" s="1"/>
  <c r="D19" i="39"/>
  <c r="D31" i="39" s="1"/>
  <c r="D28" i="39"/>
  <c r="C19" i="39"/>
  <c r="N44" i="38"/>
  <c r="O46" i="38" s="1"/>
  <c r="B33" i="39" s="1"/>
  <c r="J23" i="31"/>
  <c r="J23" i="34" s="1"/>
  <c r="P20" i="32"/>
  <c r="D8" i="60"/>
  <c r="D25" i="31"/>
  <c r="P92" i="32"/>
  <c r="D28" i="31"/>
  <c r="C19" i="31"/>
  <c r="J11" i="31"/>
  <c r="J11" i="34" s="1"/>
  <c r="J11" i="39" s="1"/>
  <c r="J11" i="42" s="1"/>
  <c r="J11" i="44" s="1"/>
  <c r="J11" i="47" s="1"/>
  <c r="J11" i="52" s="1"/>
  <c r="J11" i="55" s="1"/>
  <c r="J11" i="58" s="1"/>
  <c r="R11" i="58" s="1"/>
  <c r="I6" i="31"/>
  <c r="I6" i="34" s="1"/>
  <c r="I6" i="39" s="1"/>
  <c r="I6" i="42" s="1"/>
  <c r="I6" i="44" s="1"/>
  <c r="I6" i="47" s="1"/>
  <c r="D4" i="60" s="1"/>
  <c r="I8" i="52"/>
  <c r="I8" i="55" s="1"/>
  <c r="I8" i="58" s="1"/>
  <c r="Q8" i="58" s="1"/>
  <c r="D6" i="31"/>
  <c r="J6" i="31" s="1"/>
  <c r="J6" i="34" s="1"/>
  <c r="P107" i="32"/>
  <c r="D8" i="31"/>
  <c r="J8" i="31" s="1"/>
  <c r="Q129" i="26"/>
  <c r="O11" i="25"/>
  <c r="D19" i="25"/>
  <c r="N147" i="26"/>
  <c r="J19" i="25"/>
  <c r="C19" i="25"/>
  <c r="O6" i="28"/>
  <c r="D25" i="25"/>
  <c r="D31" i="25" s="1"/>
  <c r="J22" i="25"/>
  <c r="J22" i="28" s="1"/>
  <c r="J22" i="31" s="1"/>
  <c r="J22" i="34" s="1"/>
  <c r="J22" i="39" s="1"/>
  <c r="J22" i="42" s="1"/>
  <c r="J22" i="44" s="1"/>
  <c r="J22" i="47" s="1"/>
  <c r="J22" i="52" s="1"/>
  <c r="J22" i="55" s="1"/>
  <c r="J22" i="58" s="1"/>
  <c r="J19" i="28"/>
  <c r="N5" i="25"/>
  <c r="O147" i="26"/>
  <c r="O150" i="26" s="1"/>
  <c r="B33" i="25" s="1"/>
  <c r="N7" i="25"/>
  <c r="I5" i="28"/>
  <c r="I19" i="25"/>
  <c r="I22" i="28"/>
  <c r="I25" i="25"/>
  <c r="H5" i="31"/>
  <c r="H19" i="28"/>
  <c r="D28" i="25"/>
  <c r="J28" i="25" s="1"/>
  <c r="J28" i="28" s="1"/>
  <c r="D5" i="60"/>
  <c r="I7" i="52"/>
  <c r="I7" i="55" s="1"/>
  <c r="I7" i="58" s="1"/>
  <c r="Q7" i="58" s="1"/>
  <c r="I37" i="25"/>
  <c r="C42" i="25"/>
  <c r="C60" i="25" s="1"/>
  <c r="H19" i="25"/>
  <c r="J24" i="31"/>
  <c r="J23" i="39"/>
  <c r="J40" i="44"/>
  <c r="J42" i="42"/>
  <c r="J60" i="42" s="1"/>
  <c r="O10" i="60" l="1"/>
  <c r="K8" i="60" s="1"/>
  <c r="J12" i="52"/>
  <c r="J12" i="55" s="1"/>
  <c r="J12" i="58" s="1"/>
  <c r="R12" i="58" s="1"/>
  <c r="D19" i="52"/>
  <c r="D31" i="52" s="1"/>
  <c r="C4" i="60"/>
  <c r="D19" i="42"/>
  <c r="D31" i="42" s="1"/>
  <c r="B33" i="31"/>
  <c r="O5" i="31"/>
  <c r="J8" i="34"/>
  <c r="J8" i="39" s="1"/>
  <c r="J8" i="42" s="1"/>
  <c r="J8" i="44" s="1"/>
  <c r="J8" i="47" s="1"/>
  <c r="J8" i="52" s="1"/>
  <c r="J8" i="55" s="1"/>
  <c r="J8" i="58" s="1"/>
  <c r="R8" i="58" s="1"/>
  <c r="J19" i="31"/>
  <c r="I6" i="52"/>
  <c r="I6" i="55" s="1"/>
  <c r="I6" i="58" s="1"/>
  <c r="Q6" i="58" s="1"/>
  <c r="J28" i="31"/>
  <c r="J28" i="34" s="1"/>
  <c r="J28" i="39" s="1"/>
  <c r="J28" i="42" s="1"/>
  <c r="J28" i="44" s="1"/>
  <c r="J28" i="47" s="1"/>
  <c r="J28" i="52" s="1"/>
  <c r="J28" i="55" s="1"/>
  <c r="J28" i="58" s="1"/>
  <c r="D19" i="31"/>
  <c r="D31" i="31" s="1"/>
  <c r="I31" i="25"/>
  <c r="H5" i="34"/>
  <c r="H19" i="31"/>
  <c r="K22" i="60" a="1"/>
  <c r="K22" i="60" s="1"/>
  <c r="C22" i="60" a="1"/>
  <c r="C22" i="60" s="1"/>
  <c r="I42" i="25"/>
  <c r="I60" i="25" s="1"/>
  <c r="I37" i="28"/>
  <c r="I25" i="28"/>
  <c r="I31" i="28" s="1"/>
  <c r="I22" i="31"/>
  <c r="I19" i="28"/>
  <c r="I5" i="31"/>
  <c r="J25" i="28"/>
  <c r="J31" i="28" s="1"/>
  <c r="J25" i="25"/>
  <c r="J31" i="25" s="1"/>
  <c r="J24" i="34"/>
  <c r="J25" i="31"/>
  <c r="J6" i="39"/>
  <c r="O5" i="34"/>
  <c r="J23" i="42"/>
  <c r="J40" i="47"/>
  <c r="J42" i="44"/>
  <c r="J60" i="44" s="1"/>
  <c r="J31" i="31" l="1"/>
  <c r="J19" i="34"/>
  <c r="I37" i="31"/>
  <c r="I42" i="28"/>
  <c r="I60" i="28" s="1"/>
  <c r="H19" i="34"/>
  <c r="H5" i="39"/>
  <c r="I5" i="34"/>
  <c r="I19" i="31"/>
  <c r="I25" i="31"/>
  <c r="I31" i="31" s="1"/>
  <c r="I22" i="34"/>
  <c r="J24" i="39"/>
  <c r="J25" i="34"/>
  <c r="J6" i="42"/>
  <c r="O5" i="39"/>
  <c r="J19" i="39"/>
  <c r="J23" i="44"/>
  <c r="J40" i="52"/>
  <c r="J42" i="47"/>
  <c r="J60" i="47" s="1"/>
  <c r="J31" i="34" l="1"/>
  <c r="I19" i="34"/>
  <c r="I5" i="39"/>
  <c r="H5" i="42"/>
  <c r="H19" i="39"/>
  <c r="I22" i="39"/>
  <c r="I25" i="34"/>
  <c r="I31" i="34" s="1"/>
  <c r="I42" i="31"/>
  <c r="I60" i="31" s="1"/>
  <c r="I37" i="34"/>
  <c r="J24" i="42"/>
  <c r="J25" i="39"/>
  <c r="J31" i="39" s="1"/>
  <c r="J6" i="44"/>
  <c r="O5" i="42"/>
  <c r="J19" i="42"/>
  <c r="J23" i="47"/>
  <c r="J40" i="55"/>
  <c r="J42" i="52"/>
  <c r="J60" i="52" s="1"/>
  <c r="I5" i="42" l="1"/>
  <c r="I19" i="39"/>
  <c r="I25" i="39"/>
  <c r="I31" i="39" s="1"/>
  <c r="I22" i="42"/>
  <c r="H19" i="42"/>
  <c r="H5" i="44"/>
  <c r="I42" i="34"/>
  <c r="I60" i="34" s="1"/>
  <c r="I37" i="39"/>
  <c r="J24" i="44"/>
  <c r="J25" i="42"/>
  <c r="J31" i="42" s="1"/>
  <c r="J6" i="47"/>
  <c r="J19" i="44"/>
  <c r="O5" i="44"/>
  <c r="J23" i="52"/>
  <c r="J40" i="58"/>
  <c r="J42" i="58" s="1"/>
  <c r="J60" i="58" s="1"/>
  <c r="J42" i="55"/>
  <c r="J60" i="55" s="1"/>
  <c r="H19" i="44" l="1"/>
  <c r="H5" i="47"/>
  <c r="I19" i="42"/>
  <c r="P5" i="42" s="1"/>
  <c r="I5" i="44"/>
  <c r="I22" i="44"/>
  <c r="I25" i="42"/>
  <c r="I31" i="42" s="1"/>
  <c r="I37" i="42"/>
  <c r="I42" i="39"/>
  <c r="I60" i="39" s="1"/>
  <c r="J24" i="47"/>
  <c r="J25" i="44"/>
  <c r="J31" i="44" s="1"/>
  <c r="J6" i="52"/>
  <c r="O5" i="47"/>
  <c r="J19" i="47"/>
  <c r="J23" i="55"/>
  <c r="I37" i="44" l="1"/>
  <c r="I42" i="42"/>
  <c r="I60" i="42" s="1"/>
  <c r="I5" i="47"/>
  <c r="I19" i="44"/>
  <c r="H19" i="47"/>
  <c r="H5" i="52"/>
  <c r="I25" i="44"/>
  <c r="I31" i="44" s="1"/>
  <c r="I22" i="47"/>
  <c r="J24" i="52"/>
  <c r="J25" i="47"/>
  <c r="J31" i="47" s="1"/>
  <c r="J6" i="55"/>
  <c r="J19" i="52"/>
  <c r="O5" i="52"/>
  <c r="J23" i="58"/>
  <c r="H19" i="52" l="1"/>
  <c r="H5" i="55"/>
  <c r="D3" i="60"/>
  <c r="I19" i="47"/>
  <c r="I5" i="52"/>
  <c r="I25" i="47"/>
  <c r="I31" i="47" s="1"/>
  <c r="I22" i="52"/>
  <c r="I42" i="44"/>
  <c r="I60" i="44" s="1"/>
  <c r="I37" i="47"/>
  <c r="J24" i="55"/>
  <c r="J25" i="52"/>
  <c r="J31" i="52" s="1"/>
  <c r="J6" i="58"/>
  <c r="R6" i="58" s="1"/>
  <c r="J19" i="55"/>
  <c r="O5" i="55"/>
  <c r="I22" i="55" l="1"/>
  <c r="I25" i="52"/>
  <c r="I31" i="52" s="1"/>
  <c r="I19" i="52"/>
  <c r="I5" i="55"/>
  <c r="H19" i="55"/>
  <c r="H5" i="58"/>
  <c r="I37" i="52"/>
  <c r="I42" i="47"/>
  <c r="I60" i="47" s="1"/>
  <c r="J24" i="58"/>
  <c r="J25" i="58" s="1"/>
  <c r="J25" i="55"/>
  <c r="J31" i="55" s="1"/>
  <c r="J19" i="58"/>
  <c r="O3" i="58"/>
  <c r="J31" i="58" l="1"/>
  <c r="P5" i="58"/>
  <c r="H19" i="58"/>
  <c r="I42" i="52"/>
  <c r="I60" i="52" s="1"/>
  <c r="I37" i="55"/>
  <c r="I19" i="55"/>
  <c r="I5" i="58"/>
  <c r="I22" i="58"/>
  <c r="I25" i="58" s="1"/>
  <c r="I25" i="55"/>
  <c r="I31" i="55" s="1"/>
  <c r="Q5" i="58" l="1"/>
  <c r="I19" i="58"/>
  <c r="I37" i="58"/>
  <c r="I42" i="58" s="1"/>
  <c r="I60" i="58" s="1"/>
  <c r="I42" i="55"/>
  <c r="I60" i="55" s="1"/>
  <c r="I31"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tc={5547743F-5FB2-48D2-B375-BEF8CD03546B}</author>
    <author>tc={5ADAE651-9823-43A8-899C-3AC149884C62}</author>
  </authors>
  <commentList>
    <comment ref="L24" authorId="0" shapeId="0" xr:uid="{5547743F-5FB2-48D2-B375-BEF8CD03546B}">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 ref="M28" authorId="1" shapeId="0" xr:uid="{5ADAE651-9823-43A8-899C-3AC149884C62}">
      <text>
        <t>[Threaded comment]
Your version of Excel allows you to read this threaded comment; however, any edits to it will get removed if the file is opened in a newer version of Excel. Learn more: https://go.microsoft.com/fwlink/?linkid=870924
Comment:
    Lost one until due to a duplex abatement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tc={BCC9BA7B-CF97-45EE-9291-EF0AA048F811}</author>
  </authors>
  <commentList>
    <comment ref="L24" authorId="0" shapeId="0" xr:uid="{BCC9BA7B-CF97-45EE-9291-EF0AA048F811}">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tc={81B0E05D-BB74-42E0-B169-ACF8043FDC71}</author>
    <author>tc={5EE45DFA-26CC-4020-A4B8-713377802537}</author>
  </authors>
  <commentList>
    <comment ref="B18" authorId="0" shapeId="0" xr:uid="{81B0E05D-BB74-42E0-B169-ACF8043FDC71}">
      <text>
        <t>[Threaded comment]
Your version of Excel allows you to read this threaded comment; however, any edits to it will get removed if the file is opened in a newer version of Excel. Learn more: https://go.microsoft.com/fwlink/?linkid=870924
Comment:
    updated in Accela to refoof commercial.  Double check.</t>
      </text>
    </comment>
    <comment ref="B105" authorId="1" shapeId="0" xr:uid="{5EE45DFA-26CC-4020-A4B8-713377802537}">
      <text>
        <t>[Threaded comment]
Your version of Excel allows you to read this threaded comment; however, any edits to it will get removed if the file is opened in a newer version of Excel. Learn more: https://go.microsoft.com/fwlink/?linkid=870924
Comment:
    chaned in Accela to new multi-family - double check</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tc={F329D511-AFB1-4482-B3BD-BAAFFE1D695A}</author>
  </authors>
  <commentList>
    <comment ref="H82" authorId="0" shapeId="0" xr:uid="{F329D511-AFB1-4482-B3BD-BAAFFE1D695A}">
      <text>
        <t>[Threaded comment]
Your version of Excel allows you to read this threaded comment; however, any edits to it will get removed if the file is opened in a newer version of Excel. Learn more: https://go.microsoft.com/fwlink/?linkid=870924
Comment:
    Duplicate Permit - leave values blank</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tc={67E3AFF8-CBB0-4A52-B59A-6EC54C369105}</author>
    <author>tc={BD0F1769-69D7-41D3-AF33-1326EA263239}</author>
  </authors>
  <commentList>
    <comment ref="I35" authorId="0" shapeId="0" xr:uid="{67E3AFF8-CBB0-4A52-B59A-6EC54C369105}">
      <text>
        <t>[Threaded comment]
Your version of Excel allows you to read this threaded comment; however, any edits to it will get removed if the file is opened in a newer version of Excel. Learn more: https://go.microsoft.com/fwlink/?linkid=870924
Comment:
    Email Christina for number</t>
      </text>
    </comment>
    <comment ref="I36" authorId="1" shapeId="0" xr:uid="{BD0F1769-69D7-41D3-AF33-1326EA263239}">
      <text>
        <t>[Threaded comment]
Your version of Excel allows you to read this threaded comment; however, any edits to it will get removed if the file is opened in a newer version of Excel. Learn more: https://go.microsoft.com/fwlink/?linkid=870924
Comment:
    Duplicate Permit Deleted Value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tc={51DBB0D7-0DCE-47A0-B28D-E03A75E54925}</author>
    <author>tc={645498FD-5E0C-4EE2-A803-BA232AAA5A91}</author>
  </authors>
  <commentList>
    <comment ref="F24" authorId="0" shapeId="0" xr:uid="{51DBB0D7-0DCE-47A0-B28D-E03A75E54925}">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645498FD-5E0C-4EE2-A803-BA232AAA5A91}">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tc={63D70367-0550-4F23-A073-3367E30C5E2D}</author>
    <author>tc={F2E2F361-2586-4EB1-BA4A-F42714EC1E0E}</author>
  </authors>
  <commentList>
    <comment ref="F24" authorId="0" shapeId="0" xr:uid="{63D70367-0550-4F23-A073-3367E30C5E2D}">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F2E2F361-2586-4EB1-BA4A-F42714EC1E0E}">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tc={EF7616D7-7828-44AB-9870-D06C98BAF62F}</author>
    <author>tc={55FAEA4B-3016-482B-B9F9-06174E1B600E}</author>
  </authors>
  <commentList>
    <comment ref="F24" authorId="0" shapeId="0" xr:uid="{EF7616D7-7828-44AB-9870-D06C98BAF62F}">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55FAEA4B-3016-482B-B9F9-06174E1B600E}">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tc={039D75AB-0CCB-481D-941B-7BEEBE3F6891}</author>
    <author>tc={90AA25D6-80DB-4BB2-ABC6-A4D749E50D24}</author>
  </authors>
  <commentList>
    <comment ref="F24" authorId="0" shapeId="0" xr:uid="{039D75AB-0CCB-481D-941B-7BEEBE3F6891}">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90AA25D6-80DB-4BB2-ABC6-A4D749E50D24}">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tc={B6FF9170-FC9C-4E21-8AEF-51A7AEF32016}</author>
    <author>tc={69314B76-88D8-4483-AC29-E5DFCE2EB703}</author>
  </authors>
  <commentList>
    <comment ref="I52" authorId="0" shapeId="0" xr:uid="{B6FF9170-FC9C-4E21-8AEF-51A7AEF32016}">
      <text>
        <t>[Threaded comment]
Your version of Excel allows you to read this threaded comment; however, any edits to it will get removed if the file is opened in a newer version of Excel. Learn more: https://go.microsoft.com/fwlink/?linkid=870924
Comment:
    Duplicate values per dup record deleted</t>
      </text>
    </comment>
    <comment ref="I58" authorId="1" shapeId="0" xr:uid="{69314B76-88D8-4483-AC29-E5DFCE2EB703}">
      <text>
        <t>[Threaded comment]
Your version of Excel allows you to read this threaded comment; however, any edits to it will get removed if the file is opened in a newer version of Excel. Learn more: https://go.microsoft.com/fwlink/?linkid=870924
Comment:
    Duplicate values per dup record deleted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tc={D0E56C7C-3412-47E5-B6D8-83AA61444F7C}</author>
    <author>tc={1844EC93-5287-42FA-9C72-84D1DFDA5F4A}</author>
  </authors>
  <commentList>
    <comment ref="F24" authorId="0" shapeId="0" xr:uid="{D0E56C7C-3412-47E5-B6D8-83AA61444F7C}">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1844EC93-5287-42FA-9C72-84D1DFDA5F4A}">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tc={F793E71E-D97A-4DA0-AA1A-F2B9350FED6D}</author>
    <author>tc={E6758B63-88E4-4FF9-9A5A-87A5C2A152D9}</author>
    <author>tc={D348EFBD-CEEF-4B73-ABF7-1CE9FDF2F4D6}</author>
    <author>tc={E6375A24-B28D-44DF-84CB-DD6CAABD1ABE}</author>
    <author>tc={F1678AB6-FC56-41B6-A5A8-07D29EB70B12}</author>
    <author>tc={FF1ED29F-E771-455B-9EF4-969A15AC9174}</author>
  </authors>
  <commentList>
    <comment ref="M10" authorId="0" shapeId="0" xr:uid="{F793E71E-D97A-4DA0-AA1A-F2B9350FED6D}">
      <text>
        <t>[Threaded comment]
Your version of Excel allows you to read this threaded comment; however, any edits to it will get removed if the file is opened in a newer version of Excel. Learn more: https://go.microsoft.com/fwlink/?linkid=870924
Comment:
    KH delted MFR-APT.  Waiting to hear from Eric or Maggie if this is correct.</t>
      </text>
    </comment>
    <comment ref="M31" authorId="1" shapeId="0" xr:uid="{E6758B63-88E4-4FF9-9A5A-87A5C2A152D9}">
      <text>
        <t>[Threaded comment]
Your version of Excel allows you to read this threaded comment; however, any edits to it will get removed if the file is opened in a newer version of Excel. Learn more: https://go.microsoft.com/fwlink/?linkid=870924
Comment:
    KH deleted SFR-DET from this field.  Waiting to hear from Eric or Maggies on corrections to Accela.</t>
      </text>
    </comment>
    <comment ref="M81" authorId="2" shapeId="0" xr:uid="{D348EFBD-CEEF-4B73-ABF7-1CE9FDF2F4D6}">
      <text>
        <t>[Threaded comment]
Your version of Excel allows you to read this threaded comment; however, any edits to it will get removed if the file is opened in a newer version of Excel. Learn more: https://go.microsoft.com/fwlink/?linkid=870924
Comment:
    Added this.  Waiting to hear from Eric or Maggie if this is correct.</t>
      </text>
    </comment>
    <comment ref="M83" authorId="3" shapeId="0" xr:uid="{E6375A24-B28D-44DF-84CB-DD6CAABD1ABE}">
      <text>
        <t>[Threaded comment]
Your version of Excel allows you to read this threaded comment; however, any edits to it will get removed if the file is opened in a newer version of Excel. Learn more: https://go.microsoft.com/fwlink/?linkid=870924
Comment:
    Added this.  Waiting to hear from Eric or Maggie if this is correct.</t>
      </text>
    </comment>
    <comment ref="M90" authorId="4" shapeId="0" xr:uid="{F1678AB6-FC56-41B6-A5A8-07D29EB70B12}">
      <text>
        <t>[Threaded comment]
Your version of Excel allows you to read this threaded comment; however, any edits to it will get removed if the file is opened in a newer version of Excel. Learn more: https://go.microsoft.com/fwlink/?linkid=870924
Comment:
    Added this.  Waiting to hear from Eric or Maggie if this is correct.</t>
      </text>
    </comment>
    <comment ref="M105" authorId="5" shapeId="0" xr:uid="{FF1ED29F-E771-455B-9EF4-969A15AC9174}">
      <text>
        <t>[Threaded comment]
Your version of Excel allows you to read this threaded comment; however, any edits to it will get removed if the file is opened in a newer version of Excel. Learn more: https://go.microsoft.com/fwlink/?linkid=870924
Comment:
    KH deleted SDR-DET.  Waiting to hear from Maggie and Eric on correction in Accela.</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tc={42CCAF57-755B-4715-A690-E45C1F5F6070}</author>
    <author>tc={6979E6A2-C29B-472A-B06D-36CEED4D1EE4}</author>
  </authors>
  <commentList>
    <comment ref="B19" authorId="0" shapeId="0" xr:uid="{42CCAF57-755B-4715-A690-E45C1F5F6070}">
      <text>
        <t>[Threaded comment]
Your version of Excel allows you to read this threaded comment; however, any edits to it will get removed if the file is opened in a newer version of Excel. Learn more: https://go.microsoft.com/fwlink/?linkid=870924
Comment:
    This permit is entered twice once here under commercial and once under remodel residential.  emailed Maggie to look at and correct in Accela 06/19/2022.</t>
      </text>
    </comment>
    <comment ref="M29" authorId="1" shapeId="0" xr:uid="{6979E6A2-C29B-472A-B06D-36CEED4D1EE4}">
      <text>
        <t>[Threaded comment]
Your version of Excel allows you to read this threaded comment; however, any edits to it will get removed if the file is opened in a newer version of Excel. Learn more: https://go.microsoft.com/fwlink/?linkid=870924
Comment:
    This is in Accela as a Duplex.  Emailed Maggie on 06/20/2022 to confirm that this is correct.
Reply:
    It became a duplex when the other unit was added.  However, we only added 1 unit so this does not count as 2 units.</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tc={3E885895-7BB5-4F20-A641-148FB3CBE635}</author>
    <author>tc={DAF70323-9920-4E0F-9392-29DE9BDE3817}</author>
  </authors>
  <commentList>
    <comment ref="F24" authorId="0" shapeId="0" xr:uid="{3E885895-7BB5-4F20-A641-148FB3CBE635}">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DAF70323-9920-4E0F-9392-29DE9BDE3817}">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tc={E573D5E7-4DFD-480F-A966-569671B27C5A}</author>
    <author>tc={A462517A-A6B0-4307-941E-820C43C27746}</author>
  </authors>
  <commentList>
    <comment ref="F24" authorId="0" shapeId="0" xr:uid="{E573D5E7-4DFD-480F-A966-569671B27C5A}">
      <text>
        <t>[Threaded comment]
Your version of Excel allows you to read this threaded comment; however, any edits to it will get removed if the file is opened in a newer version of Excel. Learn more: https://go.microsoft.com/fwlink/?linkid=870924
Comment:
    There was an issue with Mods to work in progress throughout this year.  This number is reported as zero as it wasn't resolved.</t>
      </text>
    </comment>
    <comment ref="L24" authorId="1" shapeId="0" xr:uid="{A462517A-A6B0-4307-941E-820C43C27746}">
      <text>
        <t>[Threaded comment]
Your version of Excel allows you to read this threaded comment; however, any edits to it will get removed if the file is opened in a newer version of Excel. Learn more: https://go.microsoft.com/fwlink/?linkid=870924
Comment:
    Thre were numbers here on the 09/2020 report that are not present on the 10/2020 report.  I completed the last year's numbers to match the last year's reports.  I was not here last year so I'm not sure of the circumstances of this discrepancy.  This will need to be audited to correct.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tc={8CF9B855-5063-4761-A4CE-F5992E1A768D}</author>
  </authors>
  <commentList>
    <comment ref="I44" authorId="0" shapeId="0" xr:uid="{8CF9B855-5063-4761-A4CE-F5992E1A768D}">
      <text>
        <t>[Threaded comment]
Your version of Excel allows you to read this threaded comment; however, any edits to it will get removed if the file is opened in a newer version of Excel. Learn more: https://go.microsoft.com/fwlink/?linkid=870924
Comment:
    Job cost duplicated - one permit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Kirsten Hands</author>
  </authors>
  <commentList>
    <comment ref="M97" authorId="0" shapeId="0" xr:uid="{0F431A2A-644B-4942-BD31-497086894FB3}">
      <text>
        <r>
          <rPr>
            <b/>
            <sz val="9"/>
            <color indexed="81"/>
            <rFont val="Tahoma"/>
            <family val="2"/>
          </rPr>
          <t>Kirsten Hands:</t>
        </r>
        <r>
          <rPr>
            <sz val="9"/>
            <color indexed="81"/>
            <rFont val="Tahoma"/>
            <family val="2"/>
          </rPr>
          <t xml:space="preserve">
Should there be a SFR-DET designation in this column for this section for the 4 highlighted?</t>
        </r>
      </text>
    </comment>
    <comment ref="M121" authorId="0" shapeId="0" xr:uid="{B3649FB5-518B-4D3A-B7A3-9B81BA3C4ECC}">
      <text>
        <r>
          <rPr>
            <b/>
            <sz val="9"/>
            <color indexed="81"/>
            <rFont val="Tahoma"/>
            <family val="2"/>
          </rPr>
          <t>Kirsten Hands:</t>
        </r>
        <r>
          <rPr>
            <sz val="9"/>
            <color indexed="81"/>
            <rFont val="Tahoma"/>
            <family val="2"/>
          </rPr>
          <t xml:space="preserve">
Should there be a designation in these cells?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<sst xmlns="http://schemas.openxmlformats.org/spreadsheetml/2006/main" count="24626" uniqueCount="6290">
  <si>
    <t>VALUATION</t>
  </si>
  <si>
    <t>REVENUE</t>
  </si>
  <si>
    <t>QTY.</t>
  </si>
  <si>
    <t>ADA</t>
  </si>
  <si>
    <t>SWPPP</t>
  </si>
  <si>
    <t>Duplex</t>
  </si>
  <si>
    <t>Misc. (Garage, Shed, etc.)</t>
  </si>
  <si>
    <t>Assembly</t>
  </si>
  <si>
    <t>Business</t>
  </si>
  <si>
    <t>Education</t>
  </si>
  <si>
    <t>Hazardous</t>
  </si>
  <si>
    <t>Institutional</t>
  </si>
  <si>
    <t>Total New Construction</t>
  </si>
  <si>
    <t>Commercial</t>
  </si>
  <si>
    <t>Total Addition/Remodel</t>
  </si>
  <si>
    <t>Addition/Remodel</t>
  </si>
  <si>
    <t>Building Permit Revenue</t>
  </si>
  <si>
    <t>Building Permit Valuation</t>
  </si>
  <si>
    <t>Total Building Revenue</t>
  </si>
  <si>
    <t>Building</t>
  </si>
  <si>
    <t>Electrical</t>
  </si>
  <si>
    <t>Plumbing</t>
  </si>
  <si>
    <t>Mechanical</t>
  </si>
  <si>
    <t>Demoliton</t>
  </si>
  <si>
    <t>Other Permit Revenue</t>
  </si>
  <si>
    <t>Total Development Revenue</t>
  </si>
  <si>
    <t>Sanitary Sewer Service</t>
  </si>
  <si>
    <t>Storm Sewer Service</t>
  </si>
  <si>
    <t>Right-of-way Construction</t>
  </si>
  <si>
    <t>Right-of-way Use</t>
  </si>
  <si>
    <t>Paving</t>
  </si>
  <si>
    <t>Grading</t>
  </si>
  <si>
    <t>Fence</t>
  </si>
  <si>
    <t>Sign</t>
  </si>
  <si>
    <t>Zoning Compliance</t>
  </si>
  <si>
    <t>Total Other Revenue</t>
  </si>
  <si>
    <t>Utility Excavation</t>
  </si>
  <si>
    <t>Water Service***</t>
  </si>
  <si>
    <t>TED Two Unit</t>
  </si>
  <si>
    <t>TED 3+</t>
  </si>
  <si>
    <t>Multi-Dwelling Apt</t>
  </si>
  <si>
    <t>Multi-Dwelling Condo</t>
  </si>
  <si>
    <t>Single Dwelling Detached</t>
  </si>
  <si>
    <t>Single Dwelling Attached*</t>
  </si>
  <si>
    <t>TED** Single Dwelling</t>
  </si>
  <si>
    <t>Residential</t>
  </si>
  <si>
    <t>Current Market Valuation</t>
  </si>
  <si>
    <t>*A traditional townhouse unit on a platted subdivision lot.          ** A Townhome Exemption Development (TED) with attached or detached units on TED ownership parcels.</t>
  </si>
  <si>
    <t>Modification to work in progress</t>
  </si>
  <si>
    <t>THIS MONTH - FY2021</t>
  </si>
  <si>
    <t>YTD - FY2021</t>
  </si>
  <si>
    <t>THIS MONTH - FY2022</t>
  </si>
  <si>
    <t>YTD - FY2022</t>
  </si>
  <si>
    <t>Fiscal Year '22</t>
  </si>
  <si>
    <t>UNITS</t>
  </si>
  <si>
    <t>CATEGORY</t>
  </si>
  <si>
    <t>REC_NO</t>
  </si>
  <si>
    <t>COMM_SUB</t>
  </si>
  <si>
    <t>RES_SUB</t>
  </si>
  <si>
    <t>ADU/TED on Permit?</t>
  </si>
  <si>
    <t>WORK DESCRIPTION</t>
  </si>
  <si>
    <t>BUSINESS NAME</t>
  </si>
  <si>
    <t>PROJECT COST</t>
  </si>
  <si>
    <t>JOB COST VALUATION</t>
  </si>
  <si>
    <t>CURRENT VALUATION COMM</t>
  </si>
  <si>
    <t>ADDRESS</t>
  </si>
  <si>
    <t xml:space="preserve">ADU/TED ON ADDRESS
</t>
  </si>
  <si>
    <t>01 - Remodel Commercial</t>
  </si>
  <si>
    <t>2021-MSS-COM-00168</t>
  </si>
  <si>
    <t>BAARC -  Add/Alter/Remodel Commercial</t>
  </si>
  <si>
    <t>COPPER STATE BOLT &amp; NUT CO/Steel Building warehouse addition 30' x 90' onto existing steel building, structure will be built on a concrete slab on grade will have electrical and HVAC installed but no additional plumbing./ VB/ S2-M-B</t>
  </si>
  <si>
    <t>SCHROCK CONSTRUCTION INC</t>
  </si>
  <si>
    <t>343 EXPRESSWAY</t>
  </si>
  <si>
    <t xml:space="preserve">_x000D_
</t>
  </si>
  <si>
    <t>2021-MSS-COM-00173</t>
  </si>
  <si>
    <t>BRIGHTSIDE BODY ART/Adding 5 partition walls the stop below existing ceiling./VB/B</t>
  </si>
  <si>
    <t>OWNER</t>
  </si>
  <si>
    <t>1555 LIBERTY LN</t>
  </si>
  <si>
    <t>2021-MSS-COM-00205</t>
  </si>
  <si>
    <t>Tagliare Deli, / Project Description: 42" height half wall move. Moving a +/-72 inch section of 42 inch height half wall +/-36 inches east of current location. Wall construction and finishes stay the same. There is no plumbing in the wall. There is an electrical outlet in the wall. The wall move does not decrease accessibility. The wall move increases circulation space in the work area. The wall is not structural.</t>
  </si>
  <si>
    <t>BROME DESIGN BUILD LLC</t>
  </si>
  <si>
    <t>1433 S HIGGINS AVE</t>
  </si>
  <si>
    <t>2021-MSS-COM-00172</t>
  </si>
  <si>
    <t>FRAME OF MIND/creating an entry way between two commercial spaces with a ramp to meet ADA standards, creating a walled off room for an employee break room./VB/M</t>
  </si>
  <si>
    <t>1706 BROOKS ST</t>
  </si>
  <si>
    <t>2021-MSS-COM-00118</t>
  </si>
  <si>
    <t>ATG/COGNIZANT/Tenant improvement of all 3 floors of shell building./VB/B</t>
  </si>
  <si>
    <t>QUALITY CONSTRUCTION COMPANY</t>
  </si>
  <si>
    <t>970 WYOMING ST</t>
  </si>
  <si>
    <t>2021-MSS-COM-00117</t>
  </si>
  <si>
    <t>ATG/COGNIZANT/Tenant Improvement of all three floors of shell building./VB/B</t>
  </si>
  <si>
    <t>910 WYOMING ST</t>
  </si>
  <si>
    <t>2021-MSS-COM-00075</t>
  </si>
  <si>
    <t>JERSEY MIKES SUBS/New interior tenant improvement project for a fast causal restaurant from a previous fast causal restaurant.  Work includes mechanical, plumbing, electrical, millwork, and new finishes./VB/B</t>
  </si>
  <si>
    <t>3275-E  N RESERVE ST</t>
  </si>
  <si>
    <t>2021-MSS-COM-00192</t>
  </si>
  <si>
    <t>RADIO CENTRAL BUILDING/ Minor interior renovation. 3 new office, new suspended ceiling in a couple rooms and some sound clouds/VB/ B</t>
  </si>
  <si>
    <t>SIRIUS CONSTRUCTION INC</t>
  </si>
  <si>
    <t>127 E MAIN STE  #200</t>
  </si>
  <si>
    <t>2021-MSS-COM-00187</t>
  </si>
  <si>
    <t>CROWN COLOR SALON/Ste B/ NEW Tenant Improvement for hair salon/ VB / B</t>
  </si>
  <si>
    <t>JON CUSKER CONSTRUCTION INC</t>
  </si>
  <si>
    <t>812 TOOLE AVE  STE 105</t>
  </si>
  <si>
    <t>2021-MSS-COM-00197</t>
  </si>
  <si>
    <t>UM ABER HALL/Remodel existing dorm into office building./ 1A/ B</t>
  </si>
  <si>
    <t>LANGLAS &amp; ASSOCIATES INC</t>
  </si>
  <si>
    <t>844 CONNELL AVE</t>
  </si>
  <si>
    <t>2021-MSS-COM-00164</t>
  </si>
  <si>
    <t>COMM BLDG/Addition of two building entry vestibules and associated sitework./VB/B</t>
  </si>
  <si>
    <t>SWANK ENTERPRISES</t>
  </si>
  <si>
    <t>2010 S 03RD ST W  SHELL</t>
  </si>
  <si>
    <t>2021-MSS-COM-00166</t>
  </si>
  <si>
    <t>FIERO OFFICE/ Interior tenant improvement subdividing existing unit into three offices/VB/B</t>
  </si>
  <si>
    <t>MEGAN FIERO</t>
  </si>
  <si>
    <t>2825 A23 STOCKYARD RD</t>
  </si>
  <si>
    <t>2021-MSS-COM-00189</t>
  </si>
  <si>
    <t>WASHINGTON CORP/BUILD WALL TO DIVIDE EXISITING OFFICE INTO 2 OFFICES/VB/B</t>
  </si>
  <si>
    <t>EHLI CONSTRUCTION</t>
  </si>
  <si>
    <t>101 INTERNATIONAL DR</t>
  </si>
  <si>
    <t>2021-MSS-COM-00083</t>
  </si>
  <si>
    <t>COLD SMOKE TAVERN/Interior Tenant Improvement of a food &amp; beverage location in the MSO Missoula Airport new terminal. Work includes partitions, millwork, plumbing, electrical, and equipment installation./IIB/A-2</t>
  </si>
  <si>
    <t>MARTEL CONSTRUCTION INC</t>
  </si>
  <si>
    <t>5225 10 HWY W</t>
  </si>
  <si>
    <t>2021-MSS-COM-00082</t>
  </si>
  <si>
    <t>BLACK COFFEE ROASTING CO/Interior tenant improvement of a food &amp; beverage coffee kiosk in the new MSO Missoula Airport terminal. Work includes partitions, millwork, plumbing, electrical and installing equipment. Kiosk utilizes the base building fire suppression system./IIB/B</t>
  </si>
  <si>
    <t>2021-MSS-COM-00084</t>
  </si>
  <si>
    <t>KETTLEHOUSE TAP &amp; GRILL/Interior Tenant Improvement of a food &amp; beverage location inside MSO Airports new terminal. Work includes partitions, millwork, plumbing, mechanical, electrical, and equipment installation/IIB/A-3</t>
  </si>
  <si>
    <t>2021-MSS-COM-00224</t>
  </si>
  <si>
    <t>BCRRS -  Reroof/Reside Commercial</t>
  </si>
  <si>
    <t>COMMERCIAL/ TEAR OFF/ REPLACE STANDING SEAM ROOF/ HVAC VENTS/ REPLACE PER IBC AND LISTING/ 3:12/ 5B/ B/ S</t>
  </si>
  <si>
    <t>801 RONAN ST  SHELL</t>
  </si>
  <si>
    <t>2021-MSS-COM-00234</t>
  </si>
  <si>
    <t>6-PLEX/ Remove &amp; Replace 30# Felt, replace with 30-Year, Malarkey Shingle._x000D_
Malarkey #1030 Synthetic underlayment, Malarkey Artic ice &amp; Water Shield./ INSTALL PER IBC AND LISTING/ 5:12/ VB/ R3</t>
  </si>
  <si>
    <t>RHINO ROOFING</t>
  </si>
  <si>
    <t>1616 SCHILLING ST</t>
  </si>
  <si>
    <t>2021-MSS-COM-00217</t>
  </si>
  <si>
    <t>MISSOULA COUNTY COURTHOUSE/Primary Specification – New 80 mil IB PVC Membrane (30 Year)_x000D_
? Remove all roofing down to roof deck_x000D_
? Remediate Asbestos Roofing -Includes Asbestos Inspection_x000D_
? Replace drains as needed (additional costs may occur)_x000D_
? Fully adhere R-30 Insulation to the concrete deck_x000D_
? Fully adhere 1/2'” Densdeck Prime to the insulation_x000D_
? Fully adhere 80 Mil Fleeceback PVC to the DenseDeck Primed cover_x000D_
board_x000D_
? Install PVC Walkways where needed_x000D_
? 10% Bond_x000D_
? 2020 Prevailing Wage_x000D_
? 30 Year IB Warranty – Full Systems</t>
  </si>
  <si>
    <t>SCHROCK COMMERCIAL ROOFING INC</t>
  </si>
  <si>
    <t>200 W BROADWAY</t>
  </si>
  <si>
    <t>2021-MSS-COM-00186</t>
  </si>
  <si>
    <t>SELBYS/ Remove existing roofing and ballast rock down to wood deck;  install 1/2" insulation &amp; 60 Mil TPO membrane./ INSTALL PER IBC AND LISTING/ OBSERVE LOW SLOPE REQUIREMENTS/ VB/ B</t>
  </si>
  <si>
    <t>SUMMIT ROOFING INC</t>
  </si>
  <si>
    <t>1914 NORTH AVE W</t>
  </si>
  <si>
    <t>2021-MSS-COM-00213</t>
  </si>
  <si>
    <t>4-PLEX/ TEAR OFF/ REPLACE ICE AND WATER SHIELD/ SYNTHETIC UNDERLAYMENT/ SHINGLES PER IRC AND LISTING/ RIDGE VENT AND CAP/ 4:12/ VB/ R3</t>
  </si>
  <si>
    <t>INDEPENDENT ROOFING LLC</t>
  </si>
  <si>
    <t>1829 S 14TH ST W</t>
  </si>
  <si>
    <t>2021-MSS-COM-00207</t>
  </si>
  <si>
    <t>COMMERCIAL/ Remove old roofing Install new shingles, install new edge metal, ice and water shield, synthetic underlayment ridge vent and ridge cap/ REPLACE PER IBC AND LISTING/ 6:12/ VB/ B</t>
  </si>
  <si>
    <t>IVANS ROOFING AND CONSTRUCTION LLC</t>
  </si>
  <si>
    <t>1211 RESERVE ST   SHELL</t>
  </si>
  <si>
    <t>02 - Remodel Residential</t>
  </si>
  <si>
    <t>2021-MSS-RES-00194</t>
  </si>
  <si>
    <t>BAARR -  Add/Alter/Remodel Residential</t>
  </si>
  <si>
    <t>NSFR/ADU/Addition of an ADU over an existing garage./VB/R-3</t>
  </si>
  <si>
    <t>1415 HARRISON ST</t>
  </si>
  <si>
    <t xml:space="preserve">ADU_x000D_
</t>
  </si>
  <si>
    <t>2021-MSS-RES-00333</t>
  </si>
  <si>
    <t>SFR/Basement remodel.  Move bathroom, reframe walls, new windows, insulate./VB/R-3</t>
  </si>
  <si>
    <t>LOKEN BUILDERS</t>
  </si>
  <si>
    <t>122 W CENTRAL AVE</t>
  </si>
  <si>
    <t>2021-MSS-RES-00253</t>
  </si>
  <si>
    <t>SFR/ ADDING SMALL BATHROOM AND KITCHEN IN BASEMENT/ ADDING SMALL BATHROOM TO MAINFLOOR.  NEW COUNTERTOP, FLOOR AND SHEETROCK/VB/R-3</t>
  </si>
  <si>
    <t>904 TURNER ST</t>
  </si>
  <si>
    <t>2021-MSS-RES-00559</t>
  </si>
  <si>
    <t>SFR/install 4x4 sliding egress window in basement./VB/R-3</t>
  </si>
  <si>
    <t>HANSEN BUILDERS</t>
  </si>
  <si>
    <t>625 LONGSTAFF ST</t>
  </si>
  <si>
    <t>2021-MSS-RES-00444</t>
  </si>
  <si>
    <t>SFR/ Build out for unfinished basement - Non structural all interior finishes only./VB/R-3</t>
  </si>
  <si>
    <t>MCELMURRY HOMES INC</t>
  </si>
  <si>
    <t>6921 SHAVER DR</t>
  </si>
  <si>
    <t xml:space="preserve">SFR-DET_x000D_
</t>
  </si>
  <si>
    <t>2021-MSS-RES-00256</t>
  </si>
  <si>
    <t>DET GARAGE-ADU/REMODEL/ADDITION/Pour concrete footing for detached garage. Convert one garage bay into living area. Build additional story for living space above./VB/R-3</t>
  </si>
  <si>
    <t>722 S 3RD ST W</t>
  </si>
  <si>
    <t>2021-MSS-RES-00489</t>
  </si>
  <si>
    <t>SFR/kitchen/living renovation with mudroom and powder room addition./VB/R-3</t>
  </si>
  <si>
    <t>CONFLUENCE CONSTRUCTION LLC</t>
  </si>
  <si>
    <t>538 BENTON AVE</t>
  </si>
  <si>
    <t>2021-MSS-RES-00457</t>
  </si>
  <si>
    <t>SFR/Full Kitchen Remodel; Replacing an old beam and removing an interior wall, installing a wet bar with new sink location, updating lighting in the kitchen and living room. 1 new window of the same size, new cabs.//VB/R-3</t>
  </si>
  <si>
    <t>GREENBRIAR CONSTRUCTION</t>
  </si>
  <si>
    <t>1214 LINCOLN PKWY</t>
  </si>
  <si>
    <t>2021-MSS-RES-00499</t>
  </si>
  <si>
    <t>SFR/New 36x15 covered back porch/VB/R-3</t>
  </si>
  <si>
    <t>EDSON CONSTRUCTION LLC</t>
  </si>
  <si>
    <t>6105 LOWER MILLER CREEK RD</t>
  </si>
  <si>
    <t>2021-MSS-RES-00640</t>
  </si>
  <si>
    <t>SFR/ REPLACE WINDOW AND INSTALL HANDRAIL</t>
  </si>
  <si>
    <t>2402 57TH ST</t>
  </si>
  <si>
    <t>2021-MSS-RES-00348</t>
  </si>
  <si>
    <t>SFR/Addition to the kitchen and dining area and addition of balcony above./VB/R-3</t>
  </si>
  <si>
    <t>SCARIANO CONSTRUCTION INC</t>
  </si>
  <si>
    <t>1600 SHERWOOD ST</t>
  </si>
  <si>
    <t>2021-MSS-RES-00542</t>
  </si>
  <si>
    <t>SFR/ Frame in unfinished basement with bathroom, utility room and great room./VB/R-3</t>
  </si>
  <si>
    <t>EARTH &amp; TOOL LLC</t>
  </si>
  <si>
    <t>631 RIVER ST</t>
  </si>
  <si>
    <t>2021-MSS-RES-00607</t>
  </si>
  <si>
    <t>SFR/ 2 Egress windows. Remaining renovation will done under electrical and plumbing permits. Majority of work does not require permits or is covered under demo permit./ VB/ R3</t>
  </si>
  <si>
    <t>508 DALY AVE</t>
  </si>
  <si>
    <t>2021-MSS-RES-00465</t>
  </si>
  <si>
    <t>SFR/Fir out basement foundation walls to insulate. Install framing for 1 additional bedroom, bathroom, utility room, and storage area in basement. Install insulation and sheet rock, update electrical, install heating ducts to newly framed areas./VB/R-3</t>
  </si>
  <si>
    <t>APEX BUILDING AND REMODELING</t>
  </si>
  <si>
    <t>96 LACOTA DR</t>
  </si>
  <si>
    <t>2021-MSS-RES-00347</t>
  </si>
  <si>
    <t>SFR/Tear down old 32'by12' deck. Replace w/ same footprint 32'by12', using painted 2x8 for joyces and rim. 1/2 lag bolts staggered every 8". Trek decking winchester gray. 2 16' glue lams underneath joyces. 4 4x6 posts run down onto an 8" sonotube which is dug down over 3 feet with a bigfoot attachment,4 sonotube 8" &amp; bigfoots. A set of stairs to the ground. 36" city post cable railing installed to code/VB/R-3</t>
  </si>
  <si>
    <t>FISHERS CONSTRUCTION AND LANDSCAPE</t>
  </si>
  <si>
    <t>2242 42ND ST</t>
  </si>
  <si>
    <t>2021-MSS-RES-00629</t>
  </si>
  <si>
    <t>BRRRS - Reroof or Reside Residential</t>
  </si>
  <si>
    <t>SFR/ to tear off old roofing, to install ice &amp; water shield, to install GAF Tigerpaw underlayment, to install GAF Timberline HDz architectural shingles/ 7:12/ VB/ R3</t>
  </si>
  <si>
    <t>ABOVE THE REST ROOFING</t>
  </si>
  <si>
    <t>344 PLYMOUTH ST</t>
  </si>
  <si>
    <t>2021-MSS-RES-00655</t>
  </si>
  <si>
    <t>DETACHED GARAGE/TEAR OFF/ REPLACE UNDERLAYMENT/ SHINGLES PER IRC AND LISTING/ 5:12/ VB/ U</t>
  </si>
  <si>
    <t>JIM GUERRERO ROOFING</t>
  </si>
  <si>
    <t>211 MARY AVE</t>
  </si>
  <si>
    <t>2021-MSS-RES-00632</t>
  </si>
  <si>
    <t>SFR/ TEAR OFF/ REPLACE ICE AND WATER SHIELD/ SYNTHETIC UNDERLAYMENT/ SHINGLES PER IRC AND LISTING/ 8:12/ VB/ R3</t>
  </si>
  <si>
    <t>834 SHERWOOD ST</t>
  </si>
  <si>
    <t>2021-MSS-RES-00606</t>
  </si>
  <si>
    <t>SFR / Tear off existing roof and REPLACE PER MSLA COUNTY CODE / reroof with GAF Timberline HDZ shingles / Arctic Seal Ice and Water / GAF Tiger Paw synthetic underlayment / SHINGLES PER IRC AND LISTING / 5:12 / VB / R3</t>
  </si>
  <si>
    <t>FISHER FAMILY CONSTRUCTION</t>
  </si>
  <si>
    <t>1344 A-B S 01ST ST W</t>
  </si>
  <si>
    <t>2021-MSS-RES-00631</t>
  </si>
  <si>
    <t>SFR/ Remove one layer of asphalt shingles. Install ice protection membrane and 30 lb or synthetic felt. Reuse existing solar attic fan. Install 50 year architectural shingles/ INSTALL PER IRC AND LISTING/ 4:12/ VB/ R3</t>
  </si>
  <si>
    <t>TAYLOR ROOFING AND CONSTRUCTION</t>
  </si>
  <si>
    <t>308 AUGUSTA DR</t>
  </si>
  <si>
    <t>2021-MSS-RES-00638</t>
  </si>
  <si>
    <t>SFR/ Tear off existing roof, replace with liner lock synthetic dry in material and midnight black malarkey shingles, 4/12 pitch roof, one story single family residence/ INSTALL PER IRC AND LISTING/ 4:12/ VB/ R3</t>
  </si>
  <si>
    <t>FLY ROOFING LLC</t>
  </si>
  <si>
    <t>212 JOSEPH CT</t>
  </si>
  <si>
    <t>2021-MSS-RES-00635</t>
  </si>
  <si>
    <t>DETACHED GARAGE, to tear off old roofing, to install ice &amp; Water shield, to install GAF Tigerpaw underlayment, to install GAF Timbrline HDz architectural shingles./ INSTALL PER IRC AND LISTING/ 8:12/ VB U</t>
  </si>
  <si>
    <t>350 STRAND AVE</t>
  </si>
  <si>
    <t>2021-MSS-RES-00634</t>
  </si>
  <si>
    <t>SFR/ tear off old roofing, to install ice &amp; water shield, to install GAF Tigerpaw underlayment, to install GAF Timberline HDz architectural shingles HOUSE/ INSTALL PER IRC AND LISTING/ 8:12/ VB/ R3</t>
  </si>
  <si>
    <t>2021-MSS-RES-00637</t>
  </si>
  <si>
    <t>SFR/ Tear off and re-roof/ REPLACE ICE AND WATER SHIELD/ UNDERLAYMENT/ SHINGLES PER IRC AND LISTING/ 6:12/ VB/ R3</t>
  </si>
  <si>
    <t>S AND J HOME REPAIRS</t>
  </si>
  <si>
    <t>1924 KENSINGTON AVE</t>
  </si>
  <si>
    <t>2021-MSS-RES-00644</t>
  </si>
  <si>
    <t>SFR/ TEAR OFF/ REPLACE ICE AND WATER SHEILD/ SYNTHETIC UNDERLAYMENT/ SHINGLES PER IRC AND LISTING/ RIDGE VENT AND CAP/ 6:12/ VB/ R3</t>
  </si>
  <si>
    <t>1525 STANLEY ST</t>
  </si>
  <si>
    <t>2021-MSS-RES-00639</t>
  </si>
  <si>
    <t>SFR/ Re-roof of the above address including removal of architectural shingles and installation of synthetic underlayment, ice and water shield, and limited lifetime GAF architectural Shingles./ INSTALL PER IRC AND LISTING/ 6:12/ VB/ R3</t>
  </si>
  <si>
    <t>FLAWLESS ROOFING AND REMODELING</t>
  </si>
  <si>
    <t>6030 APRIL LN</t>
  </si>
  <si>
    <t>2021-MSS-RES-00628</t>
  </si>
  <si>
    <t>SFR/ Tear off one layer of shingles down to the decking, then replace with GAF system. Replace ice and water shield, underlayment and shingles./ 4:12/ VB R3</t>
  </si>
  <si>
    <t>CREATUM ROOFING AND REPAIR</t>
  </si>
  <si>
    <t>3906 LINCOLN RD</t>
  </si>
  <si>
    <t>2021-MSS-RES-00649</t>
  </si>
  <si>
    <t>SFR/ TEAR OFF/ REPLACE ICE AND WATER SHIELD/ UNDERLAYMENT/ SHINGLES PER IRC AND LISTING/ RIDGE VENT/ 5:12/ VB/ R3</t>
  </si>
  <si>
    <t>2021-MSS-RES-00642</t>
  </si>
  <si>
    <t>SFR/ Remove existing roofing material (and sheathing if necessary). Replace with new asphalt shingles and replace damaged sheathing with new if necessary. Remove debris/ INSTALL PER IRC AND LISTING/ 5:12/ VB/ R3</t>
  </si>
  <si>
    <t>REVE EXTERIORS LLC</t>
  </si>
  <si>
    <t>1838 BURLINGTON AVE</t>
  </si>
  <si>
    <t>2021-MSS-RES-00643</t>
  </si>
  <si>
    <t>SFR/ Remove existing roofing material and sheathing if necessary. Replace with new asphalt shingles (and sheathing if necessary). Remove debris/ INSTALL PER IRC AND LISTING/ 8:12/ VB/ R3.</t>
  </si>
  <si>
    <t>2006 KENSINGTON AVE</t>
  </si>
  <si>
    <t>2021-MSS-RES-00660</t>
  </si>
  <si>
    <t>SFR/ Tear off existing roof, replace with ice and water, liner lock synthetic underlayment and storm gray malarkey shingles. One story 4/12 single family residence./ INSTALL PER IRC AND LISTING/ VB/ R3</t>
  </si>
  <si>
    <t>630 FAIRVIEW AVE</t>
  </si>
  <si>
    <t>2021-MSS-RES-00650</t>
  </si>
  <si>
    <t>SFR/ Remove and replace the roof on main house and attached garage/ installing a Firestone 60 mill mechanically attached EPDM Roof System and 3.75 Firestone Iso Insulation</t>
  </si>
  <si>
    <t>MAX TITE METAL SPECIALTIES INC</t>
  </si>
  <si>
    <t>100 PATTEE CREEK DR</t>
  </si>
  <si>
    <t>2021-MSS-RES-00591</t>
  </si>
  <si>
    <t>SFR/tear off existing shingles, followed by re-roofing with Arctic Seal ice and water barrier, GAF Tigerpaw synthetic underlayment, and GAF Timberline HDZ shingles / SHINGLES PER IRC AND LISTING / 6:12 / VB / R3</t>
  </si>
  <si>
    <t>6020 HOBSON LN</t>
  </si>
  <si>
    <t>2021-MSS-RES-00621</t>
  </si>
  <si>
    <t>SFR/ RESIDE/ INSTALL PER IRC AND LISTING/ VB/ R3</t>
  </si>
  <si>
    <t>PACIFIC CONSTRUCTION</t>
  </si>
  <si>
    <t>1823 HANKINS DR</t>
  </si>
  <si>
    <t>2021-MSS-RES-00620</t>
  </si>
  <si>
    <t>1821 HANKINS DR</t>
  </si>
  <si>
    <t>2021-MSS-RES-00622</t>
  </si>
  <si>
    <t>SFR/ TEAR OFF/ REPLACE ICE AND WATER SHIELD./ UNDERLAYMENT/ SHINGLES PER IRC AND LISTING/ RIDGE VENT AND CAP/ 5:12/ VB/ R3</t>
  </si>
  <si>
    <t>116 MARY AVE</t>
  </si>
  <si>
    <t>2021-MSS-RES-00619</t>
  </si>
  <si>
    <t>SFR/ TEAR OFF/ REPLACE ICE AND WATER SHIELD/ REPLACE SYNTHETIC  UNDERLAYMENT/ SHINGLES PER IRC AND LISTING/ 4:12/ VB/ R3</t>
  </si>
  <si>
    <t>2021-MSS-RES-00623</t>
  </si>
  <si>
    <t>DETACHED GARAGE/ TEAR OFF/ REPLACE ICE AND WATER SHIELD./ UNDERLAYMENT/ SHINGLES PER IRC AND LISTING/ RIDGE VENT AND CAP/ 5:12/ VB/ R3</t>
  </si>
  <si>
    <t>2021-MSS-RES-00589</t>
  </si>
  <si>
    <t>SFR/ Tear off old roof install new shingles and underlayment/ INSTALL PER IRC AND LISTING/ 6:12/ VB/ R3</t>
  </si>
  <si>
    <t>MERIDIAN CONSTRUCTION COMPANY</t>
  </si>
  <si>
    <t>522 CLEVELAND ST</t>
  </si>
  <si>
    <t>2021-MSS-RES-00592</t>
  </si>
  <si>
    <t>SFR / Remove shingles PER MSLA COUNTY CODE /  install new drip edge / ice and water on eaves / starter course felt / SYNTHETIC UNDERLAYMENT / new shingles PER IRC AND LISTING / ridge vent and ridge cap / 4:12 / VB / R3</t>
  </si>
  <si>
    <t>A &amp; B ROOFING CO</t>
  </si>
  <si>
    <t>905 PARKVIEW WAY</t>
  </si>
  <si>
    <t>2021-MSS-RES-00586</t>
  </si>
  <si>
    <t>SFR/ Remove existing roofing, install d style drip edge, ice and water on eves and valleys, synthetic underlayment, 30 year shingles, remove debris/ INSTALL PER IRC AND LISTING/ 4:12/ VB/ R3</t>
  </si>
  <si>
    <t>MILLER ROOFING INC</t>
  </si>
  <si>
    <t>2203 RIVER RD</t>
  </si>
  <si>
    <t>2021-MSS-RES-00652</t>
  </si>
  <si>
    <t>SFR/ TEAR OFF/ REPLACE ICE AND WATER SHIELD/ SYNTHETIC UNDERLAYMENT/ TRU DEF SHINGLES PER IRC AND LISTING/ RIDGE VENT AND CAP/ 6:12/ VB/ R3</t>
  </si>
  <si>
    <t>1319 SCHILLING ST</t>
  </si>
  <si>
    <t>2021-MSS-RES-00603</t>
  </si>
  <si>
    <t>SFR/ Remove &amp; Replace 30# Felt, replace with 50-Year, Malarkey Shingle._x000D_
Malarkey #1030 Synthetic underlayment, Malarkey Artic ice &amp; Water Shield/ INSTALL PER IRC AND LISTING/ 6:12/ VB/ R3</t>
  </si>
  <si>
    <t>801 S 03RD ST W</t>
  </si>
  <si>
    <t>2021-MSS-RES-00624</t>
  </si>
  <si>
    <t>SFR/ 4:12 / 1 3 tab layer / 1 story sf residential reroof / R&amp;R / install synthetic underlayment / install 50 yr shingle/ INSTALL PER IRC AND LISTING/ VB/ R3</t>
  </si>
  <si>
    <t>JARED LANGLEY ENTERPRISES INC</t>
  </si>
  <si>
    <t>111 NORTH AVE W</t>
  </si>
  <si>
    <t>2021-MSS-RES-00611</t>
  </si>
  <si>
    <t>SFR / to tear off old roofing / install ice &amp; water shield / install GAF Tigerpaw underlayment / install GAF Timberline HDz architectural shingles PER IRC AND LISTING / 7:12 / VB / R3</t>
  </si>
  <si>
    <t>817 LONGSTAFF ST</t>
  </si>
  <si>
    <t>2021-MSS-RES-00609</t>
  </si>
  <si>
    <t>SFR/ Strip, water ice protection,  synthetic Underlayment,  30yr shingles,  ridgevent/ INSTALL PER IRC AND LISTING/ 4:12/ VB/ R3</t>
  </si>
  <si>
    <t>DOUGLAS MILLER CONSTRUCTION &amp; PROPERTY MAINTENAN</t>
  </si>
  <si>
    <t>2432 BURLINGTON AVE</t>
  </si>
  <si>
    <t>2021-MSS-RES-00610</t>
  </si>
  <si>
    <t>SFR/ TEAR OFF/ REPLACE ICE AND WATER SHIELD/ SYNTHETIC UNDERLAYMENT/ SHINGLES PER IRC AND LISTING/ 7:12/ VB/ R3</t>
  </si>
  <si>
    <t>4126 ENGLAND BLVD</t>
  </si>
  <si>
    <t>2021-MSS-RES-00571</t>
  </si>
  <si>
    <t>SFR / Remove existing roofing to bare decking / install new edge metal / install new SYNTHERIC underlayment / ice AND WATER barrier on all eaves and valleys / synthetic underlayment elsewhere / install new limited lifetime architectural shingles / install new pipe boots / install new hip / ridge / venting / INSTALL PER IRC AND LISTINGS / 5:12 / VB / R3</t>
  </si>
  <si>
    <t>DERRICK G SMITH ROOFING LLC</t>
  </si>
  <si>
    <t>711 CHERRY ST</t>
  </si>
  <si>
    <t>2021-MSS-RES-00578</t>
  </si>
  <si>
    <t>SFR/ Remove old shingle replace with Oakridge Owens Corning shingles/ REPLACE 4 sky lights /Replace new facia/ INSTALL PER IRC AND LISTING/ 5:12/ VB/ R3</t>
  </si>
  <si>
    <t>LIGHT ROOFING LIMITED</t>
  </si>
  <si>
    <t>3707 BELLECREST DR</t>
  </si>
  <si>
    <t>2021-MSS-RES-00577</t>
  </si>
  <si>
    <t>SFR/ Remove old asphalt shingles and damaged facia boards. Inspect deck for damage, install ice and water pro Armour underlayment, and drip edge as needed. Install new Owens Corning Oakridge shingles in Desert Tan color/ INSTALL PER IRC AND LISTING/ 9:12/ VB/ R3</t>
  </si>
  <si>
    <t>3114 CLARK ST</t>
  </si>
  <si>
    <t>2021-MSS-RES-00575</t>
  </si>
  <si>
    <t>SFR/ Remove old shingles, Replace with 36.5 squares of TruDef Duration in quart Gray_x000D_
Replace 2 deck mount sky lights, add drip edge, 10 turtle vents, 3 4” pipe boot vents, 1 exhaust furnace vent/INSTALL PER IRC AND LISTING/ 6:12/ VB/ R3</t>
  </si>
  <si>
    <t>6305 SAINT THOMAS DR</t>
  </si>
  <si>
    <t>2021-MSS-RES-00576</t>
  </si>
  <si>
    <t>SFR/ Remove and install 34 squares Owens TruDef Duration-brown wood/ INSTALL PER IRC AND LISTING./6 :12/ VB/ R3_x000D_
DOES NOT INCLUDE THE LOW SLOPE AREA</t>
  </si>
  <si>
    <t>1240 W GREENOUGH DR</t>
  </si>
  <si>
    <t>2021-MSS-RES-00565</t>
  </si>
  <si>
    <t>SFR/ Remove existing roofing material and sheathing if necessary. Replace roof with new asphalt shingles and sheathing if required. Remove debris/ INSTALL PER IRC AND LISTING/ 8:12/ VB/ R3</t>
  </si>
  <si>
    <t>515 DEFOE ST</t>
  </si>
  <si>
    <t>2021-MSS-RES-00566</t>
  </si>
  <si>
    <t>SFR/ Remove existing material and sheathing if necessary. Replace with new asphalt shingles and sheathing if required. Remove debris/ INSTALL PER IRC AND LISTING/ 4:12/ VB/ R3</t>
  </si>
  <si>
    <t>2211 S 07TH ST W</t>
  </si>
  <si>
    <t>2021-MSS-RES-00567</t>
  </si>
  <si>
    <t>SFR/ Remove existing roofing material and sheathing if necessary. Replace with new asphalt shingles and sheathing if necessary. Remove debris/ INSTALL PER IRC AND LISTING/ 9:12/ VB/ R3</t>
  </si>
  <si>
    <t>846 S 06TH ST W</t>
  </si>
  <si>
    <t>2021-MSS-RES-00561</t>
  </si>
  <si>
    <t>SFR/ Remove existing roofing material, replace sheathing (if needed) and replace with new sheathing and asphalt shingles/ REPLACE ICE AND WATER SHIELD/ UNDERLAYMENT/ SHINGLES PER IRC AND LISTING/ 10:12/ VB/ R3</t>
  </si>
  <si>
    <t>1302 BRIDGECOURT WAY</t>
  </si>
  <si>
    <t>2021-MSS-RES-00562</t>
  </si>
  <si>
    <t>Tear Off existing asphalt shingles and replace per Msla City code.  Specifications uploaded to files./ REPLACE ICE AND WATER SHIELD/ UNDERLAYMENT AND SHINGLES PER IRC AND LISTING/ 4:12/ VB/ R3</t>
  </si>
  <si>
    <t>905 RATTLESNAKE RUN</t>
  </si>
  <si>
    <t>2021-MSS-RES-00563</t>
  </si>
  <si>
    <t>SFR/ Remove existing roofing materials including sheathing if necessary. Replace with asphalt shingles and sheathing (if necessary). Remove debris/ REPLACE PER IRC AND LISTING/ 5:12/ VB/ R3</t>
  </si>
  <si>
    <t>5027 GERALDINE CT</t>
  </si>
  <si>
    <t>2021-MSS-RES-00568</t>
  </si>
  <si>
    <t>TOWNHOME/UNIT B/REROOF/Remove existing roofing material and any damaged sheathing if necessary. Replace with new asphalt shingles and sheathing if necessary. Remove debris/TWO STORY/6:12/VB/R-3</t>
  </si>
  <si>
    <t>215 B BENTLEY PARK PL</t>
  </si>
  <si>
    <t>2021-MSS-RES-00564</t>
  </si>
  <si>
    <t>SFR/ Remove existing roofing material and sheathing if required. Replace roofing material with new asphalt shingles. Remove debris/ REPLACE PER IRC AND LISTING/ 3:12/ VB/ R3</t>
  </si>
  <si>
    <t>2500 SCHILLING ST</t>
  </si>
  <si>
    <t>2021-MSS-RES-00558</t>
  </si>
  <si>
    <t>SFR/ Remove existing shingles.  Install proper ice and water shield. To all existing eaves and valleys 2’ inside bearing wall.  Install 30lb equivalent synthetic under laminate.  Install new 40 yr Malarkey asphalt architectural shingles, with proper ridge ventilation on ridge, with rv-49 “can vents”  to areas with no ridges./ INSTALL PER IRC AND LISTING/ 7:12/ VB/ R3</t>
  </si>
  <si>
    <t>BOYCE ROOFING AND CONSTRUCTION LLC</t>
  </si>
  <si>
    <t>1202 S 06TH ST W</t>
  </si>
  <si>
    <t>2021-MSS-RES-00582</t>
  </si>
  <si>
    <t>SFR/ Tear off existing roofing material and install new roof underlayment and shingles./ REPLACE ICE AN WATER SHIELD/ INSTALL PER IRC AND LISTING/ 8:12/ VB/ R3</t>
  </si>
  <si>
    <t>2228 KENSINGTON AVE</t>
  </si>
  <si>
    <t>2021-MSS-RES-00584</t>
  </si>
  <si>
    <t>SFR/ Tear off existing roof, house only not garage or shed, apply synthetic underlayment and ice and water shield, install new malarkey weathered wood shingles and roll on roofing to carport and back porch./ INSTALL PER IRC AND LISTING/ 4:12/ VB/ R3</t>
  </si>
  <si>
    <t>1709 ERNEST AVE</t>
  </si>
  <si>
    <t>2021-MSS-RES-00617</t>
  </si>
  <si>
    <t>SFR / Remove old Roofing / install ice AND WATER protection membrane / new felt / install new malarkey Highlander next shingles / INSTALL PER IRC AND LISTING / 4:12 / VB / R3</t>
  </si>
  <si>
    <t>311 AUGUSTA DR</t>
  </si>
  <si>
    <t>2021-MSS-RES-00590</t>
  </si>
  <si>
    <t>SFR/ TEAR OFF/ REPLACE ICE AND WATER SHIELD TO CODE/ SYTHENTIC UNDERLAYMENT/ SHINGLES/ RIDGE VENT AND CAP/ INSTALL PER IRC AND LISTING/ 7:12/ VB/ R3</t>
  </si>
  <si>
    <t>3910 FOX FARM RD</t>
  </si>
  <si>
    <t>2021-MSS-RES-00608</t>
  </si>
  <si>
    <t>SFR/ Remove existing roof to bare decking, install new edge trim, install new underlayment including ice &amp; water barrier on all eaves and valleys, install new limited lifetime architectural shingles, install new pipe boots, install new ridge cap and ventilation./ INSTALL PER IRC AND LISTING/ 5:12/ VB/ R3</t>
  </si>
  <si>
    <t>107 BANNACK PL</t>
  </si>
  <si>
    <t>2021-MSS-RES-00569</t>
  </si>
  <si>
    <t>SFR/REROOF/Install new Windsor Designer shingles/Remove shakes, tar paper, pipe boots, underlayment and dispose/Clean all debri from around project area and do through magnet sweep to ensure all stapes/nails are picked up/Repair any minor water damage to decking/If major damage is found to decking upon inspection after the removal of the tar paper. All repairs will be made on a time and material basis. Home owner will be notified before any repairs are to be made to go over costs./TWO STORY/12:12/VB/R-3</t>
  </si>
  <si>
    <t>1805 MISSOULA AVE</t>
  </si>
  <si>
    <t>03 - New Single Family Residential</t>
  </si>
  <si>
    <t>2021-MSS-RES-00016</t>
  </si>
  <si>
    <t>BNSFR - New Single Family Residence</t>
  </si>
  <si>
    <t>NSFR/ATT GARAGE/ UNFINISHED BASEMENT/VB/R-3</t>
  </si>
  <si>
    <t>3085 TRADING POST PL</t>
  </si>
  <si>
    <t>2021-MSS-RES-00412</t>
  </si>
  <si>
    <t>NSFR/ATT GARAGE/VB/R-3</t>
  </si>
  <si>
    <t>K AND R LANDHOLDINGS</t>
  </si>
  <si>
    <t>1640 S 4TH ST W</t>
  </si>
  <si>
    <t>2021-MSS-RES-00460</t>
  </si>
  <si>
    <t>NSFR/ VB/ R3</t>
  </si>
  <si>
    <t>DARRELL LEE CONSTRUCTION LLC</t>
  </si>
  <si>
    <t>1625 S 8TH ST W</t>
  </si>
  <si>
    <t>2021-MSS-RES-00115</t>
  </si>
  <si>
    <t>MOSTAD CONSTRUCTION INC</t>
  </si>
  <si>
    <t>3879 PINKY CT</t>
  </si>
  <si>
    <t>2021-MSS-RES-00328</t>
  </si>
  <si>
    <t>New Studio with Apartment/ GARAGE/ CARPORT/ VB/ R3</t>
  </si>
  <si>
    <t>GADDY CONTRUCTION LLC</t>
  </si>
  <si>
    <t>2616 DUNCAN DR</t>
  </si>
  <si>
    <t>2020-MSS-RES-01074</t>
  </si>
  <si>
    <t>NSFR/ATT GARAGE/ VB/ R3</t>
  </si>
  <si>
    <t>2661 BUNKHOUSE PL</t>
  </si>
  <si>
    <t>2021-MSS-RES-00413</t>
  </si>
  <si>
    <t>NSFR/ATT GARAGE/ DECK/ VB/ R3</t>
  </si>
  <si>
    <t>STRATFORD INC</t>
  </si>
  <si>
    <t>2728 PANIOLO PL</t>
  </si>
  <si>
    <t>2021-MSS-RES-00352</t>
  </si>
  <si>
    <t>NSFR/ATT GARAGE/ PORCH/ VB/ R3</t>
  </si>
  <si>
    <t>LM COX INC</t>
  </si>
  <si>
    <t>2430 FENCE LINE DR</t>
  </si>
  <si>
    <t>2021-MSS-RES-00440</t>
  </si>
  <si>
    <t>NSFR/ ATT GARAGE/ PART FIN BASEMENT/ paving the adjacent property driveway per previously established improvements agreement./ VB/ R3</t>
  </si>
  <si>
    <t>1140 WASHBURN ST</t>
  </si>
  <si>
    <t>2021-MSS-RES-00262</t>
  </si>
  <si>
    <t>NSFR/ PORCH/ VB/ R3</t>
  </si>
  <si>
    <t>5503 CATTLE DR</t>
  </si>
  <si>
    <t>2021-MSS-RES-00280</t>
  </si>
  <si>
    <t>NSFR/VB/R-3</t>
  </si>
  <si>
    <t>2427 FENCE LINE DR</t>
  </si>
  <si>
    <t>2021-MSS-RES-00143</t>
  </si>
  <si>
    <t>TED</t>
  </si>
  <si>
    <t>HOYT HOMES INC</t>
  </si>
  <si>
    <t>4148 KILLARNEY WAY</t>
  </si>
  <si>
    <t xml:space="preserve">TED SF_x000D_
</t>
  </si>
  <si>
    <t>2021-MSS-RES-00356</t>
  </si>
  <si>
    <t>NSFR/PORCH/ VB/ R3</t>
  </si>
  <si>
    <t>2438 CHUCK WAGON DR</t>
  </si>
  <si>
    <t>2021-MSS-RES-00142</t>
  </si>
  <si>
    <t>4152 KILLARNEY WAY</t>
  </si>
  <si>
    <t>2021-MSS-RES-00141</t>
  </si>
  <si>
    <t>4156 KILLARNEY WAY</t>
  </si>
  <si>
    <t>2021-MSS-RES-00320</t>
  </si>
  <si>
    <t>5497 CATTLE DR</t>
  </si>
  <si>
    <t>2021-MSS-RES-00321</t>
  </si>
  <si>
    <t>2446 CHUCK WAGON DR</t>
  </si>
  <si>
    <t>2021-MSS-RES-00355</t>
  </si>
  <si>
    <t>BNSFT - New Single Family Townhouse</t>
  </si>
  <si>
    <t>2428 BELT BUCKLE WAY</t>
  </si>
  <si>
    <t>05 - New MultiFamily</t>
  </si>
  <si>
    <t>2021-MSS-COM-00044</t>
  </si>
  <si>
    <t>BNMRB - New Multifamily 5+ Units</t>
  </si>
  <si>
    <t>BLDG 3/NEW 24 UNIT APT BLDG/VB/R-2</t>
  </si>
  <si>
    <t>EDGELL BUILDING AND DEVELOPMENT INC</t>
  </si>
  <si>
    <t>1365 RODGERS ST</t>
  </si>
  <si>
    <t xml:space="preserve">MFR-APT_x000D_
</t>
  </si>
  <si>
    <t>2021-MSS-COM-00100</t>
  </si>
  <si>
    <t>NEW 12 PLEX/Demolish existing dwelling &amp; build new 12 unit Multi-Family Building./VB/R-2</t>
  </si>
  <si>
    <t>910 COOLEY ST</t>
  </si>
  <si>
    <t>2021-MSS-COM-00041</t>
  </si>
  <si>
    <t>BLDG 1 /NEW 24 UNIT APT BLDG/VB/R-2</t>
  </si>
  <si>
    <t>1315 RODGERS ST</t>
  </si>
  <si>
    <t>2020-MSS-COM-00308</t>
  </si>
  <si>
    <t>NEW 6 UNIT ROWHOUSE/VB/R-2_x000D_Rev 01 - 07/14/2021: V5 REVIEW - 6/16/21 REVISION</t>
  </si>
  <si>
    <t>HEADWATERS CONSTRUCTION COMPANY</t>
  </si>
  <si>
    <t>1370 BURNS ST</t>
  </si>
  <si>
    <t>2020-MSS-COM-00307</t>
  </si>
  <si>
    <t>NEW 30 UNIT APT. BUILDING/VB/R-2/S-2_x000D_Rev 01 - 07/14/2021: V5 REVIEW - 6/16/21 REVISION</t>
  </si>
  <si>
    <t>1660 STODDARD ST</t>
  </si>
  <si>
    <t>2021-MSS-COM-00043</t>
  </si>
  <si>
    <t>BLDG 2/NEW 23 UNIT APT BLDG//VB/R-2</t>
  </si>
  <si>
    <t>1355 RODGERS ST</t>
  </si>
  <si>
    <t>2020-MSS-COM-00309</t>
  </si>
  <si>
    <t>1325 COWPER ST</t>
  </si>
  <si>
    <t>06 - New Miscellaneous</t>
  </si>
  <si>
    <t>2021-MSS-RES-00481</t>
  </si>
  <si>
    <t>BNRDA - New Detached Accessory Building</t>
  </si>
  <si>
    <t>DET ACCESSORY BLDG/Construction of a 16' x 20' outbuilding behind existing home that is not connected to sewer water./VB/U</t>
  </si>
  <si>
    <t>2121 PARK ST</t>
  </si>
  <si>
    <t>2021-MSS-RES-00227</t>
  </si>
  <si>
    <t>BNRDG - New Detached Garage/Carport</t>
  </si>
  <si>
    <t>NEW GARAGE/Build garage in back of property/VB/U</t>
  </si>
  <si>
    <t>DALTON CONSTRUCTION</t>
  </si>
  <si>
    <t>519 S 03RD ST W</t>
  </si>
  <si>
    <t>2021-MSS-RES-00434</t>
  </si>
  <si>
    <t>NEW DET GARAGE/ VB/ U</t>
  </si>
  <si>
    <t>2021-MSS-RES-00323</t>
  </si>
  <si>
    <t>NEW DET GARAGE/VB/U</t>
  </si>
  <si>
    <t>2021-MSS-RES-00324</t>
  </si>
  <si>
    <t>2021-MSS-RES-00166</t>
  </si>
  <si>
    <t>2021-MSS-RES-00298</t>
  </si>
  <si>
    <t>2021-MSS-RES-00168</t>
  </si>
  <si>
    <t>2021-MSS-RES-00167</t>
  </si>
  <si>
    <t>2021-MSS-RES-00358</t>
  </si>
  <si>
    <t>2021-MSS-RES-00605</t>
  </si>
  <si>
    <t>BRFND - New Residential Foundation</t>
  </si>
  <si>
    <t>SFR/ tear off old roofing, to install ice &amp; water shield, to install GAF Tigerpaw underlayment, to install GAF Timberline HDz architectural shingles/ INSTALL PER IRC AND LISTING/ 7:12/ VB/ R3</t>
  </si>
  <si>
    <t>613 N 04TH ST W</t>
  </si>
  <si>
    <t>08 - New Business</t>
  </si>
  <si>
    <t>2021-MSS-COM-00196</t>
  </si>
  <si>
    <t>BNCNB -  New Other Than Building</t>
  </si>
  <si>
    <t>NORTHWEST MOTOR SPORTS/Pole Sign Footing/ VB/ U</t>
  </si>
  <si>
    <t>QRS SIGNS LLC</t>
  </si>
  <si>
    <t>1600 STEPHENS AVE</t>
  </si>
  <si>
    <t>2021-MSS-COM-00210</t>
  </si>
  <si>
    <t>BNCON -  New Other</t>
  </si>
  <si>
    <t>NEW CARPORT &amp; STORAGE FOR 4-PLEX//VB/U</t>
  </si>
  <si>
    <t>2925 DUBLIN ST</t>
  </si>
  <si>
    <t>REC_NO1</t>
  </si>
  <si>
    <t>WORK_DES1</t>
  </si>
  <si>
    <t>BUS_NAME1</t>
  </si>
  <si>
    <t>FULL_ADDRESS</t>
  </si>
  <si>
    <t>2021-MSS-COM-00021.01</t>
  </si>
  <si>
    <t>6/8/21 SITE REVISIONS</t>
  </si>
  <si>
    <t>JACKSON CONTRACTOR GROUP INC</t>
  </si>
  <si>
    <t>120 RUSSELL ST</t>
  </si>
  <si>
    <t>2020-MSS-RES-00942.01</t>
  </si>
  <si>
    <t>V5 - 6/15/21 REVISION TO FRAMING</t>
  </si>
  <si>
    <t>107 MARY AVE</t>
  </si>
  <si>
    <t>2020-MSS-COM-00320.01</t>
  </si>
  <si>
    <t>V5 REVIEW - 6/16/21 REVISION</t>
  </si>
  <si>
    <t>2200 MULLAN RD</t>
  </si>
  <si>
    <t>2210 MULLAN RD</t>
  </si>
  <si>
    <t>2220 MULLAN RD</t>
  </si>
  <si>
    <t>2020-MSS-COM-00306.01</t>
  </si>
  <si>
    <t>1645 COOLEY ST</t>
  </si>
  <si>
    <t>2019-MSS-RES-00623.01</t>
  </si>
  <si>
    <t>9/16/20 REVISION TO FLOOR PLAN &amp; MODIFY 3RD FLR</t>
  </si>
  <si>
    <t>SS PROPERTY SOLUTIONS INC</t>
  </si>
  <si>
    <t>905-C CHARLO ST</t>
  </si>
  <si>
    <t>2019-MSS-RES-00622.01</t>
  </si>
  <si>
    <t>905-B CHARLO ST</t>
  </si>
  <si>
    <t>2019-MSS-RES-00621.01</t>
  </si>
  <si>
    <t>905-A CHARLO ST</t>
  </si>
  <si>
    <t>2018-MSS-COM-00162.02</t>
  </si>
  <si>
    <t>V5 REVIEW - 5/26/21 REVISION TO ADD BACK IN FULL ADDITION ON EAST SIDE OF BLDG</t>
  </si>
  <si>
    <t>FERGUSON CONSTRUCTION INC</t>
  </si>
  <si>
    <t>3220 N RESERVE ST</t>
  </si>
  <si>
    <t>01 - Remodel Commercial Total</t>
  </si>
  <si>
    <t>02 - Remodel Residential Total</t>
  </si>
  <si>
    <t>03 - New Single Family Residential Total</t>
  </si>
  <si>
    <t>05 - New MultiFamily Total</t>
  </si>
  <si>
    <t>06 - New Miscellaneous Total</t>
  </si>
  <si>
    <t>08 - New Business Total</t>
  </si>
  <si>
    <t>Grand Total</t>
  </si>
  <si>
    <r>
      <rPr>
        <b/>
        <sz val="10"/>
        <rFont val="Arial"/>
        <family val="2"/>
      </rPr>
      <t>Post Date:  7/1/2021 to 7/31/2021</t>
    </r>
  </si>
  <si>
    <r>
      <rPr>
        <b/>
        <sz val="10"/>
        <rFont val="Times New Roman"/>
        <family val="1"/>
      </rPr>
      <t>User Id:</t>
    </r>
  </si>
  <si>
    <r>
      <rPr>
        <b/>
        <sz val="10"/>
        <rFont val="Times New Roman"/>
        <family val="1"/>
      </rPr>
      <t>PUBLICUSER</t>
    </r>
  </si>
  <si>
    <r>
      <rPr>
        <b/>
        <sz val="10"/>
        <rFont val="Times New Roman"/>
        <family val="1"/>
      </rPr>
      <t>Permit Number</t>
    </r>
  </si>
  <si>
    <r>
      <rPr>
        <b/>
        <sz val="10"/>
        <rFont val="Times New Roman"/>
        <family val="1"/>
      </rPr>
      <t>Payor</t>
    </r>
  </si>
  <si>
    <r>
      <rPr>
        <b/>
        <sz val="10"/>
        <rFont val="Times New Roman"/>
        <family val="1"/>
      </rPr>
      <t>Receipt</t>
    </r>
  </si>
  <si>
    <r>
      <rPr>
        <b/>
        <sz val="10"/>
        <rFont val="Times New Roman"/>
        <family val="1"/>
      </rPr>
      <t>Method</t>
    </r>
  </si>
  <si>
    <r>
      <rPr>
        <b/>
        <sz val="10"/>
        <rFont val="Times New Roman"/>
        <family val="1"/>
      </rPr>
      <t>Check #</t>
    </r>
  </si>
  <si>
    <r>
      <rPr>
        <b/>
        <sz val="10"/>
        <rFont val="Times New Roman"/>
        <family val="1"/>
      </rPr>
      <t>Amount</t>
    </r>
  </si>
  <si>
    <r>
      <rPr>
        <sz val="10"/>
        <rFont val="Times New Roman"/>
        <family val="1"/>
      </rPr>
      <t>2021-MSS-COM-00082</t>
    </r>
  </si>
  <si>
    <r>
      <rPr>
        <sz val="10"/>
        <rFont val="Times New Roman"/>
        <family val="1"/>
      </rPr>
      <t>Stephen Conway</t>
    </r>
  </si>
  <si>
    <r>
      <rPr>
        <sz val="10"/>
        <rFont val="Times New Roman"/>
        <family val="1"/>
      </rPr>
      <t>Credit Card</t>
    </r>
  </si>
  <si>
    <r>
      <rPr>
        <sz val="10"/>
        <rFont val="Times New Roman"/>
        <family val="1"/>
      </rPr>
      <t>Total</t>
    </r>
  </si>
  <si>
    <r>
      <rPr>
        <sz val="10"/>
        <rFont val="Times New Roman"/>
        <family val="1"/>
      </rPr>
      <t>2021-MSS-COM-00083</t>
    </r>
  </si>
  <si>
    <r>
      <rPr>
        <sz val="10"/>
        <rFont val="Times New Roman"/>
        <family val="1"/>
      </rPr>
      <t>2021-MSS-COM-00084</t>
    </r>
  </si>
  <si>
    <r>
      <rPr>
        <sz val="10"/>
        <rFont val="Times New Roman"/>
        <family val="1"/>
      </rPr>
      <t>Steve Conway</t>
    </r>
  </si>
  <si>
    <r>
      <rPr>
        <sz val="10"/>
        <rFont val="Times New Roman"/>
        <family val="1"/>
      </rPr>
      <t>2021-MSS-COM-00166</t>
    </r>
  </si>
  <si>
    <r>
      <rPr>
        <sz val="10"/>
        <rFont val="Times New Roman"/>
        <family val="1"/>
      </rPr>
      <t>Megan Fiero</t>
    </r>
  </si>
  <si>
    <r>
      <rPr>
        <sz val="10"/>
        <rFont val="Times New Roman"/>
        <family val="1"/>
      </rPr>
      <t>2021-MSS-ELC-00718</t>
    </r>
  </si>
  <si>
    <r>
      <rPr>
        <sz val="10"/>
        <rFont val="Times New Roman"/>
        <family val="1"/>
      </rPr>
      <t>william cody</t>
    </r>
  </si>
  <si>
    <r>
      <rPr>
        <sz val="10"/>
        <rFont val="Times New Roman"/>
        <family val="1"/>
      </rPr>
      <t>king</t>
    </r>
  </si>
  <si>
    <r>
      <rPr>
        <sz val="10"/>
        <rFont val="Times New Roman"/>
        <family val="1"/>
      </rPr>
      <t>2021-MSS-ELC-00732</t>
    </r>
  </si>
  <si>
    <r>
      <rPr>
        <sz val="10"/>
        <rFont val="Times New Roman"/>
        <family val="1"/>
      </rPr>
      <t>Travis L Janes</t>
    </r>
  </si>
  <si>
    <r>
      <rPr>
        <sz val="10"/>
        <rFont val="Times New Roman"/>
        <family val="1"/>
      </rPr>
      <t>2021-MSS-LIR-00029</t>
    </r>
  </si>
  <si>
    <r>
      <rPr>
        <sz val="10"/>
        <rFont val="Times New Roman"/>
        <family val="1"/>
      </rPr>
      <t>mindy omlid</t>
    </r>
  </si>
  <si>
    <r>
      <rPr>
        <sz val="10"/>
        <rFont val="Times New Roman"/>
        <family val="1"/>
      </rPr>
      <t>2021-MSS-ELC-00381</t>
    </r>
  </si>
  <si>
    <r>
      <rPr>
        <sz val="10"/>
        <rFont val="Times New Roman"/>
        <family val="1"/>
      </rPr>
      <t>Scott M Provost</t>
    </r>
  </si>
  <si>
    <r>
      <rPr>
        <sz val="10"/>
        <rFont val="Times New Roman"/>
        <family val="1"/>
      </rPr>
      <t>2021-MSS-ELC-00681</t>
    </r>
  </si>
  <si>
    <r>
      <rPr>
        <sz val="10"/>
        <rFont val="Times New Roman"/>
        <family val="1"/>
      </rPr>
      <t>2021-MSS-ELC-00722</t>
    </r>
  </si>
  <si>
    <r>
      <rPr>
        <sz val="10"/>
        <rFont val="Times New Roman"/>
        <family val="1"/>
      </rPr>
      <t>2021-MSS-ELC-00741</t>
    </r>
  </si>
  <si>
    <r>
      <rPr>
        <b/>
        <sz val="10"/>
        <rFont val="Times New Roman"/>
        <family val="1"/>
      </rPr>
      <t>PUBLICUSER 131</t>
    </r>
  </si>
  <si>
    <r>
      <rPr>
        <sz val="10"/>
        <rFont val="Times New Roman"/>
        <family val="1"/>
      </rPr>
      <t>2021-MSS-ELC-00627</t>
    </r>
  </si>
  <si>
    <r>
      <rPr>
        <sz val="10"/>
        <rFont val="Times New Roman"/>
        <family val="1"/>
      </rPr>
      <t>Tamarak Langyel</t>
    </r>
  </si>
  <si>
    <r>
      <rPr>
        <b/>
        <sz val="10"/>
        <rFont val="Times New Roman"/>
        <family val="1"/>
      </rPr>
      <t>PUBLICUSER 165212</t>
    </r>
  </si>
  <si>
    <r>
      <rPr>
        <sz val="10"/>
        <rFont val="Times New Roman"/>
        <family val="1"/>
      </rPr>
      <t>2021-MSS-ELC-00643</t>
    </r>
  </si>
  <si>
    <r>
      <rPr>
        <sz val="10"/>
        <rFont val="Times New Roman"/>
        <family val="1"/>
      </rPr>
      <t>Anthony S Moran</t>
    </r>
  </si>
  <si>
    <r>
      <rPr>
        <sz val="10"/>
        <rFont val="Times New Roman"/>
        <family val="1"/>
      </rPr>
      <t>2021-MSS-ELC-00644</t>
    </r>
  </si>
  <si>
    <r>
      <rPr>
        <sz val="10"/>
        <rFont val="Times New Roman"/>
        <family val="1"/>
      </rPr>
      <t>2021-MSS-ELC-00664</t>
    </r>
  </si>
  <si>
    <r>
      <rPr>
        <sz val="10"/>
        <rFont val="Times New Roman"/>
        <family val="1"/>
      </rPr>
      <t>2021-MSS-ELC-00721</t>
    </r>
  </si>
  <si>
    <r>
      <rPr>
        <sz val="10"/>
        <rFont val="Times New Roman"/>
        <family val="1"/>
      </rPr>
      <t>2021-MSS-MEC-00780</t>
    </r>
  </si>
  <si>
    <r>
      <rPr>
        <sz val="10"/>
        <rFont val="Times New Roman"/>
        <family val="1"/>
      </rPr>
      <t>Matt Waldron</t>
    </r>
  </si>
  <si>
    <r>
      <rPr>
        <sz val="10"/>
        <rFont val="Times New Roman"/>
        <family val="1"/>
      </rPr>
      <t>2021-MSS-MEC-00781</t>
    </r>
  </si>
  <si>
    <r>
      <rPr>
        <sz val="10"/>
        <rFont val="Times New Roman"/>
        <family val="1"/>
      </rPr>
      <t>2021-MSS-PLM-00511</t>
    </r>
  </si>
  <si>
    <r>
      <rPr>
        <sz val="10"/>
        <rFont val="Times New Roman"/>
        <family val="1"/>
      </rPr>
      <t>Williams Htg</t>
    </r>
  </si>
  <si>
    <r>
      <rPr>
        <sz val="10"/>
        <rFont val="Times New Roman"/>
        <family val="1"/>
      </rPr>
      <t>2021-MSS-ELC-00624</t>
    </r>
  </si>
  <si>
    <r>
      <rPr>
        <sz val="10"/>
        <rFont val="Times New Roman"/>
        <family val="1"/>
      </rPr>
      <t>MELISSA</t>
    </r>
  </si>
  <si>
    <r>
      <rPr>
        <sz val="10"/>
        <rFont val="Times New Roman"/>
        <family val="1"/>
      </rPr>
      <t>WICKUM</t>
    </r>
  </si>
  <si>
    <r>
      <rPr>
        <sz val="10"/>
        <rFont val="Times New Roman"/>
        <family val="1"/>
      </rPr>
      <t>2021-MSS-ELC-00630</t>
    </r>
  </si>
  <si>
    <r>
      <rPr>
        <sz val="10"/>
        <rFont val="Times New Roman"/>
        <family val="1"/>
      </rPr>
      <t>2021-MSS-ELC-00631</t>
    </r>
  </si>
  <si>
    <r>
      <rPr>
        <sz val="10"/>
        <rFont val="Times New Roman"/>
        <family val="1"/>
      </rPr>
      <t>2021-MSS-ELC-00704</t>
    </r>
  </si>
  <si>
    <r>
      <rPr>
        <sz val="10"/>
        <rFont val="Times New Roman"/>
        <family val="1"/>
      </rPr>
      <t>2021-MSS-ELC-00723</t>
    </r>
  </si>
  <si>
    <r>
      <rPr>
        <sz val="10"/>
        <rFont val="Times New Roman"/>
        <family val="1"/>
      </rPr>
      <t>2021-MSS-ELC-00739</t>
    </r>
  </si>
  <si>
    <r>
      <rPr>
        <b/>
        <sz val="10"/>
        <rFont val="Times New Roman"/>
        <family val="1"/>
      </rPr>
      <t>PUBLICUSER 186892</t>
    </r>
  </si>
  <si>
    <r>
      <rPr>
        <sz val="10"/>
        <rFont val="Times New Roman"/>
        <family val="1"/>
      </rPr>
      <t>2021-MSS-PLM-00524</t>
    </r>
  </si>
  <si>
    <r>
      <rPr>
        <sz val="10"/>
        <rFont val="Times New Roman"/>
        <family val="1"/>
      </rPr>
      <t xml:space="preserve">4G Plumbing &amp; Heating, Inc.
</t>
    </r>
    <r>
      <rPr>
        <sz val="10"/>
        <rFont val="Times New Roman"/>
        <family val="1"/>
      </rPr>
      <t xml:space="preserve">John Bukovatz
</t>
    </r>
    <r>
      <rPr>
        <sz val="10"/>
        <rFont val="Times New Roman"/>
        <family val="1"/>
      </rPr>
      <t xml:space="preserve">4G Plumbing &amp; Heating, Inc.
</t>
    </r>
    <r>
      <rPr>
        <sz val="10"/>
        <rFont val="Times New Roman"/>
        <family val="1"/>
      </rPr>
      <t>John Bukovatz</t>
    </r>
  </si>
  <si>
    <r>
      <rPr>
        <sz val="10"/>
        <rFont val="Times New Roman"/>
        <family val="1"/>
      </rPr>
      <t xml:space="preserve">4467767
</t>
    </r>
    <r>
      <rPr>
        <sz val="10"/>
        <rFont val="Times New Roman"/>
        <family val="1"/>
      </rPr>
      <t>4467768</t>
    </r>
  </si>
  <si>
    <r>
      <rPr>
        <sz val="10"/>
        <rFont val="Times New Roman"/>
        <family val="1"/>
      </rPr>
      <t xml:space="preserve">Credit Card
</t>
    </r>
    <r>
      <rPr>
        <sz val="10"/>
        <rFont val="Times New Roman"/>
        <family val="1"/>
      </rPr>
      <t>Credit Card</t>
    </r>
  </si>
  <si>
    <r>
      <rPr>
        <sz val="10"/>
        <rFont val="Times New Roman"/>
        <family val="1"/>
      </rPr>
      <t xml:space="preserve">$13.00
</t>
    </r>
    <r>
      <rPr>
        <sz val="10"/>
        <rFont val="Times New Roman"/>
        <family val="1"/>
      </rPr>
      <t>$35.00</t>
    </r>
  </si>
  <si>
    <r>
      <rPr>
        <b/>
        <sz val="10"/>
        <rFont val="Times New Roman"/>
        <family val="1"/>
      </rPr>
      <t>PUBLICUSER 187052</t>
    </r>
  </si>
  <si>
    <r>
      <rPr>
        <sz val="10"/>
        <rFont val="Times New Roman"/>
        <family val="1"/>
      </rPr>
      <t>2021-MSS-ELC-00652</t>
    </r>
  </si>
  <si>
    <r>
      <rPr>
        <sz val="10"/>
        <rFont val="Times New Roman"/>
        <family val="1"/>
      </rPr>
      <t>Briana Anderson  4464425</t>
    </r>
  </si>
  <si>
    <r>
      <rPr>
        <sz val="10"/>
        <rFont val="Times New Roman"/>
        <family val="1"/>
      </rPr>
      <t>2021-MSS-ELC-00653</t>
    </r>
  </si>
  <si>
    <r>
      <rPr>
        <sz val="10"/>
        <rFont val="Times New Roman"/>
        <family val="1"/>
      </rPr>
      <t>Briana Anderson  4464500</t>
    </r>
  </si>
  <si>
    <r>
      <rPr>
        <sz val="10"/>
        <rFont val="Times New Roman"/>
        <family val="1"/>
      </rPr>
      <t>2021-MSS-ELC-00658</t>
    </r>
  </si>
  <si>
    <r>
      <rPr>
        <sz val="10"/>
        <rFont val="Times New Roman"/>
        <family val="1"/>
      </rPr>
      <t>Briana Anderson  4465144</t>
    </r>
  </si>
  <si>
    <r>
      <rPr>
        <sz val="10"/>
        <rFont val="Times New Roman"/>
        <family val="1"/>
      </rPr>
      <t>2021-MSS-ELC-00660</t>
    </r>
  </si>
  <si>
    <r>
      <rPr>
        <sz val="10"/>
        <rFont val="Times New Roman"/>
        <family val="1"/>
      </rPr>
      <t xml:space="preserve">Briana Anderson  4465423
</t>
    </r>
    <r>
      <rPr>
        <sz val="10"/>
        <rFont val="Times New Roman"/>
        <family val="1"/>
      </rPr>
      <t>Briana Anderson  4465424</t>
    </r>
  </si>
  <si>
    <r>
      <rPr>
        <sz val="10"/>
        <rFont val="Times New Roman"/>
        <family val="1"/>
      </rPr>
      <t xml:space="preserve">$57.00
</t>
    </r>
    <r>
      <rPr>
        <sz val="10"/>
        <rFont val="Times New Roman"/>
        <family val="1"/>
      </rPr>
      <t>$69.00</t>
    </r>
  </si>
  <si>
    <r>
      <rPr>
        <sz val="10"/>
        <rFont val="Times New Roman"/>
        <family val="1"/>
      </rPr>
      <t>2021-MSS-ELC-00662</t>
    </r>
  </si>
  <si>
    <r>
      <rPr>
        <sz val="10"/>
        <rFont val="Times New Roman"/>
        <family val="1"/>
      </rPr>
      <t>Briana Anderson  4465735</t>
    </r>
  </si>
  <si>
    <r>
      <rPr>
        <sz val="10"/>
        <rFont val="Times New Roman"/>
        <family val="1"/>
      </rPr>
      <t>2021-MSS-ELC-00663</t>
    </r>
  </si>
  <si>
    <r>
      <rPr>
        <sz val="10"/>
        <rFont val="Times New Roman"/>
        <family val="1"/>
      </rPr>
      <t>Briana Anderson  4469335</t>
    </r>
  </si>
  <si>
    <r>
      <rPr>
        <sz val="10"/>
        <rFont val="Times New Roman"/>
        <family val="1"/>
      </rPr>
      <t>2021-MSS-ELC-00692</t>
    </r>
  </si>
  <si>
    <r>
      <rPr>
        <sz val="10"/>
        <rFont val="Times New Roman"/>
        <family val="1"/>
      </rPr>
      <t>Briana Anderson  4466929</t>
    </r>
  </si>
  <si>
    <r>
      <rPr>
        <sz val="10"/>
        <rFont val="Times New Roman"/>
        <family val="1"/>
      </rPr>
      <t>2021-MSS-ELC-00700</t>
    </r>
  </si>
  <si>
    <r>
      <rPr>
        <sz val="10"/>
        <rFont val="Times New Roman"/>
        <family val="1"/>
      </rPr>
      <t>Briana Anderson  4467199</t>
    </r>
  </si>
  <si>
    <r>
      <rPr>
        <b/>
        <sz val="10"/>
        <rFont val="Times New Roman"/>
        <family val="1"/>
      </rPr>
      <t>PUBLICUSER 187265</t>
    </r>
  </si>
  <si>
    <r>
      <rPr>
        <sz val="10"/>
        <rFont val="Times New Roman"/>
        <family val="1"/>
      </rPr>
      <t>2021-MSS-ELC-00626</t>
    </r>
  </si>
  <si>
    <r>
      <rPr>
        <sz val="10"/>
        <rFont val="Times New Roman"/>
        <family val="1"/>
      </rPr>
      <t>Eric A. Petersen    4461985</t>
    </r>
  </si>
  <si>
    <r>
      <rPr>
        <sz val="10"/>
        <rFont val="Times New Roman"/>
        <family val="1"/>
      </rPr>
      <t>2021-MSS-ELC-00628</t>
    </r>
  </si>
  <si>
    <r>
      <rPr>
        <sz val="10"/>
        <rFont val="Times New Roman"/>
        <family val="1"/>
      </rPr>
      <t>Eric A. Petersen    4462619</t>
    </r>
  </si>
  <si>
    <r>
      <rPr>
        <sz val="10"/>
        <rFont val="Times New Roman"/>
        <family val="1"/>
      </rPr>
      <t>2021-MSS-ELC-00649</t>
    </r>
  </si>
  <si>
    <r>
      <rPr>
        <sz val="10"/>
        <rFont val="Times New Roman"/>
        <family val="1"/>
      </rPr>
      <t>Eric A. Petersen    4464310</t>
    </r>
  </si>
  <si>
    <r>
      <rPr>
        <sz val="10"/>
        <rFont val="Times New Roman"/>
        <family val="1"/>
      </rPr>
      <t>2021-MSS-ELC-00650</t>
    </r>
  </si>
  <si>
    <r>
      <rPr>
        <sz val="10"/>
        <rFont val="Times New Roman"/>
        <family val="1"/>
      </rPr>
      <t>Eric A. Petersen    4464306</t>
    </r>
  </si>
  <si>
    <r>
      <rPr>
        <sz val="10"/>
        <rFont val="Times New Roman"/>
        <family val="1"/>
      </rPr>
      <t>2021-MSS-ELC-00651</t>
    </r>
  </si>
  <si>
    <r>
      <rPr>
        <sz val="10"/>
        <rFont val="Times New Roman"/>
        <family val="1"/>
      </rPr>
      <t>Eric A. Petersen    4464298</t>
    </r>
  </si>
  <si>
    <r>
      <rPr>
        <sz val="10"/>
        <rFont val="Times New Roman"/>
        <family val="1"/>
      </rPr>
      <t>2021-MSS-ELC-00659</t>
    </r>
  </si>
  <si>
    <r>
      <rPr>
        <sz val="10"/>
        <rFont val="Times New Roman"/>
        <family val="1"/>
      </rPr>
      <t>Eric A. Petersen    4465261</t>
    </r>
  </si>
  <si>
    <r>
      <rPr>
        <sz val="10"/>
        <rFont val="Times New Roman"/>
        <family val="1"/>
      </rPr>
      <t>2021-MSS-ELC-00686</t>
    </r>
  </si>
  <si>
    <r>
      <rPr>
        <sz val="10"/>
        <rFont val="Times New Roman"/>
        <family val="1"/>
      </rPr>
      <t>Eric A. Petersen    4466751</t>
    </r>
  </si>
  <si>
    <r>
      <rPr>
        <sz val="10"/>
        <rFont val="Times New Roman"/>
        <family val="1"/>
      </rPr>
      <t>2021-MSS-ELC-00707</t>
    </r>
  </si>
  <si>
    <r>
      <rPr>
        <sz val="10"/>
        <rFont val="Times New Roman"/>
        <family val="1"/>
      </rPr>
      <t>Eric A. Petersen    4467823</t>
    </r>
  </si>
  <si>
    <r>
      <rPr>
        <sz val="10"/>
        <rFont val="Times New Roman"/>
        <family val="1"/>
      </rPr>
      <t>2021-MSS-PLM-00509</t>
    </r>
  </si>
  <si>
    <r>
      <rPr>
        <sz val="10"/>
        <rFont val="Times New Roman"/>
        <family val="1"/>
      </rPr>
      <t>garden city</t>
    </r>
  </si>
  <si>
    <r>
      <rPr>
        <sz val="10"/>
        <rFont val="Times New Roman"/>
        <family val="1"/>
      </rPr>
      <t>plumbing</t>
    </r>
  </si>
  <si>
    <r>
      <rPr>
        <sz val="10"/>
        <rFont val="Times New Roman"/>
        <family val="1"/>
      </rPr>
      <t>2021-MSS-PLM-00510</t>
    </r>
  </si>
  <si>
    <r>
      <rPr>
        <sz val="10"/>
        <rFont val="Times New Roman"/>
        <family val="1"/>
      </rPr>
      <t>2021-MSS-MEC-00695</t>
    </r>
  </si>
  <si>
    <r>
      <rPr>
        <sz val="10"/>
        <rFont val="Times New Roman"/>
        <family val="1"/>
      </rPr>
      <t>2021-MSS-MEC-00696</t>
    </r>
  </si>
  <si>
    <r>
      <rPr>
        <sz val="10"/>
        <rFont val="Times New Roman"/>
        <family val="1"/>
      </rPr>
      <t>2021-MSS-MEC-00697</t>
    </r>
  </si>
  <si>
    <r>
      <rPr>
        <sz val="10"/>
        <rFont val="Times New Roman"/>
        <family val="1"/>
      </rPr>
      <t>2021-MSS-MEC-00701</t>
    </r>
  </si>
  <si>
    <r>
      <rPr>
        <sz val="10"/>
        <rFont val="Times New Roman"/>
        <family val="1"/>
      </rPr>
      <t>2021-MSS-MEC-00716</t>
    </r>
  </si>
  <si>
    <r>
      <rPr>
        <sz val="10"/>
        <rFont val="Times New Roman"/>
        <family val="1"/>
      </rPr>
      <t>2021-MSS-MEC-00734</t>
    </r>
  </si>
  <si>
    <r>
      <rPr>
        <sz val="10"/>
        <rFont val="Times New Roman"/>
        <family val="1"/>
      </rPr>
      <t>2021-MSS-MEC-00740</t>
    </r>
  </si>
  <si>
    <r>
      <rPr>
        <sz val="10"/>
        <rFont val="Times New Roman"/>
        <family val="1"/>
      </rPr>
      <t>2021-MSS-MEC-00754</t>
    </r>
  </si>
  <si>
    <r>
      <rPr>
        <sz val="10"/>
        <rFont val="Times New Roman"/>
        <family val="1"/>
      </rPr>
      <t>2021-MSS-MEC-00756</t>
    </r>
  </si>
  <si>
    <r>
      <rPr>
        <sz val="10"/>
        <rFont val="Times New Roman"/>
        <family val="1"/>
      </rPr>
      <t>2021-MSS-MEC-00757</t>
    </r>
  </si>
  <si>
    <r>
      <rPr>
        <sz val="10"/>
        <rFont val="Times New Roman"/>
        <family val="1"/>
      </rPr>
      <t>garden city plumbing</t>
    </r>
  </si>
  <si>
    <r>
      <rPr>
        <sz val="10"/>
        <rFont val="Times New Roman"/>
        <family val="1"/>
      </rPr>
      <t>2021-MSS-MEC-00758</t>
    </r>
  </si>
  <si>
    <r>
      <rPr>
        <sz val="10"/>
        <rFont val="Times New Roman"/>
        <family val="1"/>
      </rPr>
      <t>2021-MSS-MEC-00767</t>
    </r>
  </si>
  <si>
    <r>
      <rPr>
        <sz val="10"/>
        <rFont val="Times New Roman"/>
        <family val="1"/>
      </rPr>
      <t>2021-MSS-MEC-00784</t>
    </r>
  </si>
  <si>
    <r>
      <rPr>
        <sz val="10"/>
        <rFont val="Times New Roman"/>
        <family val="1"/>
      </rPr>
      <t>2021-MSS-MEC-00801</t>
    </r>
  </si>
  <si>
    <r>
      <rPr>
        <b/>
        <sz val="10"/>
        <rFont val="Times New Roman"/>
        <family val="1"/>
      </rPr>
      <t>PUBLICUSER 187747</t>
    </r>
  </si>
  <si>
    <r>
      <rPr>
        <sz val="10"/>
        <rFont val="Times New Roman"/>
        <family val="1"/>
      </rPr>
      <t>2021-MSS-MEC-00802</t>
    </r>
  </si>
  <si>
    <r>
      <rPr>
        <sz val="10"/>
        <rFont val="Times New Roman"/>
        <family val="1"/>
      </rPr>
      <t>2021-MSS-MEC-00810</t>
    </r>
  </si>
  <si>
    <r>
      <rPr>
        <sz val="10"/>
        <rFont val="Times New Roman"/>
        <family val="1"/>
      </rPr>
      <t>2021-MSS-MEC-00829</t>
    </r>
  </si>
  <si>
    <r>
      <rPr>
        <sz val="10"/>
        <rFont val="Times New Roman"/>
        <family val="1"/>
      </rPr>
      <t>2021-MSS-PLM-00513</t>
    </r>
  </si>
  <si>
    <r>
      <rPr>
        <sz val="10"/>
        <rFont val="Times New Roman"/>
        <family val="1"/>
      </rPr>
      <t>2021-MSS-MEC-00619</t>
    </r>
  </si>
  <si>
    <r>
      <rPr>
        <sz val="10"/>
        <rFont val="Times New Roman"/>
        <family val="1"/>
      </rPr>
      <t>SENTINEL</t>
    </r>
  </si>
  <si>
    <r>
      <rPr>
        <sz val="10"/>
        <rFont val="Times New Roman"/>
        <family val="1"/>
      </rPr>
      <t>MECHANICAL</t>
    </r>
  </si>
  <si>
    <r>
      <rPr>
        <sz val="10"/>
        <rFont val="Times New Roman"/>
        <family val="1"/>
      </rPr>
      <t>2021-MSS-MEC-00662</t>
    </r>
  </si>
  <si>
    <r>
      <rPr>
        <sz val="10"/>
        <rFont val="Times New Roman"/>
        <family val="1"/>
      </rPr>
      <t>2021-MSS-MEC-00674</t>
    </r>
  </si>
  <si>
    <r>
      <rPr>
        <sz val="10"/>
        <rFont val="Times New Roman"/>
        <family val="1"/>
      </rPr>
      <t>2021-MSS-MEC-00677</t>
    </r>
  </si>
  <si>
    <r>
      <rPr>
        <sz val="10"/>
        <rFont val="Times New Roman"/>
        <family val="1"/>
      </rPr>
      <t>2021-MSS-PLM-00387</t>
    </r>
  </si>
  <si>
    <r>
      <rPr>
        <sz val="10"/>
        <rFont val="Times New Roman"/>
        <family val="1"/>
      </rPr>
      <t>2021-MSS-PLM-00455</t>
    </r>
  </si>
  <si>
    <r>
      <rPr>
        <sz val="10"/>
        <rFont val="Times New Roman"/>
        <family val="1"/>
      </rPr>
      <t>2021-MSS-PLM-00456</t>
    </r>
  </si>
  <si>
    <r>
      <rPr>
        <sz val="10"/>
        <rFont val="Times New Roman"/>
        <family val="1"/>
      </rPr>
      <t>2021-MSS-PLM-00462</t>
    </r>
  </si>
  <si>
    <r>
      <rPr>
        <sz val="10"/>
        <rFont val="Times New Roman"/>
        <family val="1"/>
      </rPr>
      <t>2021-MSS-PLM-00465</t>
    </r>
  </si>
  <si>
    <r>
      <rPr>
        <sz val="10"/>
        <rFont val="Times New Roman"/>
        <family val="1"/>
      </rPr>
      <t>2021-MSS-PLM-00479</t>
    </r>
  </si>
  <si>
    <r>
      <rPr>
        <sz val="10"/>
        <rFont val="Times New Roman"/>
        <family val="1"/>
      </rPr>
      <t>Sentinel</t>
    </r>
  </si>
  <si>
    <r>
      <rPr>
        <sz val="10"/>
        <rFont val="Times New Roman"/>
        <family val="1"/>
      </rPr>
      <t>Mechanical</t>
    </r>
  </si>
  <si>
    <r>
      <rPr>
        <sz val="10"/>
        <rFont val="Times New Roman"/>
        <family val="1"/>
      </rPr>
      <t>2021-MSS-PLM-00482</t>
    </r>
  </si>
  <si>
    <r>
      <rPr>
        <sz val="10"/>
        <rFont val="Times New Roman"/>
        <family val="1"/>
      </rPr>
      <t>Sentinel Mechanical</t>
    </r>
  </si>
  <si>
    <r>
      <rPr>
        <b/>
        <sz val="10"/>
        <rFont val="Times New Roman"/>
        <family val="1"/>
      </rPr>
      <t>PUBLICUSER 188026</t>
    </r>
  </si>
  <si>
    <r>
      <rPr>
        <sz val="10"/>
        <rFont val="Times New Roman"/>
        <family val="1"/>
      </rPr>
      <t>2021-MSS-PLM-00484</t>
    </r>
  </si>
  <si>
    <r>
      <rPr>
        <sz val="10"/>
        <rFont val="Times New Roman"/>
        <family val="1"/>
      </rPr>
      <t xml:space="preserve">Sentinel Mechanical
</t>
    </r>
    <r>
      <rPr>
        <sz val="10"/>
        <rFont val="Times New Roman"/>
        <family val="1"/>
      </rPr>
      <t>Sentinel Mechanical</t>
    </r>
  </si>
  <si>
    <r>
      <rPr>
        <sz val="10"/>
        <rFont val="Times New Roman"/>
        <family val="1"/>
      </rPr>
      <t xml:space="preserve">4464281
</t>
    </r>
    <r>
      <rPr>
        <sz val="10"/>
        <rFont val="Times New Roman"/>
        <family val="1"/>
      </rPr>
      <t>4464282</t>
    </r>
  </si>
  <si>
    <r>
      <rPr>
        <b/>
        <sz val="10"/>
        <rFont val="Times New Roman"/>
        <family val="1"/>
      </rPr>
      <t>PUBLICUSER 188343</t>
    </r>
  </si>
  <si>
    <r>
      <rPr>
        <sz val="10"/>
        <rFont val="Times New Roman"/>
        <family val="1"/>
      </rPr>
      <t>2021-MSS-ELC-00563</t>
    </r>
  </si>
  <si>
    <r>
      <rPr>
        <sz val="10"/>
        <rFont val="Times New Roman"/>
        <family val="1"/>
      </rPr>
      <t>Bryan Geraghty</t>
    </r>
  </si>
  <si>
    <r>
      <rPr>
        <sz val="10"/>
        <rFont val="Times New Roman"/>
        <family val="1"/>
      </rPr>
      <t>2021-MSS-ELC-00621</t>
    </r>
  </si>
  <si>
    <r>
      <rPr>
        <sz val="10"/>
        <rFont val="Times New Roman"/>
        <family val="1"/>
      </rPr>
      <t>2021-MSS-ELC-00654</t>
    </r>
  </si>
  <si>
    <r>
      <rPr>
        <sz val="10"/>
        <rFont val="Times New Roman"/>
        <family val="1"/>
      </rPr>
      <t>2021-MSS-ELC-00655</t>
    </r>
  </si>
  <si>
    <r>
      <rPr>
        <sz val="10"/>
        <rFont val="Times New Roman"/>
        <family val="1"/>
      </rPr>
      <t>Bryan geraghty</t>
    </r>
  </si>
  <si>
    <r>
      <rPr>
        <sz val="10"/>
        <rFont val="Times New Roman"/>
        <family val="1"/>
      </rPr>
      <t>2021-MSS-ELC-00656</t>
    </r>
  </si>
  <si>
    <r>
      <rPr>
        <sz val="10"/>
        <rFont val="Times New Roman"/>
        <family val="1"/>
      </rPr>
      <t>2021-MSS-ELC-00709</t>
    </r>
  </si>
  <si>
    <r>
      <rPr>
        <sz val="10"/>
        <rFont val="Times New Roman"/>
        <family val="1"/>
      </rPr>
      <t>Jerod Potter</t>
    </r>
  </si>
  <si>
    <r>
      <rPr>
        <sz val="10"/>
        <rFont val="Times New Roman"/>
        <family val="1"/>
      </rPr>
      <t>2021-MSS-ELC-00711</t>
    </r>
  </si>
  <si>
    <r>
      <rPr>
        <sz val="10"/>
        <rFont val="Times New Roman"/>
        <family val="1"/>
      </rPr>
      <t>2021-MSS-ELC-00717</t>
    </r>
  </si>
  <si>
    <r>
      <rPr>
        <b/>
        <sz val="10"/>
        <rFont val="Times New Roman"/>
        <family val="1"/>
      </rPr>
      <t>PUBLICUSER 188375</t>
    </r>
  </si>
  <si>
    <r>
      <rPr>
        <sz val="10"/>
        <rFont val="Times New Roman"/>
        <family val="1"/>
      </rPr>
      <t>2021-MSS-MEC-00719</t>
    </r>
  </si>
  <si>
    <r>
      <rPr>
        <sz val="10"/>
        <rFont val="Times New Roman"/>
        <family val="1"/>
      </rPr>
      <t>Christine Shoopman</t>
    </r>
  </si>
  <si>
    <r>
      <rPr>
        <b/>
        <sz val="10"/>
        <rFont val="Times New Roman"/>
        <family val="1"/>
      </rPr>
      <t>PUBLICUSER 188488</t>
    </r>
  </si>
  <si>
    <r>
      <rPr>
        <sz val="10"/>
        <rFont val="Times New Roman"/>
        <family val="1"/>
      </rPr>
      <t>2021-MSS-PLM-00536</t>
    </r>
  </si>
  <si>
    <r>
      <rPr>
        <sz val="10"/>
        <rFont val="Times New Roman"/>
        <family val="1"/>
      </rPr>
      <t xml:space="preserve">ShanKara Anderson Plumbing Works
</t>
    </r>
    <r>
      <rPr>
        <sz val="10"/>
        <rFont val="Times New Roman"/>
        <family val="1"/>
      </rPr>
      <t>ShanKara Anderson Plumbing Works</t>
    </r>
  </si>
  <si>
    <r>
      <rPr>
        <sz val="10"/>
        <rFont val="Times New Roman"/>
        <family val="1"/>
      </rPr>
      <t xml:space="preserve">4467971
</t>
    </r>
    <r>
      <rPr>
        <sz val="10"/>
        <rFont val="Times New Roman"/>
        <family val="1"/>
      </rPr>
      <t>4467972</t>
    </r>
  </si>
  <si>
    <r>
      <rPr>
        <sz val="10"/>
        <rFont val="Times New Roman"/>
        <family val="1"/>
      </rPr>
      <t xml:space="preserve">$78.00
</t>
    </r>
    <r>
      <rPr>
        <sz val="10"/>
        <rFont val="Times New Roman"/>
        <family val="1"/>
      </rPr>
      <t>$35.00</t>
    </r>
  </si>
  <si>
    <r>
      <rPr>
        <sz val="10"/>
        <rFont val="Times New Roman"/>
        <family val="1"/>
      </rPr>
      <t>2021-MSS-PLM-00477</t>
    </r>
  </si>
  <si>
    <r>
      <rPr>
        <sz val="10"/>
        <rFont val="Times New Roman"/>
        <family val="1"/>
      </rPr>
      <t>Andy Mickelson</t>
    </r>
  </si>
  <si>
    <r>
      <rPr>
        <b/>
        <sz val="10"/>
        <rFont val="Times New Roman"/>
        <family val="1"/>
      </rPr>
      <t>PUBLICUSER 188628</t>
    </r>
  </si>
  <si>
    <r>
      <rPr>
        <sz val="10"/>
        <rFont val="Times New Roman"/>
        <family val="1"/>
      </rPr>
      <t>2021-MSS-RES-00639</t>
    </r>
  </si>
  <si>
    <r>
      <rPr>
        <sz val="10"/>
        <rFont val="Times New Roman"/>
        <family val="1"/>
      </rPr>
      <t>Kasondra Stinger</t>
    </r>
  </si>
  <si>
    <r>
      <rPr>
        <sz val="10"/>
        <rFont val="Times New Roman"/>
        <family val="1"/>
      </rPr>
      <t>2021-MSS-MEC-00702</t>
    </r>
  </si>
  <si>
    <r>
      <rPr>
        <sz val="10"/>
        <rFont val="Times New Roman"/>
        <family val="1"/>
      </rPr>
      <t>Ruby Pick</t>
    </r>
  </si>
  <si>
    <r>
      <rPr>
        <sz val="10"/>
        <rFont val="Times New Roman"/>
        <family val="1"/>
      </rPr>
      <t>2021-MSS-MEC-00703</t>
    </r>
  </si>
  <si>
    <r>
      <rPr>
        <sz val="10"/>
        <rFont val="Times New Roman"/>
        <family val="1"/>
      </rPr>
      <t>2021-MSS-MEC-00704</t>
    </r>
  </si>
  <si>
    <r>
      <rPr>
        <sz val="10"/>
        <rFont val="Times New Roman"/>
        <family val="1"/>
      </rPr>
      <t>2021-MSS-MEC-00705</t>
    </r>
  </si>
  <si>
    <r>
      <rPr>
        <sz val="10"/>
        <rFont val="Times New Roman"/>
        <family val="1"/>
      </rPr>
      <t>2021-MSS-MEC-00706</t>
    </r>
  </si>
  <si>
    <r>
      <rPr>
        <sz val="10"/>
        <rFont val="Times New Roman"/>
        <family val="1"/>
      </rPr>
      <t>2021-MSS-MEC-00707</t>
    </r>
  </si>
  <si>
    <r>
      <rPr>
        <sz val="10"/>
        <rFont val="Times New Roman"/>
        <family val="1"/>
      </rPr>
      <t>2021-MSS-MEC-00708</t>
    </r>
  </si>
  <si>
    <r>
      <rPr>
        <sz val="10"/>
        <rFont val="Times New Roman"/>
        <family val="1"/>
      </rPr>
      <t>2021-MSS-MEC-00712</t>
    </r>
  </si>
  <si>
    <r>
      <rPr>
        <sz val="10"/>
        <rFont val="Times New Roman"/>
        <family val="1"/>
      </rPr>
      <t>2021-MSS-MEC-00713</t>
    </r>
  </si>
  <si>
    <r>
      <rPr>
        <sz val="10"/>
        <rFont val="Times New Roman"/>
        <family val="1"/>
      </rPr>
      <t>2021-MSS-MEC-00774</t>
    </r>
  </si>
  <si>
    <r>
      <rPr>
        <sz val="10"/>
        <rFont val="Times New Roman"/>
        <family val="1"/>
      </rPr>
      <t>2021-MSS-MEC-00796</t>
    </r>
  </si>
  <si>
    <r>
      <rPr>
        <sz val="10"/>
        <rFont val="Times New Roman"/>
        <family val="1"/>
      </rPr>
      <t>2021-MSS-MEC-00799</t>
    </r>
  </si>
  <si>
    <r>
      <rPr>
        <sz val="10"/>
        <rFont val="Times New Roman"/>
        <family val="1"/>
      </rPr>
      <t>2021-MSS-MEC-00800</t>
    </r>
  </si>
  <si>
    <r>
      <rPr>
        <sz val="10"/>
        <rFont val="Times New Roman"/>
        <family val="1"/>
      </rPr>
      <t>2021-MSS-MEC-00805</t>
    </r>
  </si>
  <si>
    <r>
      <rPr>
        <sz val="10"/>
        <rFont val="Times New Roman"/>
        <family val="1"/>
      </rPr>
      <t>2021-MSS-MEC-00806</t>
    </r>
  </si>
  <si>
    <r>
      <rPr>
        <sz val="10"/>
        <rFont val="Times New Roman"/>
        <family val="1"/>
      </rPr>
      <t>2021-MSS-MEC-00687</t>
    </r>
  </si>
  <si>
    <r>
      <rPr>
        <sz val="10"/>
        <rFont val="Times New Roman"/>
        <family val="1"/>
      </rPr>
      <t>Jeffrey Gordon</t>
    </r>
  </si>
  <si>
    <r>
      <rPr>
        <sz val="10"/>
        <rFont val="Times New Roman"/>
        <family val="1"/>
      </rPr>
      <t>2021-MSS-MEC-00688</t>
    </r>
  </si>
  <si>
    <r>
      <rPr>
        <sz val="10"/>
        <rFont val="Times New Roman"/>
        <family val="1"/>
      </rPr>
      <t>2021-MSS-MEC-00736</t>
    </r>
  </si>
  <si>
    <r>
      <rPr>
        <sz val="10"/>
        <rFont val="Times New Roman"/>
        <family val="1"/>
      </rPr>
      <t>2021-MSS-RES-00328</t>
    </r>
  </si>
  <si>
    <r>
      <rPr>
        <sz val="10"/>
        <rFont val="Times New Roman"/>
        <family val="1"/>
      </rPr>
      <t>William H</t>
    </r>
  </si>
  <si>
    <r>
      <rPr>
        <sz val="10"/>
        <rFont val="Times New Roman"/>
        <family val="1"/>
      </rPr>
      <t>Gaddy</t>
    </r>
  </si>
  <si>
    <r>
      <rPr>
        <b/>
        <sz val="10"/>
        <rFont val="Times New Roman"/>
        <family val="1"/>
      </rPr>
      <t>PUBLICUSER 189507</t>
    </r>
  </si>
  <si>
    <r>
      <rPr>
        <sz val="10"/>
        <rFont val="Times New Roman"/>
        <family val="1"/>
      </rPr>
      <t>William H Gaddy</t>
    </r>
  </si>
  <si>
    <r>
      <rPr>
        <sz val="10"/>
        <rFont val="Times New Roman"/>
        <family val="1"/>
      </rPr>
      <t>2021-MSS-PLM-00539</t>
    </r>
  </si>
  <si>
    <r>
      <rPr>
        <sz val="10"/>
        <rFont val="Times New Roman"/>
        <family val="1"/>
      </rPr>
      <t>Aileena</t>
    </r>
  </si>
  <si>
    <r>
      <rPr>
        <sz val="10"/>
        <rFont val="Times New Roman"/>
        <family val="1"/>
      </rPr>
      <t>Williams</t>
    </r>
  </si>
  <si>
    <r>
      <rPr>
        <sz val="10"/>
        <rFont val="Times New Roman"/>
        <family val="1"/>
      </rPr>
      <t>2021-MSS-PLM-00545</t>
    </r>
  </si>
  <si>
    <r>
      <rPr>
        <sz val="10"/>
        <rFont val="Times New Roman"/>
        <family val="1"/>
      </rPr>
      <t>2021-MSS-RES-00624</t>
    </r>
  </si>
  <si>
    <r>
      <rPr>
        <sz val="10"/>
        <rFont val="Times New Roman"/>
        <family val="1"/>
      </rPr>
      <t>2021-MSS-MEC-00639</t>
    </r>
  </si>
  <si>
    <r>
      <rPr>
        <sz val="10"/>
        <rFont val="Times New Roman"/>
        <family val="1"/>
      </rPr>
      <t>Andersons</t>
    </r>
  </si>
  <si>
    <r>
      <rPr>
        <sz val="10"/>
        <rFont val="Times New Roman"/>
        <family val="1"/>
      </rPr>
      <t>Heating</t>
    </r>
  </si>
  <si>
    <r>
      <rPr>
        <sz val="10"/>
        <rFont val="Times New Roman"/>
        <family val="1"/>
      </rPr>
      <t>2021-MSS-MEC-00689</t>
    </r>
  </si>
  <si>
    <r>
      <rPr>
        <sz val="10"/>
        <rFont val="Times New Roman"/>
        <family val="1"/>
      </rPr>
      <t>2021-MSS-MEC-00698</t>
    </r>
  </si>
  <si>
    <r>
      <rPr>
        <sz val="10"/>
        <rFont val="Times New Roman"/>
        <family val="1"/>
      </rPr>
      <t>2021-MSS-MEC-00718</t>
    </r>
  </si>
  <si>
    <r>
      <rPr>
        <sz val="10"/>
        <rFont val="Times New Roman"/>
        <family val="1"/>
      </rPr>
      <t>2021-MSS-MEC-00726</t>
    </r>
  </si>
  <si>
    <r>
      <rPr>
        <sz val="10"/>
        <rFont val="Times New Roman"/>
        <family val="1"/>
      </rPr>
      <t>2021-MSS-MEC-00747</t>
    </r>
  </si>
  <si>
    <r>
      <rPr>
        <sz val="10"/>
        <rFont val="Times New Roman"/>
        <family val="1"/>
      </rPr>
      <t>2021-MSS-MEC-00748</t>
    </r>
  </si>
  <si>
    <r>
      <rPr>
        <sz val="10"/>
        <rFont val="Times New Roman"/>
        <family val="1"/>
      </rPr>
      <t>Andersonshcc.co  4465543</t>
    </r>
  </si>
  <si>
    <r>
      <rPr>
        <sz val="10"/>
        <rFont val="Times New Roman"/>
        <family val="1"/>
      </rPr>
      <t>m</t>
    </r>
  </si>
  <si>
    <r>
      <rPr>
        <sz val="10"/>
        <rFont val="Times New Roman"/>
        <family val="1"/>
      </rPr>
      <t>Andersonshcc.co  4465544</t>
    </r>
  </si>
  <si>
    <r>
      <rPr>
        <sz val="10"/>
        <rFont val="Times New Roman"/>
        <family val="1"/>
      </rPr>
      <t>2021-MSS-MEC-00776</t>
    </r>
  </si>
  <si>
    <r>
      <rPr>
        <sz val="10"/>
        <rFont val="Times New Roman"/>
        <family val="1"/>
      </rPr>
      <t>2021-MSS-MEC-00797</t>
    </r>
  </si>
  <si>
    <r>
      <rPr>
        <sz val="10"/>
        <rFont val="Times New Roman"/>
        <family val="1"/>
      </rPr>
      <t>2021-MSS-MEC-00808</t>
    </r>
  </si>
  <si>
    <r>
      <rPr>
        <sz val="10"/>
        <rFont val="Times New Roman"/>
        <family val="1"/>
      </rPr>
      <t>2021-MSS-PLM-00480</t>
    </r>
  </si>
  <si>
    <r>
      <rPr>
        <sz val="10"/>
        <rFont val="Times New Roman"/>
        <family val="1"/>
      </rPr>
      <t>2021-MSS-PLM-00520</t>
    </r>
  </si>
  <si>
    <r>
      <rPr>
        <b/>
        <sz val="10"/>
        <rFont val="Times New Roman"/>
        <family val="1"/>
      </rPr>
      <t>PUBLICUSER 189911</t>
    </r>
  </si>
  <si>
    <r>
      <rPr>
        <sz val="10"/>
        <rFont val="Times New Roman"/>
        <family val="1"/>
      </rPr>
      <t>2021-MSS-MEC-00737</t>
    </r>
  </si>
  <si>
    <r>
      <rPr>
        <sz val="10"/>
        <rFont val="Times New Roman"/>
        <family val="1"/>
      </rPr>
      <t>Leonard Vohs</t>
    </r>
  </si>
  <si>
    <r>
      <rPr>
        <sz val="10"/>
        <rFont val="Times New Roman"/>
        <family val="1"/>
      </rPr>
      <t>2021-MSS-MEC-00823</t>
    </r>
  </si>
  <si>
    <r>
      <rPr>
        <sz val="10"/>
        <rFont val="Times New Roman"/>
        <family val="1"/>
      </rPr>
      <t>2021-MSS-MEC-00809</t>
    </r>
  </si>
  <si>
    <r>
      <rPr>
        <sz val="10"/>
        <rFont val="Times New Roman"/>
        <family val="1"/>
      </rPr>
      <t>Carlett Hogan</t>
    </r>
  </si>
  <si>
    <r>
      <rPr>
        <sz val="10"/>
        <rFont val="Times New Roman"/>
        <family val="1"/>
      </rPr>
      <t>2021-MSS-PLM-00481</t>
    </r>
  </si>
  <si>
    <r>
      <rPr>
        <sz val="10"/>
        <rFont val="Times New Roman"/>
        <family val="1"/>
      </rPr>
      <t>2021-MSS-PLM-00489</t>
    </r>
  </si>
  <si>
    <r>
      <rPr>
        <sz val="10"/>
        <rFont val="Times New Roman"/>
        <family val="1"/>
      </rPr>
      <t>2021-MSS-PLM-00517</t>
    </r>
  </si>
  <si>
    <r>
      <rPr>
        <b/>
        <sz val="10"/>
        <rFont val="Times New Roman"/>
        <family val="1"/>
      </rPr>
      <t>PUBLICUSER 190852</t>
    </r>
  </si>
  <si>
    <r>
      <rPr>
        <sz val="10"/>
        <rFont val="Times New Roman"/>
        <family val="1"/>
      </rPr>
      <t>2021-MSS-COM-00186</t>
    </r>
  </si>
  <si>
    <r>
      <rPr>
        <sz val="10"/>
        <rFont val="Times New Roman"/>
        <family val="1"/>
      </rPr>
      <t>Angela Thommen</t>
    </r>
  </si>
  <si>
    <r>
      <rPr>
        <sz val="10"/>
        <rFont val="Times New Roman"/>
        <family val="1"/>
      </rPr>
      <t>2021-MSS-MEC-00821</t>
    </r>
  </si>
  <si>
    <r>
      <rPr>
        <sz val="10"/>
        <rFont val="Times New Roman"/>
        <family val="1"/>
      </rPr>
      <t>David Hotchkiss</t>
    </r>
  </si>
  <si>
    <r>
      <rPr>
        <b/>
        <sz val="10"/>
        <rFont val="Times New Roman"/>
        <family val="1"/>
      </rPr>
      <t>PUBLICUSER 199951</t>
    </r>
  </si>
  <si>
    <r>
      <rPr>
        <sz val="10"/>
        <rFont val="Times New Roman"/>
        <family val="1"/>
      </rPr>
      <t>2021-MSS-ELC-00661</t>
    </r>
  </si>
  <si>
    <r>
      <rPr>
        <sz val="10"/>
        <rFont val="Times New Roman"/>
        <family val="1"/>
      </rPr>
      <t>Shields Electric</t>
    </r>
  </si>
  <si>
    <r>
      <rPr>
        <b/>
        <sz val="10"/>
        <rFont val="Times New Roman"/>
        <family val="1"/>
      </rPr>
      <t>PUBLICUSER 203756</t>
    </r>
  </si>
  <si>
    <r>
      <rPr>
        <sz val="10"/>
        <rFont val="Times New Roman"/>
        <family val="1"/>
      </rPr>
      <t>2021-MSS-ELC-00672</t>
    </r>
  </si>
  <si>
    <r>
      <rPr>
        <sz val="10"/>
        <rFont val="Times New Roman"/>
        <family val="1"/>
      </rPr>
      <t>Palmer Electric</t>
    </r>
  </si>
  <si>
    <r>
      <rPr>
        <sz val="10"/>
        <rFont val="Times New Roman"/>
        <family val="1"/>
      </rPr>
      <t>2021-MSS-MEC-00720</t>
    </r>
  </si>
  <si>
    <r>
      <rPr>
        <sz val="10"/>
        <rFont val="Times New Roman"/>
        <family val="1"/>
      </rPr>
      <t>Angela</t>
    </r>
  </si>
  <si>
    <r>
      <rPr>
        <sz val="10"/>
        <rFont val="Times New Roman"/>
        <family val="1"/>
      </rPr>
      <t>Breidenbach</t>
    </r>
  </si>
  <si>
    <r>
      <rPr>
        <sz val="10"/>
        <rFont val="Times New Roman"/>
        <family val="1"/>
      </rPr>
      <t>2021-MSS-MEC-00735</t>
    </r>
  </si>
  <si>
    <r>
      <rPr>
        <sz val="10"/>
        <rFont val="Times New Roman"/>
        <family val="1"/>
      </rPr>
      <t>2021-MSS-MEC-00739</t>
    </r>
  </si>
  <si>
    <r>
      <rPr>
        <sz val="10"/>
        <rFont val="Times New Roman"/>
        <family val="1"/>
      </rPr>
      <t>2021-MSS-MEC-00742</t>
    </r>
  </si>
  <si>
    <r>
      <rPr>
        <sz val="10"/>
        <rFont val="Times New Roman"/>
        <family val="1"/>
      </rPr>
      <t>2021-MSS-MEC-00743</t>
    </r>
  </si>
  <si>
    <r>
      <rPr>
        <sz val="10"/>
        <rFont val="Times New Roman"/>
        <family val="1"/>
      </rPr>
      <t>2021-MSS-MEC-00744</t>
    </r>
  </si>
  <si>
    <r>
      <rPr>
        <sz val="10"/>
        <rFont val="Times New Roman"/>
        <family val="1"/>
      </rPr>
      <t>2021-MSS-MEC-00745</t>
    </r>
  </si>
  <si>
    <r>
      <rPr>
        <sz val="10"/>
        <rFont val="Times New Roman"/>
        <family val="1"/>
      </rPr>
      <t>2021-MSS-MEC-00795</t>
    </r>
  </si>
  <si>
    <r>
      <rPr>
        <b/>
        <sz val="10"/>
        <rFont val="Times New Roman"/>
        <family val="1"/>
      </rPr>
      <t>PUBLICUSER 206921</t>
    </r>
  </si>
  <si>
    <r>
      <rPr>
        <sz val="10"/>
        <rFont val="Times New Roman"/>
        <family val="1"/>
      </rPr>
      <t>2021-MSS-ELC-00713</t>
    </r>
  </si>
  <si>
    <r>
      <rPr>
        <sz val="10"/>
        <rFont val="Times New Roman"/>
        <family val="1"/>
      </rPr>
      <t>Craig Farnes</t>
    </r>
  </si>
  <si>
    <r>
      <rPr>
        <sz val="10"/>
        <rFont val="Times New Roman"/>
        <family val="1"/>
      </rPr>
      <t>2021-MSS-PLM-00512</t>
    </r>
  </si>
  <si>
    <r>
      <rPr>
        <sz val="10"/>
        <rFont val="Times New Roman"/>
        <family val="1"/>
      </rPr>
      <t>Dennean</t>
    </r>
  </si>
  <si>
    <r>
      <rPr>
        <sz val="10"/>
        <rFont val="Times New Roman"/>
        <family val="1"/>
      </rPr>
      <t>Marzolf</t>
    </r>
  </si>
  <si>
    <r>
      <rPr>
        <sz val="10"/>
        <rFont val="Times New Roman"/>
        <family val="1"/>
      </rPr>
      <t>2021-MSS-PLM-00519</t>
    </r>
  </si>
  <si>
    <r>
      <rPr>
        <b/>
        <sz val="10"/>
        <rFont val="Times New Roman"/>
        <family val="1"/>
      </rPr>
      <t>PUBLICUSER 212034</t>
    </r>
  </si>
  <si>
    <r>
      <rPr>
        <sz val="10"/>
        <rFont val="Times New Roman"/>
        <family val="1"/>
      </rPr>
      <t>2021-MSS-ELC-00646</t>
    </r>
  </si>
  <si>
    <r>
      <rPr>
        <sz val="10"/>
        <rFont val="Times New Roman"/>
        <family val="1"/>
      </rPr>
      <t>Ryan P Teini</t>
    </r>
  </si>
  <si>
    <r>
      <rPr>
        <sz val="10"/>
        <rFont val="Times New Roman"/>
        <family val="1"/>
      </rPr>
      <t>2021-MSS-MEC-00804</t>
    </r>
  </si>
  <si>
    <r>
      <rPr>
        <sz val="10"/>
        <rFont val="Times New Roman"/>
        <family val="1"/>
      </rPr>
      <t>Ryan Nemmers</t>
    </r>
  </si>
  <si>
    <r>
      <rPr>
        <sz val="10"/>
        <rFont val="Times New Roman"/>
        <family val="1"/>
      </rPr>
      <t>2021-MSS-MEC-00812</t>
    </r>
  </si>
  <si>
    <r>
      <rPr>
        <sz val="10"/>
        <rFont val="Times New Roman"/>
        <family val="1"/>
      </rPr>
      <t>2021-MSS-MEC-00813</t>
    </r>
  </si>
  <si>
    <r>
      <rPr>
        <b/>
        <sz val="10"/>
        <rFont val="Times New Roman"/>
        <family val="1"/>
      </rPr>
      <t>PUBLICUSER 218525</t>
    </r>
  </si>
  <si>
    <r>
      <rPr>
        <sz val="10"/>
        <rFont val="Times New Roman"/>
        <family val="1"/>
      </rPr>
      <t>2021-MSS-COM-00213</t>
    </r>
  </si>
  <si>
    <r>
      <rPr>
        <sz val="10"/>
        <rFont val="Times New Roman"/>
        <family val="1"/>
      </rPr>
      <t>Will Malone</t>
    </r>
  </si>
  <si>
    <r>
      <rPr>
        <sz val="10"/>
        <rFont val="Times New Roman"/>
        <family val="1"/>
      </rPr>
      <t>2021-MSS-RES-00590</t>
    </r>
  </si>
  <si>
    <r>
      <rPr>
        <sz val="10"/>
        <rFont val="Times New Roman"/>
        <family val="1"/>
      </rPr>
      <t>2021-MSS-RES-00610</t>
    </r>
  </si>
  <si>
    <r>
      <rPr>
        <sz val="10"/>
        <rFont val="Times New Roman"/>
        <family val="1"/>
      </rPr>
      <t>2021-MSS-RES-00632</t>
    </r>
  </si>
  <si>
    <r>
      <rPr>
        <sz val="10"/>
        <rFont val="Times New Roman"/>
        <family val="1"/>
      </rPr>
      <t>2021-MSS-MEC-00680</t>
    </r>
  </si>
  <si>
    <r>
      <rPr>
        <sz val="10"/>
        <rFont val="Times New Roman"/>
        <family val="1"/>
      </rPr>
      <t>Cynthia</t>
    </r>
  </si>
  <si>
    <r>
      <rPr>
        <sz val="10"/>
        <rFont val="Times New Roman"/>
        <family val="1"/>
      </rPr>
      <t>Gingerich</t>
    </r>
  </si>
  <si>
    <r>
      <rPr>
        <sz val="10"/>
        <rFont val="Times New Roman"/>
        <family val="1"/>
      </rPr>
      <t>2021-MSS-MEC-00682</t>
    </r>
  </si>
  <si>
    <r>
      <rPr>
        <sz val="10"/>
        <rFont val="Times New Roman"/>
        <family val="1"/>
      </rPr>
      <t>2021-MSS-MEC-00710</t>
    </r>
  </si>
  <si>
    <r>
      <rPr>
        <sz val="10"/>
        <rFont val="Times New Roman"/>
        <family val="1"/>
      </rPr>
      <t>2021-MSS-MEC-00741</t>
    </r>
  </si>
  <si>
    <r>
      <rPr>
        <b/>
        <sz val="10"/>
        <rFont val="Times New Roman"/>
        <family val="1"/>
      </rPr>
      <t>PUBLICUSER 220977</t>
    </r>
  </si>
  <si>
    <r>
      <rPr>
        <sz val="10"/>
        <rFont val="Times New Roman"/>
        <family val="1"/>
      </rPr>
      <t>2021-MSS-MEC-00761</t>
    </r>
  </si>
  <si>
    <r>
      <rPr>
        <sz val="10"/>
        <rFont val="Times New Roman"/>
        <family val="1"/>
      </rPr>
      <t xml:space="preserve">Cynthia Gingerich
</t>
    </r>
    <r>
      <rPr>
        <sz val="10"/>
        <rFont val="Times New Roman"/>
        <family val="1"/>
      </rPr>
      <t>Cynthia Gingerich</t>
    </r>
  </si>
  <si>
    <r>
      <rPr>
        <sz val="10"/>
        <rFont val="Times New Roman"/>
        <family val="1"/>
      </rPr>
      <t xml:space="preserve">4465724
</t>
    </r>
    <r>
      <rPr>
        <sz val="10"/>
        <rFont val="Times New Roman"/>
        <family val="1"/>
      </rPr>
      <t>4465725</t>
    </r>
  </si>
  <si>
    <r>
      <rPr>
        <sz val="10"/>
        <rFont val="Times New Roman"/>
        <family val="1"/>
      </rPr>
      <t xml:space="preserve">$23.00
</t>
    </r>
    <r>
      <rPr>
        <sz val="10"/>
        <rFont val="Times New Roman"/>
        <family val="1"/>
      </rPr>
      <t>$35.00</t>
    </r>
  </si>
  <si>
    <r>
      <rPr>
        <b/>
        <sz val="10"/>
        <rFont val="Times New Roman"/>
        <family val="1"/>
      </rPr>
      <t>PUBLICUSER 221383</t>
    </r>
  </si>
  <si>
    <r>
      <rPr>
        <sz val="10"/>
        <rFont val="Times New Roman"/>
        <family val="1"/>
      </rPr>
      <t>2021-MSS-RES-00585</t>
    </r>
  </si>
  <si>
    <r>
      <rPr>
        <sz val="10"/>
        <rFont val="Times New Roman"/>
        <family val="1"/>
      </rPr>
      <t>mark seaman Seamans Home Imp</t>
    </r>
  </si>
  <si>
    <r>
      <rPr>
        <sz val="10"/>
        <rFont val="Times New Roman"/>
        <family val="1"/>
      </rPr>
      <t>2021-MSS-RES-00630</t>
    </r>
  </si>
  <si>
    <r>
      <rPr>
        <sz val="10"/>
        <rFont val="Times New Roman"/>
        <family val="1"/>
      </rPr>
      <t>2021-MSS-PLM-00461</t>
    </r>
  </si>
  <si>
    <r>
      <rPr>
        <sz val="10"/>
        <rFont val="Times New Roman"/>
        <family val="1"/>
      </rPr>
      <t>Gwyneth</t>
    </r>
  </si>
  <si>
    <r>
      <rPr>
        <sz val="10"/>
        <rFont val="Times New Roman"/>
        <family val="1"/>
      </rPr>
      <t>Sorenson</t>
    </r>
  </si>
  <si>
    <r>
      <rPr>
        <sz val="10"/>
        <rFont val="Times New Roman"/>
        <family val="1"/>
      </rPr>
      <t>2021-MSS-PLM-00473</t>
    </r>
  </si>
  <si>
    <r>
      <rPr>
        <sz val="10"/>
        <rFont val="Times New Roman"/>
        <family val="1"/>
      </rPr>
      <t>2021-MSS-PLM-00514</t>
    </r>
  </si>
  <si>
    <r>
      <rPr>
        <sz val="10"/>
        <rFont val="Times New Roman"/>
        <family val="1"/>
      </rPr>
      <t>2021-MSS-PLM-00535</t>
    </r>
  </si>
  <si>
    <r>
      <rPr>
        <b/>
        <sz val="10"/>
        <rFont val="Times New Roman"/>
        <family val="1"/>
      </rPr>
      <t>PUBLICUSER 222095</t>
    </r>
  </si>
  <si>
    <r>
      <rPr>
        <sz val="10"/>
        <rFont val="Times New Roman"/>
        <family val="1"/>
      </rPr>
      <t>2021-MSS-RES-00650</t>
    </r>
  </si>
  <si>
    <r>
      <rPr>
        <sz val="10"/>
        <rFont val="Times New Roman"/>
        <family val="1"/>
      </rPr>
      <t>Max-tite Metal Specialties</t>
    </r>
  </si>
  <si>
    <r>
      <rPr>
        <b/>
        <sz val="10"/>
        <rFont val="Times New Roman"/>
        <family val="1"/>
      </rPr>
      <t>PUBLICUSER 222642</t>
    </r>
  </si>
  <si>
    <r>
      <rPr>
        <sz val="10"/>
        <rFont val="Times New Roman"/>
        <family val="1"/>
      </rPr>
      <t>2021-MSS-ELC-00625</t>
    </r>
  </si>
  <si>
    <r>
      <rPr>
        <sz val="10"/>
        <rFont val="Times New Roman"/>
        <family val="1"/>
      </rPr>
      <t>Keeny Koch- Lindstrom</t>
    </r>
  </si>
  <si>
    <r>
      <rPr>
        <sz val="10"/>
        <rFont val="Times New Roman"/>
        <family val="1"/>
      </rPr>
      <t>2021-MSS-ELC-00645</t>
    </r>
  </si>
  <si>
    <r>
      <rPr>
        <sz val="10"/>
        <rFont val="Times New Roman"/>
        <family val="1"/>
      </rPr>
      <t>Keeny Lindstrom</t>
    </r>
  </si>
  <si>
    <r>
      <rPr>
        <sz val="10"/>
        <rFont val="Times New Roman"/>
        <family val="1"/>
      </rPr>
      <t>2021-MSS-ELC-00676</t>
    </r>
  </si>
  <si>
    <r>
      <rPr>
        <sz val="10"/>
        <rFont val="Times New Roman"/>
        <family val="1"/>
      </rPr>
      <t>Lisa Lynch</t>
    </r>
  </si>
  <si>
    <r>
      <rPr>
        <sz val="10"/>
        <rFont val="Times New Roman"/>
        <family val="1"/>
      </rPr>
      <t>2021-MSS-ELC-00677</t>
    </r>
  </si>
  <si>
    <r>
      <rPr>
        <sz val="10"/>
        <rFont val="Times New Roman"/>
        <family val="1"/>
      </rPr>
      <t>2021-MSS-ELC-00678</t>
    </r>
  </si>
  <si>
    <r>
      <rPr>
        <sz val="10"/>
        <rFont val="Times New Roman"/>
        <family val="1"/>
      </rPr>
      <t>2021-MSS-ELC-00679</t>
    </r>
  </si>
  <si>
    <r>
      <rPr>
        <sz val="10"/>
        <rFont val="Times New Roman"/>
        <family val="1"/>
      </rPr>
      <t>2021-MSS-ELC-00680</t>
    </r>
  </si>
  <si>
    <r>
      <rPr>
        <sz val="10"/>
        <rFont val="Times New Roman"/>
        <family val="1"/>
      </rPr>
      <t>2021-MSS-ELC-00687</t>
    </r>
  </si>
  <si>
    <r>
      <rPr>
        <sz val="10"/>
        <rFont val="Times New Roman"/>
        <family val="1"/>
      </rPr>
      <t>2021-MSS-ELC-00690</t>
    </r>
  </si>
  <si>
    <r>
      <rPr>
        <sz val="10"/>
        <rFont val="Times New Roman"/>
        <family val="1"/>
      </rPr>
      <t>2021-MSS-ELC-00691</t>
    </r>
  </si>
  <si>
    <r>
      <rPr>
        <sz val="10"/>
        <rFont val="Times New Roman"/>
        <family val="1"/>
      </rPr>
      <t>2021-MSS-ELC-00715</t>
    </r>
  </si>
  <si>
    <r>
      <rPr>
        <sz val="10"/>
        <rFont val="Times New Roman"/>
        <family val="1"/>
      </rPr>
      <t>2021-MSS-ELC-00716</t>
    </r>
  </si>
  <si>
    <r>
      <rPr>
        <sz val="10"/>
        <rFont val="Times New Roman"/>
        <family val="1"/>
      </rPr>
      <t>2021-MSS-LGR-02310</t>
    </r>
  </si>
  <si>
    <r>
      <rPr>
        <sz val="10"/>
        <rFont val="Times New Roman"/>
        <family val="1"/>
      </rPr>
      <t>Melina Madden</t>
    </r>
  </si>
  <si>
    <r>
      <rPr>
        <sz val="10"/>
        <rFont val="Times New Roman"/>
        <family val="1"/>
      </rPr>
      <t>2021-MSS-LGR-02332</t>
    </r>
  </si>
  <si>
    <r>
      <rPr>
        <sz val="10"/>
        <rFont val="Times New Roman"/>
        <family val="1"/>
      </rPr>
      <t>Natalie Morrow</t>
    </r>
  </si>
  <si>
    <r>
      <rPr>
        <b/>
        <sz val="10"/>
        <rFont val="Times New Roman"/>
        <family val="1"/>
      </rPr>
      <t>PUBLICUSER 226283</t>
    </r>
  </si>
  <si>
    <r>
      <rPr>
        <sz val="10"/>
        <rFont val="Times New Roman"/>
        <family val="1"/>
      </rPr>
      <t>2021-MSS-RNT-00011</t>
    </r>
  </si>
  <si>
    <r>
      <rPr>
        <sz val="10"/>
        <rFont val="Times New Roman"/>
        <family val="1"/>
      </rPr>
      <t>Joseph R Goertzen</t>
    </r>
  </si>
  <si>
    <r>
      <rPr>
        <b/>
        <sz val="10"/>
        <rFont val="Times New Roman"/>
        <family val="1"/>
      </rPr>
      <t>PUBLICUSER 226307</t>
    </r>
  </si>
  <si>
    <r>
      <rPr>
        <sz val="10"/>
        <rFont val="Times New Roman"/>
        <family val="1"/>
      </rPr>
      <t>2021-MSS-LGR-02329</t>
    </r>
  </si>
  <si>
    <r>
      <rPr>
        <sz val="10"/>
        <rFont val="Times New Roman"/>
        <family val="1"/>
      </rPr>
      <t>Juan P Aranda Duran</t>
    </r>
  </si>
  <si>
    <r>
      <rPr>
        <b/>
        <sz val="10"/>
        <rFont val="Times New Roman"/>
        <family val="1"/>
      </rPr>
      <t>PUBLICUSER 226975</t>
    </r>
  </si>
  <si>
    <r>
      <rPr>
        <sz val="10"/>
        <rFont val="Times New Roman"/>
        <family val="1"/>
      </rPr>
      <t>2021-MSS-LGR-02294</t>
    </r>
  </si>
  <si>
    <r>
      <rPr>
        <sz val="10"/>
        <rFont val="Times New Roman"/>
        <family val="1"/>
      </rPr>
      <t>Linlee Nelson</t>
    </r>
  </si>
  <si>
    <r>
      <rPr>
        <sz val="10"/>
        <rFont val="Times New Roman"/>
        <family val="1"/>
      </rPr>
      <t>2021-MSS-PLM-00457</t>
    </r>
  </si>
  <si>
    <r>
      <rPr>
        <sz val="10"/>
        <rFont val="Times New Roman"/>
        <family val="1"/>
      </rPr>
      <t>Richard Thomas</t>
    </r>
  </si>
  <si>
    <r>
      <rPr>
        <sz val="10"/>
        <rFont val="Times New Roman"/>
        <family val="1"/>
      </rPr>
      <t>2021-MSS-PLM-00476</t>
    </r>
  </si>
  <si>
    <r>
      <rPr>
        <sz val="10"/>
        <rFont val="Times New Roman"/>
        <family val="1"/>
      </rPr>
      <t>2021-MSS-PLM-00522</t>
    </r>
  </si>
  <si>
    <r>
      <rPr>
        <sz val="10"/>
        <rFont val="Times New Roman"/>
        <family val="1"/>
      </rPr>
      <t>2021-MSS-PLM-00541</t>
    </r>
  </si>
  <si>
    <r>
      <rPr>
        <b/>
        <sz val="10"/>
        <rFont val="Times New Roman"/>
        <family val="1"/>
      </rPr>
      <t>PUBLICUSER 231891</t>
    </r>
  </si>
  <si>
    <r>
      <rPr>
        <sz val="10"/>
        <rFont val="Times New Roman"/>
        <family val="1"/>
      </rPr>
      <t>2021-MSS-RES-00592</t>
    </r>
  </si>
  <si>
    <r>
      <rPr>
        <sz val="10"/>
        <rFont val="Times New Roman"/>
        <family val="1"/>
      </rPr>
      <t>Denise R Haycook</t>
    </r>
  </si>
  <si>
    <r>
      <rPr>
        <b/>
        <sz val="10"/>
        <rFont val="Times New Roman"/>
        <family val="1"/>
      </rPr>
      <t>PUBLICUSER 231893</t>
    </r>
  </si>
  <si>
    <r>
      <rPr>
        <sz val="10"/>
        <rFont val="Times New Roman"/>
        <family val="1"/>
      </rPr>
      <t>2021-MSS-LGR-02309</t>
    </r>
  </si>
  <si>
    <r>
      <rPr>
        <sz val="10"/>
        <rFont val="Times New Roman"/>
        <family val="1"/>
      </rPr>
      <t>MISSOULA BIKE SOURCE</t>
    </r>
  </si>
  <si>
    <r>
      <rPr>
        <b/>
        <sz val="10"/>
        <rFont val="Times New Roman"/>
        <family val="1"/>
      </rPr>
      <t>PUBLICUSER 231982</t>
    </r>
  </si>
  <si>
    <r>
      <rPr>
        <sz val="10"/>
        <rFont val="Times New Roman"/>
        <family val="1"/>
      </rPr>
      <t>2021-MSS-ELC-00730</t>
    </r>
  </si>
  <si>
    <r>
      <rPr>
        <sz val="10"/>
        <rFont val="Times New Roman"/>
        <family val="1"/>
      </rPr>
      <t xml:space="preserve">Eyer Electrical Construction Inc
</t>
    </r>
    <r>
      <rPr>
        <sz val="10"/>
        <rFont val="Times New Roman"/>
        <family val="1"/>
      </rPr>
      <t>Eyer Electrical Construction Inc</t>
    </r>
  </si>
  <si>
    <r>
      <rPr>
        <sz val="10"/>
        <rFont val="Times New Roman"/>
        <family val="1"/>
      </rPr>
      <t xml:space="preserve">4469070
</t>
    </r>
    <r>
      <rPr>
        <sz val="10"/>
        <rFont val="Times New Roman"/>
        <family val="1"/>
      </rPr>
      <t>4469071</t>
    </r>
  </si>
  <si>
    <r>
      <rPr>
        <sz val="10"/>
        <rFont val="Times New Roman"/>
        <family val="1"/>
      </rPr>
      <t xml:space="preserve">$91.00
</t>
    </r>
    <r>
      <rPr>
        <sz val="10"/>
        <rFont val="Times New Roman"/>
        <family val="1"/>
      </rPr>
      <t>$57.00</t>
    </r>
  </si>
  <si>
    <r>
      <rPr>
        <sz val="10"/>
        <rFont val="Times New Roman"/>
        <family val="1"/>
      </rPr>
      <t>2021-MSS-PLM-00469</t>
    </r>
  </si>
  <si>
    <r>
      <rPr>
        <sz val="10"/>
        <rFont val="Times New Roman"/>
        <family val="1"/>
      </rPr>
      <t>Paul Hutchison</t>
    </r>
  </si>
  <si>
    <r>
      <rPr>
        <sz val="10"/>
        <rFont val="Times New Roman"/>
        <family val="1"/>
      </rPr>
      <t>2021-MSS-PLM-00470</t>
    </r>
  </si>
  <si>
    <r>
      <rPr>
        <sz val="10"/>
        <rFont val="Times New Roman"/>
        <family val="1"/>
      </rPr>
      <t>2021-MSS-PLM-00471</t>
    </r>
  </si>
  <si>
    <r>
      <rPr>
        <b/>
        <sz val="10"/>
        <rFont val="Times New Roman"/>
        <family val="1"/>
      </rPr>
      <t>PUBLICUSER 232072</t>
    </r>
  </si>
  <si>
    <r>
      <rPr>
        <sz val="10"/>
        <rFont val="Times New Roman"/>
        <family val="1"/>
      </rPr>
      <t>2021-MSS-ELC-00703</t>
    </r>
  </si>
  <si>
    <r>
      <rPr>
        <sz val="10"/>
        <rFont val="Times New Roman"/>
        <family val="1"/>
      </rPr>
      <t>Joshua Thorson</t>
    </r>
  </si>
  <si>
    <r>
      <rPr>
        <b/>
        <sz val="10"/>
        <rFont val="Times New Roman"/>
        <family val="1"/>
      </rPr>
      <t>PUBLICUSER 232090</t>
    </r>
  </si>
  <si>
    <r>
      <rPr>
        <sz val="10"/>
        <rFont val="Times New Roman"/>
        <family val="1"/>
      </rPr>
      <t>2021-MSS-PLM-00472</t>
    </r>
  </si>
  <si>
    <r>
      <rPr>
        <sz val="10"/>
        <rFont val="Times New Roman"/>
        <family val="1"/>
      </rPr>
      <t>McClurg's Plumbing Inc</t>
    </r>
  </si>
  <si>
    <r>
      <rPr>
        <b/>
        <sz val="10"/>
        <rFont val="Times New Roman"/>
        <family val="1"/>
      </rPr>
      <t>PUBLICUSER 232190</t>
    </r>
  </si>
  <si>
    <r>
      <rPr>
        <sz val="10"/>
        <rFont val="Times New Roman"/>
        <family val="1"/>
      </rPr>
      <t>2021-MSS-ELC-00670</t>
    </r>
  </si>
  <si>
    <r>
      <rPr>
        <sz val="10"/>
        <rFont val="Times New Roman"/>
        <family val="1"/>
      </rPr>
      <t>Olga Simonovich</t>
    </r>
  </si>
  <si>
    <r>
      <rPr>
        <b/>
        <sz val="10"/>
        <rFont val="Times New Roman"/>
        <family val="1"/>
      </rPr>
      <t>PUBLICUSER 232650</t>
    </r>
  </si>
  <si>
    <r>
      <rPr>
        <sz val="10"/>
        <rFont val="Times New Roman"/>
        <family val="1"/>
      </rPr>
      <t>2021-MSS-LGR-02311</t>
    </r>
  </si>
  <si>
    <r>
      <rPr>
        <sz val="10"/>
        <rFont val="Times New Roman"/>
        <family val="1"/>
      </rPr>
      <t>Emily Brandon</t>
    </r>
  </si>
  <si>
    <r>
      <rPr>
        <b/>
        <sz val="10"/>
        <rFont val="Times New Roman"/>
        <family val="1"/>
      </rPr>
      <t>PUBLICUSER 232660</t>
    </r>
  </si>
  <si>
    <r>
      <rPr>
        <sz val="10"/>
        <rFont val="Times New Roman"/>
        <family val="1"/>
      </rPr>
      <t>2021-MSS-MEC-00778</t>
    </r>
  </si>
  <si>
    <r>
      <rPr>
        <sz val="10"/>
        <rFont val="Times New Roman"/>
        <family val="1"/>
      </rPr>
      <t>Joshua  Prati</t>
    </r>
  </si>
  <si>
    <r>
      <rPr>
        <sz val="10"/>
        <rFont val="Times New Roman"/>
        <family val="1"/>
      </rPr>
      <t>2021-MSS-MEC-00779</t>
    </r>
  </si>
  <si>
    <r>
      <rPr>
        <b/>
        <sz val="10"/>
        <rFont val="Times New Roman"/>
        <family val="1"/>
      </rPr>
      <t>PUBLICUSER 232743</t>
    </r>
  </si>
  <si>
    <r>
      <rPr>
        <sz val="10"/>
        <rFont val="Times New Roman"/>
        <family val="1"/>
      </rPr>
      <t>2021-MSS-DEM-00070</t>
    </r>
  </si>
  <si>
    <r>
      <rPr>
        <sz val="10"/>
        <rFont val="Times New Roman"/>
        <family val="1"/>
      </rPr>
      <t>Bryson Stelling</t>
    </r>
  </si>
  <si>
    <r>
      <rPr>
        <sz val="10"/>
        <rFont val="Times New Roman"/>
        <family val="1"/>
      </rPr>
      <t>2021-MSS-ELC-00694</t>
    </r>
  </si>
  <si>
    <r>
      <rPr>
        <sz val="10"/>
        <rFont val="Times New Roman"/>
        <family val="1"/>
      </rPr>
      <t>Matthew T</t>
    </r>
  </si>
  <si>
    <r>
      <rPr>
        <sz val="10"/>
        <rFont val="Times New Roman"/>
        <family val="1"/>
      </rPr>
      <t>Bennett</t>
    </r>
  </si>
  <si>
    <r>
      <rPr>
        <sz val="10"/>
        <rFont val="Times New Roman"/>
        <family val="1"/>
      </rPr>
      <t>2021-MSS-ELC-00695</t>
    </r>
  </si>
  <si>
    <r>
      <rPr>
        <sz val="10"/>
        <rFont val="Times New Roman"/>
        <family val="1"/>
      </rPr>
      <t>2021-MSS-ELC-00696</t>
    </r>
  </si>
  <si>
    <r>
      <rPr>
        <sz val="10"/>
        <rFont val="Times New Roman"/>
        <family val="1"/>
      </rPr>
      <t>2021-MSS-ELC-00701</t>
    </r>
  </si>
  <si>
    <r>
      <rPr>
        <sz val="10"/>
        <rFont val="Times New Roman"/>
        <family val="1"/>
      </rPr>
      <t>2021-MSS-ELC-00725</t>
    </r>
  </si>
  <si>
    <r>
      <rPr>
        <sz val="10"/>
        <rFont val="Times New Roman"/>
        <family val="1"/>
      </rPr>
      <t>2021-MSS-ELC-00735</t>
    </r>
  </si>
  <si>
    <r>
      <rPr>
        <b/>
        <sz val="10"/>
        <rFont val="Times New Roman"/>
        <family val="1"/>
      </rPr>
      <t>PUBLICUSER 232859</t>
    </r>
  </si>
  <si>
    <r>
      <rPr>
        <sz val="10"/>
        <rFont val="Times New Roman"/>
        <family val="1"/>
      </rPr>
      <t>2021-MSS-COM-00234   Sherry Carrico</t>
    </r>
  </si>
  <si>
    <r>
      <rPr>
        <sz val="10"/>
        <rFont val="Times New Roman"/>
        <family val="1"/>
      </rPr>
      <t>2021-MSS-RES-00603</t>
    </r>
  </si>
  <si>
    <r>
      <rPr>
        <sz val="10"/>
        <rFont val="Times New Roman"/>
        <family val="1"/>
      </rPr>
      <t>Rhino Roofing</t>
    </r>
  </si>
  <si>
    <r>
      <rPr>
        <b/>
        <sz val="10"/>
        <rFont val="Times New Roman"/>
        <family val="1"/>
      </rPr>
      <t>PUBLICUSER 232892</t>
    </r>
  </si>
  <si>
    <r>
      <rPr>
        <sz val="10"/>
        <rFont val="Times New Roman"/>
        <family val="1"/>
      </rPr>
      <t xml:space="preserve">2021-MSS-COM-00233   Terre
</t>
    </r>
    <r>
      <rPr>
        <sz val="10"/>
        <rFont val="Times New Roman"/>
        <family val="1"/>
      </rPr>
      <t xml:space="preserve">Meinershagen
</t>
    </r>
    <r>
      <rPr>
        <sz val="10"/>
        <rFont val="Times New Roman"/>
        <family val="1"/>
      </rPr>
      <t>Terre Meinershagen</t>
    </r>
  </si>
  <si>
    <r>
      <rPr>
        <sz val="10"/>
        <rFont val="Times New Roman"/>
        <family val="1"/>
      </rPr>
      <t>2020-MSS-PLM-00902</t>
    </r>
  </si>
  <si>
    <r>
      <rPr>
        <sz val="10"/>
        <rFont val="Times New Roman"/>
        <family val="1"/>
      </rPr>
      <t>TAMARA</t>
    </r>
  </si>
  <si>
    <r>
      <rPr>
        <sz val="10"/>
        <rFont val="Times New Roman"/>
        <family val="1"/>
      </rPr>
      <t>BEIERLE</t>
    </r>
  </si>
  <si>
    <r>
      <rPr>
        <sz val="10"/>
        <rFont val="Times New Roman"/>
        <family val="1"/>
      </rPr>
      <t>2021-MSS-MEC-00715</t>
    </r>
  </si>
  <si>
    <r>
      <rPr>
        <sz val="10"/>
        <rFont val="Times New Roman"/>
        <family val="1"/>
      </rPr>
      <t>2021-MSS-MEC-00755</t>
    </r>
  </si>
  <si>
    <r>
      <rPr>
        <sz val="10"/>
        <rFont val="Times New Roman"/>
        <family val="1"/>
      </rPr>
      <t>2021-MSS-MEC-00777</t>
    </r>
  </si>
  <si>
    <r>
      <rPr>
        <sz val="10"/>
        <rFont val="Times New Roman"/>
        <family val="1"/>
      </rPr>
      <t>2021-MSS-PLM-00487</t>
    </r>
  </si>
  <si>
    <r>
      <rPr>
        <sz val="10"/>
        <rFont val="Times New Roman"/>
        <family val="1"/>
      </rPr>
      <t>Peter Woronik</t>
    </r>
  </si>
  <si>
    <r>
      <rPr>
        <sz val="10"/>
        <rFont val="Times New Roman"/>
        <family val="1"/>
      </rPr>
      <t>2021-MSS-PLM-00496</t>
    </r>
  </si>
  <si>
    <r>
      <rPr>
        <sz val="10"/>
        <rFont val="Times New Roman"/>
        <family val="1"/>
      </rPr>
      <t>2021-MSS-PLM-00497</t>
    </r>
  </si>
  <si>
    <r>
      <rPr>
        <sz val="10"/>
        <rFont val="Times New Roman"/>
        <family val="1"/>
      </rPr>
      <t>2021-MSS-PLM-00498</t>
    </r>
  </si>
  <si>
    <r>
      <rPr>
        <sz val="10"/>
        <rFont val="Times New Roman"/>
        <family val="1"/>
      </rPr>
      <t>2021-MSS-PLM-00499</t>
    </r>
  </si>
  <si>
    <r>
      <rPr>
        <sz val="10"/>
        <rFont val="Times New Roman"/>
        <family val="1"/>
      </rPr>
      <t>2021-MSS-PLM-00501</t>
    </r>
  </si>
  <si>
    <r>
      <rPr>
        <sz val="10"/>
        <rFont val="Times New Roman"/>
        <family val="1"/>
      </rPr>
      <t>2021-MSS-PLM-00502</t>
    </r>
  </si>
  <si>
    <r>
      <rPr>
        <sz val="10"/>
        <rFont val="Times New Roman"/>
        <family val="1"/>
      </rPr>
      <t>2021-MSS-LGR-02307</t>
    </r>
  </si>
  <si>
    <r>
      <rPr>
        <sz val="10"/>
        <rFont val="Times New Roman"/>
        <family val="1"/>
      </rPr>
      <t>Erik S West</t>
    </r>
  </si>
  <si>
    <r>
      <rPr>
        <b/>
        <sz val="10"/>
        <rFont val="Times New Roman"/>
        <family val="1"/>
      </rPr>
      <t>PUBLICUSER 233327</t>
    </r>
  </si>
  <si>
    <r>
      <rPr>
        <sz val="10"/>
        <rFont val="Times New Roman"/>
        <family val="1"/>
      </rPr>
      <t>2021-MSS-LGR-02324</t>
    </r>
  </si>
  <si>
    <r>
      <rPr>
        <sz val="10"/>
        <rFont val="Times New Roman"/>
        <family val="1"/>
      </rPr>
      <t>Christopher Taberna</t>
    </r>
  </si>
  <si>
    <r>
      <rPr>
        <b/>
        <sz val="10"/>
        <rFont val="Times New Roman"/>
        <family val="1"/>
      </rPr>
      <t>PUBLICUSER 233392</t>
    </r>
  </si>
  <si>
    <r>
      <rPr>
        <sz val="10"/>
        <rFont val="Times New Roman"/>
        <family val="1"/>
      </rPr>
      <t>2021-MSS-ELC-00719</t>
    </r>
  </si>
  <si>
    <r>
      <rPr>
        <sz val="10"/>
        <rFont val="Times New Roman"/>
        <family val="1"/>
      </rPr>
      <t>william cody king</t>
    </r>
  </si>
  <si>
    <r>
      <rPr>
        <sz val="10"/>
        <rFont val="Times New Roman"/>
        <family val="1"/>
      </rPr>
      <t>2021-MSS-ELC-00720</t>
    </r>
  </si>
  <si>
    <r>
      <rPr>
        <b/>
        <sz val="10"/>
        <rFont val="Times New Roman"/>
        <family val="1"/>
      </rPr>
      <t>PUBLICUSER 233421</t>
    </r>
  </si>
  <si>
    <r>
      <rPr>
        <sz val="10"/>
        <rFont val="Times New Roman"/>
        <family val="1"/>
      </rPr>
      <t>2021-MSS-RES-00609</t>
    </r>
  </si>
  <si>
    <r>
      <rPr>
        <sz val="10"/>
        <rFont val="Times New Roman"/>
        <family val="1"/>
      </rPr>
      <t>Douglas Miller</t>
    </r>
  </si>
  <si>
    <r>
      <rPr>
        <sz val="10"/>
        <rFont val="Times New Roman"/>
        <family val="1"/>
      </rPr>
      <t xml:space="preserve">2021-MSS-COM-00197   Langlas and
</t>
    </r>
    <r>
      <rPr>
        <sz val="10"/>
        <rFont val="Times New Roman"/>
        <family val="1"/>
      </rPr>
      <t xml:space="preserve">Associates
</t>
    </r>
    <r>
      <rPr>
        <sz val="10"/>
        <rFont val="Times New Roman"/>
        <family val="1"/>
      </rPr>
      <t xml:space="preserve">Langlas and Associates
</t>
    </r>
    <r>
      <rPr>
        <sz val="10"/>
        <rFont val="Times New Roman"/>
        <family val="1"/>
      </rPr>
      <t xml:space="preserve">Langlas and Associates
</t>
    </r>
    <r>
      <rPr>
        <sz val="10"/>
        <rFont val="Times New Roman"/>
        <family val="1"/>
      </rPr>
      <t xml:space="preserve">Langlas and Associates
</t>
    </r>
    <r>
      <rPr>
        <sz val="10"/>
        <rFont val="Times New Roman"/>
        <family val="1"/>
      </rPr>
      <t xml:space="preserve">Langlas and Associates
</t>
    </r>
    <r>
      <rPr>
        <sz val="10"/>
        <rFont val="Times New Roman"/>
        <family val="1"/>
      </rPr>
      <t>Langlas and Associates</t>
    </r>
  </si>
  <si>
    <r>
      <rPr>
        <b/>
        <sz val="10"/>
        <rFont val="Times New Roman"/>
        <family val="1"/>
      </rPr>
      <t>PUBLICUSER 233489</t>
    </r>
  </si>
  <si>
    <r>
      <rPr>
        <sz val="10"/>
        <rFont val="Times New Roman"/>
        <family val="1"/>
      </rPr>
      <t>2021-MSS-ELC-00647</t>
    </r>
  </si>
  <si>
    <r>
      <rPr>
        <sz val="10"/>
        <rFont val="Times New Roman"/>
        <family val="1"/>
      </rPr>
      <t>Daniel C Bordner</t>
    </r>
  </si>
  <si>
    <r>
      <rPr>
        <sz val="10"/>
        <rFont val="Times New Roman"/>
        <family val="1"/>
      </rPr>
      <t>2021-MSS-ELC-00683</t>
    </r>
  </si>
  <si>
    <r>
      <rPr>
        <sz val="10"/>
        <rFont val="Times New Roman"/>
        <family val="1"/>
      </rPr>
      <t>2021-MSS-ELC-00708</t>
    </r>
  </si>
  <si>
    <r>
      <rPr>
        <b/>
        <sz val="10"/>
        <rFont val="Times New Roman"/>
        <family val="1"/>
      </rPr>
      <t>PUBLICUSER 233611</t>
    </r>
  </si>
  <si>
    <r>
      <rPr>
        <sz val="10"/>
        <rFont val="Times New Roman"/>
        <family val="1"/>
      </rPr>
      <t>2021-MSS-COM-00217   Glen Byler</t>
    </r>
  </si>
  <si>
    <r>
      <rPr>
        <sz val="10"/>
        <rFont val="Times New Roman"/>
        <family val="1"/>
      </rPr>
      <t>2021-MSS-RES-00569</t>
    </r>
  </si>
  <si>
    <r>
      <rPr>
        <sz val="10"/>
        <rFont val="Times New Roman"/>
        <family val="1"/>
      </rPr>
      <t>Glen Byler</t>
    </r>
  </si>
  <si>
    <r>
      <rPr>
        <sz val="10"/>
        <rFont val="Times New Roman"/>
        <family val="1"/>
      </rPr>
      <t>2021-MSS-MEC-00788</t>
    </r>
  </si>
  <si>
    <r>
      <rPr>
        <sz val="10"/>
        <rFont val="Times New Roman"/>
        <family val="1"/>
      </rPr>
      <t xml:space="preserve">Derek Baumberger
</t>
    </r>
    <r>
      <rPr>
        <sz val="10"/>
        <rFont val="Times New Roman"/>
        <family val="1"/>
      </rPr>
      <t xml:space="preserve">Derek Baumberger
</t>
    </r>
    <r>
      <rPr>
        <sz val="10"/>
        <rFont val="Times New Roman"/>
        <family val="1"/>
      </rPr>
      <t>Derek Baumberger</t>
    </r>
  </si>
  <si>
    <r>
      <rPr>
        <sz val="10"/>
        <rFont val="Times New Roman"/>
        <family val="1"/>
      </rPr>
      <t>2021-MSS-MEC-00789</t>
    </r>
  </si>
  <si>
    <r>
      <rPr>
        <sz val="10"/>
        <rFont val="Times New Roman"/>
        <family val="1"/>
      </rPr>
      <t xml:space="preserve">Derek Baumberger
</t>
    </r>
    <r>
      <rPr>
        <sz val="10"/>
        <rFont val="Times New Roman"/>
        <family val="1"/>
      </rPr>
      <t>Derek Baumberger</t>
    </r>
  </si>
  <si>
    <r>
      <rPr>
        <sz val="10"/>
        <rFont val="Times New Roman"/>
        <family val="1"/>
      </rPr>
      <t>2021-MSS-MEC-00790</t>
    </r>
  </si>
  <si>
    <r>
      <rPr>
        <b/>
        <sz val="10"/>
        <rFont val="Times New Roman"/>
        <family val="1"/>
      </rPr>
      <t>PUBLICUSER 233638</t>
    </r>
  </si>
  <si>
    <r>
      <rPr>
        <sz val="10"/>
        <rFont val="Times New Roman"/>
        <family val="1"/>
      </rPr>
      <t>2021-MSS-RES-00618</t>
    </r>
  </si>
  <si>
    <r>
      <rPr>
        <sz val="10"/>
        <rFont val="Times New Roman"/>
        <family val="1"/>
      </rPr>
      <t>Shelley Howard Martin Hoyt Homes</t>
    </r>
  </si>
  <si>
    <r>
      <rPr>
        <b/>
        <sz val="10"/>
        <rFont val="Times New Roman"/>
        <family val="1"/>
      </rPr>
      <t>PUBLICUSER 233651</t>
    </r>
  </si>
  <si>
    <r>
      <rPr>
        <sz val="10"/>
        <rFont val="Times New Roman"/>
        <family val="1"/>
      </rPr>
      <t>2021-MSS-ELC-00622</t>
    </r>
  </si>
  <si>
    <r>
      <rPr>
        <sz val="10"/>
        <rFont val="Times New Roman"/>
        <family val="1"/>
      </rPr>
      <t>Jody Aldegarie</t>
    </r>
  </si>
  <si>
    <r>
      <rPr>
        <b/>
        <sz val="10"/>
        <rFont val="Times New Roman"/>
        <family val="1"/>
      </rPr>
      <t>PUBLICUSER 233652</t>
    </r>
  </si>
  <si>
    <r>
      <rPr>
        <sz val="10"/>
        <rFont val="Times New Roman"/>
        <family val="1"/>
      </rPr>
      <t xml:space="preserve">2021-MSS-COM-00227   edgell building
</t>
    </r>
    <r>
      <rPr>
        <sz val="10"/>
        <rFont val="Times New Roman"/>
        <family val="1"/>
      </rPr>
      <t xml:space="preserve">&amp; dev
</t>
    </r>
    <r>
      <rPr>
        <sz val="10"/>
        <rFont val="Times New Roman"/>
        <family val="1"/>
      </rPr>
      <t>edgell building &amp; dev</t>
    </r>
  </si>
  <si>
    <r>
      <rPr>
        <sz val="10"/>
        <rFont val="Times New Roman"/>
        <family val="1"/>
      </rPr>
      <t>2021-MSS-COM-00210   Aaron Hanks</t>
    </r>
  </si>
  <si>
    <r>
      <rPr>
        <sz val="10"/>
        <rFont val="Times New Roman"/>
        <family val="1"/>
      </rPr>
      <t>Aaron Hanks</t>
    </r>
  </si>
  <si>
    <r>
      <rPr>
        <sz val="10"/>
        <rFont val="Times New Roman"/>
        <family val="1"/>
      </rPr>
      <t>2021-MSS-RES-00587</t>
    </r>
  </si>
  <si>
    <r>
      <rPr>
        <sz val="10"/>
        <rFont val="Times New Roman"/>
        <family val="1"/>
      </rPr>
      <t>2021-MSS-RES-00588</t>
    </r>
  </si>
  <si>
    <r>
      <rPr>
        <sz val="10"/>
        <rFont val="Times New Roman"/>
        <family val="1"/>
      </rPr>
      <t>2021-MSS-RES-00648</t>
    </r>
  </si>
  <si>
    <r>
      <rPr>
        <b/>
        <sz val="10"/>
        <rFont val="Times New Roman"/>
        <family val="1"/>
      </rPr>
      <t>PUBLICUSER 233658</t>
    </r>
  </si>
  <si>
    <r>
      <rPr>
        <sz val="10"/>
        <rFont val="Times New Roman"/>
        <family val="1"/>
      </rPr>
      <t>2021-MSS-RES-00658</t>
    </r>
  </si>
  <si>
    <r>
      <rPr>
        <sz val="10"/>
        <rFont val="Times New Roman"/>
        <family val="1"/>
      </rPr>
      <t>2021-MSS-COM-00187</t>
    </r>
  </si>
  <si>
    <r>
      <rPr>
        <sz val="10"/>
        <rFont val="Times New Roman"/>
        <family val="1"/>
      </rPr>
      <t>Crown color</t>
    </r>
  </si>
  <si>
    <r>
      <rPr>
        <sz val="10"/>
        <rFont val="Times New Roman"/>
        <family val="1"/>
      </rPr>
      <t>salon</t>
    </r>
  </si>
  <si>
    <r>
      <rPr>
        <b/>
        <sz val="10"/>
        <rFont val="Times New Roman"/>
        <family val="1"/>
      </rPr>
      <t>PUBLICUSER 234015</t>
    </r>
  </si>
  <si>
    <r>
      <rPr>
        <sz val="10"/>
        <rFont val="Times New Roman"/>
        <family val="1"/>
      </rPr>
      <t>2021-MSS-RES-00651</t>
    </r>
  </si>
  <si>
    <r>
      <rPr>
        <sz val="10"/>
        <rFont val="Times New Roman"/>
        <family val="1"/>
      </rPr>
      <t>Sarah Ayers Loci Architecture Design</t>
    </r>
  </si>
  <si>
    <r>
      <rPr>
        <b/>
        <sz val="10"/>
        <rFont val="Times New Roman"/>
        <family val="1"/>
      </rPr>
      <t>PUBLICUSER 234043</t>
    </r>
  </si>
  <si>
    <r>
      <rPr>
        <sz val="10"/>
        <rFont val="Times New Roman"/>
        <family val="1"/>
      </rPr>
      <t>2021-MSS-ELC-00724</t>
    </r>
  </si>
  <si>
    <r>
      <rPr>
        <sz val="10"/>
        <rFont val="Times New Roman"/>
        <family val="1"/>
      </rPr>
      <t>Brett E Whitlow</t>
    </r>
  </si>
  <si>
    <r>
      <rPr>
        <sz val="10"/>
        <rFont val="Times New Roman"/>
        <family val="1"/>
      </rPr>
      <t>2021-MSS-MEC-00684</t>
    </r>
  </si>
  <si>
    <r>
      <rPr>
        <sz val="10"/>
        <rFont val="Times New Roman"/>
        <family val="1"/>
      </rPr>
      <t>Tamara Beierle</t>
    </r>
  </si>
  <si>
    <r>
      <rPr>
        <sz val="10"/>
        <rFont val="Times New Roman"/>
        <family val="1"/>
      </rPr>
      <t>2021-MSS-MEC-00685</t>
    </r>
  </si>
  <si>
    <r>
      <rPr>
        <sz val="10"/>
        <rFont val="Times New Roman"/>
        <family val="1"/>
      </rPr>
      <t>2021-MSS-MEC-00692</t>
    </r>
  </si>
  <si>
    <r>
      <rPr>
        <sz val="10"/>
        <rFont val="Times New Roman"/>
        <family val="1"/>
      </rPr>
      <t>2021-MSS-MEC-00711</t>
    </r>
  </si>
  <si>
    <r>
      <rPr>
        <sz val="10"/>
        <rFont val="Times New Roman"/>
        <family val="1"/>
      </rPr>
      <t>2021-MSS-MEC-00723</t>
    </r>
  </si>
  <si>
    <r>
      <rPr>
        <sz val="10"/>
        <rFont val="Times New Roman"/>
        <family val="1"/>
      </rPr>
      <t>2021-MSS-MEC-00724</t>
    </r>
  </si>
  <si>
    <r>
      <rPr>
        <sz val="10"/>
        <rFont val="Times New Roman"/>
        <family val="1"/>
      </rPr>
      <t>2021-MSS-MEC-00773</t>
    </r>
  </si>
  <si>
    <r>
      <rPr>
        <sz val="10"/>
        <rFont val="Times New Roman"/>
        <family val="1"/>
      </rPr>
      <t>2021-MSS-MEC-00785</t>
    </r>
  </si>
  <si>
    <r>
      <rPr>
        <sz val="10"/>
        <rFont val="Times New Roman"/>
        <family val="1"/>
      </rPr>
      <t>2021-MSS-MEC-00798</t>
    </r>
  </si>
  <si>
    <r>
      <rPr>
        <sz val="10"/>
        <rFont val="Times New Roman"/>
        <family val="1"/>
      </rPr>
      <t>2021-MSS-MEC-00807</t>
    </r>
  </si>
  <si>
    <r>
      <rPr>
        <sz val="10"/>
        <rFont val="Times New Roman"/>
        <family val="1"/>
      </rPr>
      <t>2021-MSS-MEC-00811</t>
    </r>
  </si>
  <si>
    <r>
      <rPr>
        <sz val="10"/>
        <rFont val="Times New Roman"/>
        <family val="1"/>
      </rPr>
      <t>2021-MSS-PLM-00485</t>
    </r>
  </si>
  <si>
    <r>
      <rPr>
        <b/>
        <sz val="10"/>
        <rFont val="Times New Roman"/>
        <family val="1"/>
      </rPr>
      <t>PUBLICUSER 234091</t>
    </r>
  </si>
  <si>
    <r>
      <rPr>
        <sz val="10"/>
        <rFont val="Times New Roman"/>
        <family val="1"/>
      </rPr>
      <t>2021-MSS-MEC-00722</t>
    </r>
  </si>
  <si>
    <r>
      <rPr>
        <sz val="10"/>
        <rFont val="Times New Roman"/>
        <family val="1"/>
      </rPr>
      <t>Joseph Obressley</t>
    </r>
  </si>
  <si>
    <r>
      <rPr>
        <sz val="10"/>
        <rFont val="Times New Roman"/>
        <family val="1"/>
      </rPr>
      <t>2021-MSS-MEC-00760</t>
    </r>
  </si>
  <si>
    <r>
      <rPr>
        <sz val="10"/>
        <rFont val="Times New Roman"/>
        <family val="1"/>
      </rPr>
      <t>2021-MSS-MEC-00763</t>
    </r>
  </si>
  <si>
    <r>
      <rPr>
        <sz val="10"/>
        <rFont val="Times New Roman"/>
        <family val="1"/>
      </rPr>
      <t>Joe Obressley</t>
    </r>
  </si>
  <si>
    <r>
      <rPr>
        <sz val="10"/>
        <rFont val="Times New Roman"/>
        <family val="1"/>
      </rPr>
      <t>2021-MSS-PLM-00466</t>
    </r>
  </si>
  <si>
    <r>
      <rPr>
        <sz val="10"/>
        <rFont val="Times New Roman"/>
        <family val="1"/>
      </rPr>
      <t>2021-MSS-PLM-00486</t>
    </r>
  </si>
  <si>
    <r>
      <rPr>
        <sz val="10"/>
        <rFont val="Times New Roman"/>
        <family val="1"/>
      </rPr>
      <t>2021-MSS-PLM-00493</t>
    </r>
  </si>
  <si>
    <r>
      <rPr>
        <sz val="10"/>
        <rFont val="Times New Roman"/>
        <family val="1"/>
      </rPr>
      <t>2021-MSS-PLM-00494</t>
    </r>
  </si>
  <si>
    <r>
      <rPr>
        <sz val="10"/>
        <rFont val="Times New Roman"/>
        <family val="1"/>
      </rPr>
      <t>2021-MSS-PLM-00495</t>
    </r>
  </si>
  <si>
    <r>
      <rPr>
        <sz val="10"/>
        <rFont val="Times New Roman"/>
        <family val="1"/>
      </rPr>
      <t>2021-MSS-PLM-00515</t>
    </r>
  </si>
  <si>
    <r>
      <rPr>
        <sz val="10"/>
        <rFont val="Times New Roman"/>
        <family val="1"/>
      </rPr>
      <t>Joe Obresley</t>
    </r>
  </si>
  <si>
    <r>
      <rPr>
        <sz val="10"/>
        <rFont val="Times New Roman"/>
        <family val="1"/>
      </rPr>
      <t>2021-MSS-PLM-00551</t>
    </r>
  </si>
  <si>
    <r>
      <rPr>
        <b/>
        <sz val="10"/>
        <rFont val="Times New Roman"/>
        <family val="1"/>
      </rPr>
      <t>PUBLICUSER 234151</t>
    </r>
  </si>
  <si>
    <r>
      <rPr>
        <sz val="10"/>
        <rFont val="Times New Roman"/>
        <family val="1"/>
      </rPr>
      <t>2021-MSS-COM-00212</t>
    </r>
  </si>
  <si>
    <r>
      <rPr>
        <sz val="10"/>
        <rFont val="Times New Roman"/>
        <family val="1"/>
      </rPr>
      <t>Tollefson</t>
    </r>
  </si>
  <si>
    <r>
      <rPr>
        <sz val="10"/>
        <rFont val="Times New Roman"/>
        <family val="1"/>
      </rPr>
      <t>Construction`</t>
    </r>
  </si>
  <si>
    <r>
      <rPr>
        <sz val="10"/>
        <rFont val="Times New Roman"/>
        <family val="1"/>
      </rPr>
      <t>2021-MSS-COM-00218</t>
    </r>
  </si>
  <si>
    <r>
      <rPr>
        <sz val="10"/>
        <rFont val="Times New Roman"/>
        <family val="1"/>
      </rPr>
      <t>Construction</t>
    </r>
  </si>
  <si>
    <r>
      <rPr>
        <b/>
        <sz val="10"/>
        <rFont val="Times New Roman"/>
        <family val="1"/>
      </rPr>
      <t>PUBLICUSER 234154</t>
    </r>
  </si>
  <si>
    <r>
      <rPr>
        <sz val="10"/>
        <rFont val="Times New Roman"/>
        <family val="1"/>
      </rPr>
      <t>2021-MSS-RES-00554</t>
    </r>
  </si>
  <si>
    <r>
      <rPr>
        <sz val="10"/>
        <rFont val="Times New Roman"/>
        <family val="1"/>
      </rPr>
      <t>William Nerison</t>
    </r>
  </si>
  <si>
    <r>
      <rPr>
        <sz val="10"/>
        <rFont val="Times New Roman"/>
        <family val="1"/>
      </rPr>
      <t>2021-MSS-COM-00206</t>
    </r>
  </si>
  <si>
    <r>
      <rPr>
        <sz val="10"/>
        <rFont val="Times New Roman"/>
        <family val="1"/>
      </rPr>
      <t>Steven M Adler</t>
    </r>
  </si>
  <si>
    <r>
      <rPr>
        <sz val="10"/>
        <rFont val="Times New Roman"/>
        <family val="1"/>
      </rPr>
      <t>2021-MSS-COM-00211</t>
    </r>
  </si>
  <si>
    <r>
      <rPr>
        <sz val="10"/>
        <rFont val="Times New Roman"/>
        <family val="1"/>
      </rPr>
      <t>Charles H Kestle</t>
    </r>
  </si>
  <si>
    <r>
      <rPr>
        <b/>
        <sz val="10"/>
        <rFont val="Times New Roman"/>
        <family val="1"/>
      </rPr>
      <t>PUBLICUSER 234490</t>
    </r>
  </si>
  <si>
    <r>
      <rPr>
        <sz val="10"/>
        <rFont val="Times New Roman"/>
        <family val="1"/>
      </rPr>
      <t>2021-MSS-RES-00605</t>
    </r>
  </si>
  <si>
    <r>
      <rPr>
        <sz val="10"/>
        <rFont val="Times New Roman"/>
        <family val="1"/>
      </rPr>
      <t>Above The Rest Roofing LLC</t>
    </r>
  </si>
  <si>
    <r>
      <rPr>
        <sz val="10"/>
        <rFont val="Times New Roman"/>
        <family val="1"/>
      </rPr>
      <t>2021-MSS-RES-00611</t>
    </r>
  </si>
  <si>
    <r>
      <rPr>
        <sz val="10"/>
        <rFont val="Times New Roman"/>
        <family val="1"/>
      </rPr>
      <t>2021-MSS-RES-00629</t>
    </r>
  </si>
  <si>
    <r>
      <rPr>
        <sz val="10"/>
        <rFont val="Times New Roman"/>
        <family val="1"/>
      </rPr>
      <t>2021-MSS-RES-00634</t>
    </r>
  </si>
  <si>
    <r>
      <rPr>
        <sz val="10"/>
        <rFont val="Times New Roman"/>
        <family val="1"/>
      </rPr>
      <t>2021-MSS-RES-00635</t>
    </r>
  </si>
  <si>
    <r>
      <rPr>
        <b/>
        <sz val="10"/>
        <rFont val="Times New Roman"/>
        <family val="1"/>
      </rPr>
      <t>PUBLICUSER 234587</t>
    </r>
  </si>
  <si>
    <r>
      <rPr>
        <sz val="10"/>
        <rFont val="Times New Roman"/>
        <family val="1"/>
      </rPr>
      <t>2021-MSS-RES-00591</t>
    </r>
  </si>
  <si>
    <r>
      <rPr>
        <sz val="10"/>
        <rFont val="Times New Roman"/>
        <family val="1"/>
      </rPr>
      <t>Ivan Fisher</t>
    </r>
  </si>
  <si>
    <r>
      <rPr>
        <sz val="10"/>
        <rFont val="Times New Roman"/>
        <family val="1"/>
      </rPr>
      <t>2021-MSS-RES-00606     Ivan Fisher            4465844</t>
    </r>
  </si>
  <si>
    <r>
      <rPr>
        <b/>
        <sz val="10"/>
        <rFont val="Times New Roman"/>
        <family val="1"/>
      </rPr>
      <t>PUBLICUSER 234655</t>
    </r>
  </si>
  <si>
    <r>
      <rPr>
        <sz val="10"/>
        <rFont val="Times New Roman"/>
        <family val="1"/>
      </rPr>
      <t>2021-MSS-LGR-02283    Courtney Imhoff   4462697</t>
    </r>
  </si>
  <si>
    <r>
      <rPr>
        <b/>
        <sz val="10"/>
        <rFont val="Times New Roman"/>
        <family val="1"/>
      </rPr>
      <t>PUBLICUSER 234770</t>
    </r>
  </si>
  <si>
    <r>
      <rPr>
        <sz val="10"/>
        <rFont val="Times New Roman"/>
        <family val="1"/>
      </rPr>
      <t xml:space="preserve">2021-MSS-LGR-02279    Matthew J             4461966
</t>
    </r>
    <r>
      <rPr>
        <sz val="10"/>
        <rFont val="Times New Roman"/>
        <family val="1"/>
      </rPr>
      <t>Johnson</t>
    </r>
  </si>
  <si>
    <r>
      <rPr>
        <b/>
        <sz val="10"/>
        <rFont val="Times New Roman"/>
        <family val="1"/>
      </rPr>
      <t>PUBLICUSER 234839</t>
    </r>
  </si>
  <si>
    <r>
      <rPr>
        <sz val="10"/>
        <rFont val="Times New Roman"/>
        <family val="1"/>
      </rPr>
      <t xml:space="preserve">2021-MSS-PLM-00549    Christi Stoltz        4469465
</t>
    </r>
    <r>
      <rPr>
        <sz val="10"/>
        <rFont val="Times New Roman"/>
        <family val="1"/>
      </rPr>
      <t>Christi Stoltz        4469466</t>
    </r>
  </si>
  <si>
    <r>
      <rPr>
        <sz val="10"/>
        <rFont val="Times New Roman"/>
        <family val="1"/>
      </rPr>
      <t xml:space="preserve">$39.00
</t>
    </r>
    <r>
      <rPr>
        <sz val="10"/>
        <rFont val="Times New Roman"/>
        <family val="1"/>
      </rPr>
      <t>$35.00</t>
    </r>
  </si>
  <si>
    <r>
      <rPr>
        <b/>
        <sz val="10"/>
        <rFont val="Times New Roman"/>
        <family val="1"/>
      </rPr>
      <t>PUBLICUSER 235045</t>
    </r>
  </si>
  <si>
    <r>
      <rPr>
        <sz val="10"/>
        <rFont val="Times New Roman"/>
        <family val="1"/>
      </rPr>
      <t xml:space="preserve">2021-MSS-COM-00216   Mark Stelling       4465495
</t>
    </r>
    <r>
      <rPr>
        <sz val="10"/>
        <rFont val="Times New Roman"/>
        <family val="1"/>
      </rPr>
      <t>Mark Stelling       4465496</t>
    </r>
  </si>
  <si>
    <r>
      <rPr>
        <sz val="10"/>
        <rFont val="Times New Roman"/>
        <family val="1"/>
      </rPr>
      <t xml:space="preserve">$230.00
</t>
    </r>
    <r>
      <rPr>
        <sz val="10"/>
        <rFont val="Times New Roman"/>
        <family val="1"/>
      </rPr>
      <t>$27.00</t>
    </r>
  </si>
  <si>
    <r>
      <rPr>
        <sz val="10"/>
        <rFont val="Times New Roman"/>
        <family val="1"/>
      </rPr>
      <t>2021-MSS-RES-00444     Blaine                   4462643</t>
    </r>
  </si>
  <si>
    <r>
      <rPr>
        <sz val="10"/>
        <rFont val="Times New Roman"/>
        <family val="1"/>
      </rPr>
      <t>McElmurry</t>
    </r>
  </si>
  <si>
    <r>
      <rPr>
        <sz val="10"/>
        <rFont val="Times New Roman"/>
        <family val="1"/>
      </rPr>
      <t>Blaine                   4462644</t>
    </r>
  </si>
  <si>
    <r>
      <rPr>
        <sz val="10"/>
        <rFont val="Times New Roman"/>
        <family val="1"/>
      </rPr>
      <t>2021-MSS-RES-00598     Lawrence Stipe     4463911</t>
    </r>
  </si>
  <si>
    <r>
      <rPr>
        <b/>
        <sz val="10"/>
        <rFont val="Times New Roman"/>
        <family val="1"/>
      </rPr>
      <t>PUBLICUSER 235048</t>
    </r>
  </si>
  <si>
    <r>
      <rPr>
        <sz val="10"/>
        <rFont val="Times New Roman"/>
        <family val="1"/>
      </rPr>
      <t xml:space="preserve">2021-MSS-RES-00481     Dorothy S             4467842
</t>
    </r>
    <r>
      <rPr>
        <sz val="10"/>
        <rFont val="Times New Roman"/>
        <family val="1"/>
      </rPr>
      <t xml:space="preserve">Borden
</t>
    </r>
    <r>
      <rPr>
        <sz val="10"/>
        <rFont val="Times New Roman"/>
        <family val="1"/>
      </rPr>
      <t xml:space="preserve">Dorothy S             4467843
</t>
    </r>
    <r>
      <rPr>
        <sz val="10"/>
        <rFont val="Times New Roman"/>
        <family val="1"/>
      </rPr>
      <t xml:space="preserve">Borden
</t>
    </r>
    <r>
      <rPr>
        <sz val="10"/>
        <rFont val="Times New Roman"/>
        <family val="1"/>
      </rPr>
      <t xml:space="preserve">Dorothy S             4467844
</t>
    </r>
    <r>
      <rPr>
        <sz val="10"/>
        <rFont val="Times New Roman"/>
        <family val="1"/>
      </rPr>
      <t>Borden</t>
    </r>
  </si>
  <si>
    <r>
      <rPr>
        <sz val="10"/>
        <rFont val="Times New Roman"/>
        <family val="1"/>
      </rPr>
      <t xml:space="preserve">Credit Card
</t>
    </r>
    <r>
      <rPr>
        <sz val="10"/>
        <rFont val="Times New Roman"/>
        <family val="1"/>
      </rPr>
      <t>Credit Card Credit Card</t>
    </r>
  </si>
  <si>
    <r>
      <rPr>
        <sz val="10"/>
        <rFont val="Times New Roman"/>
        <family val="1"/>
      </rPr>
      <t xml:space="preserve">$65.00
</t>
    </r>
    <r>
      <rPr>
        <sz val="10"/>
        <rFont val="Times New Roman"/>
        <family val="1"/>
      </rPr>
      <t xml:space="preserve">$68.00
</t>
    </r>
    <r>
      <rPr>
        <sz val="10"/>
        <rFont val="Times New Roman"/>
        <family val="1"/>
      </rPr>
      <t>$146.00</t>
    </r>
  </si>
  <si>
    <r>
      <rPr>
        <b/>
        <sz val="10"/>
        <rFont val="Times New Roman"/>
        <family val="1"/>
      </rPr>
      <t>PUBLICUSER 235064</t>
    </r>
  </si>
  <si>
    <r>
      <rPr>
        <sz val="10"/>
        <rFont val="Times New Roman"/>
        <family val="1"/>
      </rPr>
      <t xml:space="preserve">2021-MSS-COM-00204   Brandon                4467540
</t>
    </r>
    <r>
      <rPr>
        <sz val="10"/>
        <rFont val="Times New Roman"/>
        <family val="1"/>
      </rPr>
      <t xml:space="preserve">Prinzing
</t>
    </r>
    <r>
      <rPr>
        <sz val="10"/>
        <rFont val="Times New Roman"/>
        <family val="1"/>
      </rPr>
      <t xml:space="preserve">Brandon                4467541
</t>
    </r>
    <r>
      <rPr>
        <sz val="10"/>
        <rFont val="Times New Roman"/>
        <family val="1"/>
      </rPr>
      <t>Prinzing</t>
    </r>
  </si>
  <si>
    <r>
      <rPr>
        <sz val="10"/>
        <rFont val="Times New Roman"/>
        <family val="1"/>
      </rPr>
      <t>2021-MSS-MEC-00727</t>
    </r>
  </si>
  <si>
    <r>
      <rPr>
        <sz val="10"/>
        <rFont val="Times New Roman"/>
        <family val="1"/>
      </rPr>
      <t>Loren J. Ward</t>
    </r>
  </si>
  <si>
    <r>
      <rPr>
        <b/>
        <sz val="10"/>
        <rFont val="Times New Roman"/>
        <family val="1"/>
      </rPr>
      <t>PUBLICUSER 235152</t>
    </r>
  </si>
  <si>
    <r>
      <rPr>
        <sz val="10"/>
        <rFont val="Times New Roman"/>
        <family val="1"/>
      </rPr>
      <t>2021-MSS-RES-00562</t>
    </r>
  </si>
  <si>
    <r>
      <rPr>
        <sz val="10"/>
        <rFont val="Times New Roman"/>
        <family val="1"/>
      </rPr>
      <t>Jeffrey Handran</t>
    </r>
  </si>
  <si>
    <r>
      <rPr>
        <sz val="10"/>
        <rFont val="Times New Roman"/>
        <family val="1"/>
      </rPr>
      <t>2021-MSS-RES-00582</t>
    </r>
  </si>
  <si>
    <r>
      <rPr>
        <sz val="10"/>
        <rFont val="Times New Roman"/>
        <family val="1"/>
      </rPr>
      <t>2021-MSS-RES-00589</t>
    </r>
  </si>
  <si>
    <r>
      <rPr>
        <sz val="10"/>
        <rFont val="Times New Roman"/>
        <family val="1"/>
      </rPr>
      <t>2021-MSS-COM-00209</t>
    </r>
  </si>
  <si>
    <r>
      <rPr>
        <sz val="10"/>
        <rFont val="Times New Roman"/>
        <family val="1"/>
      </rPr>
      <t>lucas jackson</t>
    </r>
  </si>
  <si>
    <r>
      <rPr>
        <b/>
        <sz val="10"/>
        <rFont val="Times New Roman"/>
        <family val="1"/>
      </rPr>
      <t>PUBLICUSER 235337</t>
    </r>
  </si>
  <si>
    <r>
      <rPr>
        <sz val="10"/>
        <rFont val="Times New Roman"/>
        <family val="1"/>
      </rPr>
      <t>2021-MSS-RES-00628</t>
    </r>
  </si>
  <si>
    <r>
      <rPr>
        <sz val="10"/>
        <rFont val="Times New Roman"/>
        <family val="1"/>
      </rPr>
      <t>Ashley Walen</t>
    </r>
  </si>
  <si>
    <r>
      <rPr>
        <b/>
        <sz val="10"/>
        <rFont val="Times New Roman"/>
        <family val="1"/>
      </rPr>
      <t>PUBLICUSER 235504</t>
    </r>
  </si>
  <si>
    <r>
      <rPr>
        <sz val="10"/>
        <rFont val="Times New Roman"/>
        <family val="1"/>
      </rPr>
      <t>2021-MSS-MEC-00679</t>
    </r>
  </si>
  <si>
    <r>
      <rPr>
        <sz val="10"/>
        <rFont val="Times New Roman"/>
        <family val="1"/>
      </rPr>
      <t>Joseph Bakken</t>
    </r>
  </si>
  <si>
    <r>
      <rPr>
        <sz val="10"/>
        <rFont val="Times New Roman"/>
        <family val="1"/>
      </rPr>
      <t>2021-MSS-MEC-00750</t>
    </r>
  </si>
  <si>
    <r>
      <rPr>
        <sz val="10"/>
        <rFont val="Times New Roman"/>
        <family val="1"/>
      </rPr>
      <t>2021-MSS-MEC-00751</t>
    </r>
  </si>
  <si>
    <r>
      <rPr>
        <sz val="10"/>
        <rFont val="Times New Roman"/>
        <family val="1"/>
      </rPr>
      <t>2021-MSS-MEC-00752</t>
    </r>
  </si>
  <si>
    <r>
      <rPr>
        <sz val="10"/>
        <rFont val="Times New Roman"/>
        <family val="1"/>
      </rPr>
      <t>2021-MSS-MEC-00770</t>
    </r>
  </si>
  <si>
    <r>
      <rPr>
        <sz val="10"/>
        <rFont val="Times New Roman"/>
        <family val="1"/>
      </rPr>
      <t>2021-MSS-MEC-00792</t>
    </r>
  </si>
  <si>
    <r>
      <rPr>
        <b/>
        <sz val="10"/>
        <rFont val="Times New Roman"/>
        <family val="1"/>
      </rPr>
      <t>PUBLICUSER 235508</t>
    </r>
  </si>
  <si>
    <r>
      <rPr>
        <sz val="10"/>
        <rFont val="Times New Roman"/>
        <family val="1"/>
      </rPr>
      <t>2021-MSS-COM-00207</t>
    </r>
  </si>
  <si>
    <r>
      <rPr>
        <sz val="10"/>
        <rFont val="Times New Roman"/>
        <family val="1"/>
      </rPr>
      <t>Ivan Pasyuk</t>
    </r>
  </si>
  <si>
    <r>
      <rPr>
        <b/>
        <sz val="10"/>
        <rFont val="Times New Roman"/>
        <family val="1"/>
      </rPr>
      <t>PUBLICUSER 235509</t>
    </r>
  </si>
  <si>
    <r>
      <rPr>
        <sz val="10"/>
        <rFont val="Times New Roman"/>
        <family val="1"/>
      </rPr>
      <t>2021-MSS-ELC-00638</t>
    </r>
  </si>
  <si>
    <r>
      <rPr>
        <sz val="10"/>
        <rFont val="Times New Roman"/>
        <family val="1"/>
      </rPr>
      <t>justin rosenbaum</t>
    </r>
  </si>
  <si>
    <r>
      <rPr>
        <sz val="10"/>
        <rFont val="Times New Roman"/>
        <family val="1"/>
      </rPr>
      <t>2021-MSS-ELC-00693</t>
    </r>
  </si>
  <si>
    <r>
      <rPr>
        <b/>
        <sz val="10"/>
        <rFont val="Times New Roman"/>
        <family val="1"/>
      </rPr>
      <t>PUBLICUSER 235521</t>
    </r>
  </si>
  <si>
    <r>
      <rPr>
        <sz val="10"/>
        <rFont val="Times New Roman"/>
        <family val="1"/>
      </rPr>
      <t>2021-MSS-PLM-00503</t>
    </r>
  </si>
  <si>
    <r>
      <rPr>
        <sz val="10"/>
        <rFont val="Times New Roman"/>
        <family val="1"/>
      </rPr>
      <t>D O Plumbing and Heating</t>
    </r>
  </si>
  <si>
    <r>
      <rPr>
        <sz val="10"/>
        <rFont val="Times New Roman"/>
        <family val="1"/>
      </rPr>
      <t>D O Plumbing</t>
    </r>
  </si>
  <si>
    <r>
      <rPr>
        <sz val="10"/>
        <rFont val="Times New Roman"/>
        <family val="1"/>
      </rPr>
      <t>and Heating</t>
    </r>
  </si>
  <si>
    <r>
      <rPr>
        <sz val="10"/>
        <rFont val="Times New Roman"/>
        <family val="1"/>
      </rPr>
      <t>2021-MSS-PLM-00504</t>
    </r>
  </si>
  <si>
    <r>
      <rPr>
        <b/>
        <sz val="10"/>
        <rFont val="Times New Roman"/>
        <family val="1"/>
      </rPr>
      <t>PUBLICUSER 235577</t>
    </r>
  </si>
  <si>
    <r>
      <rPr>
        <sz val="10"/>
        <rFont val="Times New Roman"/>
        <family val="1"/>
      </rPr>
      <t>2021-MSS-RES-00612</t>
    </r>
  </si>
  <si>
    <r>
      <rPr>
        <sz val="10"/>
        <rFont val="Times New Roman"/>
        <family val="1"/>
      </rPr>
      <t>Rory Burmeister   4465464</t>
    </r>
  </si>
  <si>
    <r>
      <rPr>
        <b/>
        <sz val="10"/>
        <rFont val="Times New Roman"/>
        <family val="1"/>
      </rPr>
      <t>PUBLICUSER 235598</t>
    </r>
  </si>
  <si>
    <r>
      <rPr>
        <sz val="10"/>
        <rFont val="Times New Roman"/>
        <family val="1"/>
      </rPr>
      <t>2021-MSS-ELC-00271</t>
    </r>
  </si>
  <si>
    <r>
      <rPr>
        <sz val="10"/>
        <rFont val="Times New Roman"/>
        <family val="1"/>
      </rPr>
      <t>Joe Hoffman Electric LLC</t>
    </r>
  </si>
  <si>
    <r>
      <rPr>
        <b/>
        <sz val="10"/>
        <rFont val="Times New Roman"/>
        <family val="1"/>
      </rPr>
      <t>PUBLICUSER 235772</t>
    </r>
  </si>
  <si>
    <r>
      <rPr>
        <sz val="10"/>
        <rFont val="Times New Roman"/>
        <family val="1"/>
      </rPr>
      <t>2021-MSS-ELC-00633</t>
    </r>
  </si>
  <si>
    <r>
      <rPr>
        <sz val="10"/>
        <rFont val="Times New Roman"/>
        <family val="1"/>
      </rPr>
      <t>Lloyd Electric,      4463531 LLC</t>
    </r>
  </si>
  <si>
    <r>
      <rPr>
        <b/>
        <sz val="10"/>
        <rFont val="Times New Roman"/>
        <family val="1"/>
      </rPr>
      <t>PUBLICUSER 235961</t>
    </r>
  </si>
  <si>
    <r>
      <rPr>
        <sz val="10"/>
        <rFont val="Times New Roman"/>
        <family val="1"/>
      </rPr>
      <t>2021-MSS-LGR-02297</t>
    </r>
  </si>
  <si>
    <r>
      <rPr>
        <sz val="10"/>
        <rFont val="Times New Roman"/>
        <family val="1"/>
      </rPr>
      <t>Shelly Hall Crobar</t>
    </r>
  </si>
  <si>
    <r>
      <rPr>
        <b/>
        <sz val="10"/>
        <rFont val="Times New Roman"/>
        <family val="1"/>
      </rPr>
      <t>PUBLICUSER 235969</t>
    </r>
  </si>
  <si>
    <r>
      <rPr>
        <sz val="10"/>
        <rFont val="Times New Roman"/>
        <family val="1"/>
      </rPr>
      <t>2021-MSS-RES-00584</t>
    </r>
  </si>
  <si>
    <r>
      <rPr>
        <sz val="10"/>
        <rFont val="Times New Roman"/>
        <family val="1"/>
      </rPr>
      <t>Hunter J Andersen</t>
    </r>
  </si>
  <si>
    <r>
      <rPr>
        <sz val="10"/>
        <rFont val="Times New Roman"/>
        <family val="1"/>
      </rPr>
      <t>2021-MSS-RES-00638</t>
    </r>
  </si>
  <si>
    <r>
      <rPr>
        <sz val="10"/>
        <rFont val="Times New Roman"/>
        <family val="1"/>
      </rPr>
      <t>2021-MSS-RES-00660</t>
    </r>
  </si>
  <si>
    <r>
      <rPr>
        <b/>
        <sz val="10"/>
        <rFont val="Times New Roman"/>
        <family val="1"/>
      </rPr>
      <t>PUBLICUSER 236021</t>
    </r>
  </si>
  <si>
    <r>
      <rPr>
        <sz val="10"/>
        <rFont val="Times New Roman"/>
        <family val="1"/>
      </rPr>
      <t>2021-MSS-RES-00571</t>
    </r>
  </si>
  <si>
    <r>
      <rPr>
        <sz val="10"/>
        <rFont val="Times New Roman"/>
        <family val="1"/>
      </rPr>
      <t>Derrick Smith</t>
    </r>
  </si>
  <si>
    <r>
      <rPr>
        <sz val="10"/>
        <rFont val="Times New Roman"/>
        <family val="1"/>
      </rPr>
      <t>2021-MSS-RES-00608     Derrick Smith       4464824</t>
    </r>
  </si>
  <si>
    <r>
      <rPr>
        <b/>
        <sz val="10"/>
        <rFont val="Times New Roman"/>
        <family val="1"/>
      </rPr>
      <t>PUBLICUSER 236075</t>
    </r>
  </si>
  <si>
    <r>
      <rPr>
        <sz val="10"/>
        <rFont val="Times New Roman"/>
        <family val="1"/>
      </rPr>
      <t xml:space="preserve">2021-MSS-LGR-02306    James R Stokes    4465694
</t>
    </r>
    <r>
      <rPr>
        <sz val="10"/>
        <rFont val="Times New Roman"/>
        <family val="1"/>
      </rPr>
      <t>James R Stokes    4465695</t>
    </r>
  </si>
  <si>
    <r>
      <rPr>
        <sz val="10"/>
        <rFont val="Times New Roman"/>
        <family val="1"/>
      </rPr>
      <t xml:space="preserve">$540.00
</t>
    </r>
    <r>
      <rPr>
        <sz val="10"/>
        <rFont val="Times New Roman"/>
        <family val="1"/>
      </rPr>
      <t>$135.00</t>
    </r>
  </si>
  <si>
    <r>
      <rPr>
        <b/>
        <sz val="10"/>
        <rFont val="Times New Roman"/>
        <family val="1"/>
      </rPr>
      <t>PUBLICUSER 236089</t>
    </r>
  </si>
  <si>
    <r>
      <rPr>
        <sz val="10"/>
        <rFont val="Times New Roman"/>
        <family val="1"/>
      </rPr>
      <t xml:space="preserve">2021-MSS-LGR-02321    Nathan J                4468260
</t>
    </r>
    <r>
      <rPr>
        <sz val="10"/>
        <rFont val="Times New Roman"/>
        <family val="1"/>
      </rPr>
      <t>Hampson</t>
    </r>
  </si>
  <si>
    <r>
      <rPr>
        <sz val="10"/>
        <rFont val="Times New Roman"/>
        <family val="1"/>
      </rPr>
      <t xml:space="preserve">Nathan J                4468261
</t>
    </r>
    <r>
      <rPr>
        <sz val="10"/>
        <rFont val="Times New Roman"/>
        <family val="1"/>
      </rPr>
      <t>Hampson</t>
    </r>
  </si>
  <si>
    <r>
      <rPr>
        <b/>
        <sz val="10"/>
        <rFont val="Times New Roman"/>
        <family val="1"/>
      </rPr>
      <t>PUBLICUSER 236119</t>
    </r>
  </si>
  <si>
    <r>
      <rPr>
        <sz val="10"/>
        <rFont val="Times New Roman"/>
        <family val="1"/>
      </rPr>
      <t>2021-MSS-LIR-00031      Saowalak Slover   4465650</t>
    </r>
  </si>
  <si>
    <r>
      <rPr>
        <b/>
        <sz val="10"/>
        <rFont val="Times New Roman"/>
        <family val="1"/>
      </rPr>
      <t>PUBLICUSER 236163</t>
    </r>
  </si>
  <si>
    <r>
      <rPr>
        <sz val="10"/>
        <rFont val="Times New Roman"/>
        <family val="1"/>
      </rPr>
      <t>2021-MSS-LGR-02291    Brady M. Maly     4463465</t>
    </r>
  </si>
  <si>
    <r>
      <rPr>
        <b/>
        <sz val="10"/>
        <rFont val="Times New Roman"/>
        <family val="1"/>
      </rPr>
      <t>PUBLICUSER 236168</t>
    </r>
  </si>
  <si>
    <r>
      <rPr>
        <sz val="10"/>
        <rFont val="Times New Roman"/>
        <family val="1"/>
      </rPr>
      <t>2021-MSS-GEN-00278    Jaquelyn Rauff     4465677</t>
    </r>
  </si>
  <si>
    <r>
      <rPr>
        <b/>
        <sz val="10"/>
        <rFont val="Times New Roman"/>
        <family val="1"/>
      </rPr>
      <t>PUBLICUSER 236195</t>
    </r>
  </si>
  <si>
    <r>
      <rPr>
        <sz val="10"/>
        <rFont val="Times New Roman"/>
        <family val="1"/>
      </rPr>
      <t xml:space="preserve">2021-MSS-LGR-02318    Barbara Turner     4468058
</t>
    </r>
    <r>
      <rPr>
        <sz val="10"/>
        <rFont val="Times New Roman"/>
        <family val="1"/>
      </rPr>
      <t>Barbara Turner     4468059</t>
    </r>
  </si>
  <si>
    <r>
      <rPr>
        <sz val="10"/>
        <rFont val="Times New Roman"/>
        <family val="1"/>
      </rPr>
      <t xml:space="preserve">$80.00
</t>
    </r>
    <r>
      <rPr>
        <sz val="10"/>
        <rFont val="Times New Roman"/>
        <family val="1"/>
      </rPr>
      <t>$20.00</t>
    </r>
  </si>
  <si>
    <r>
      <rPr>
        <b/>
        <sz val="10"/>
        <rFont val="Times New Roman"/>
        <family val="1"/>
      </rPr>
      <t>PUBLICUSER 236331</t>
    </r>
  </si>
  <si>
    <r>
      <rPr>
        <sz val="10"/>
        <rFont val="Times New Roman"/>
        <family val="1"/>
      </rPr>
      <t xml:space="preserve">2021-MSS-ELC-00674     Caitlin G               4465984
</t>
    </r>
    <r>
      <rPr>
        <sz val="10"/>
        <rFont val="Times New Roman"/>
        <family val="1"/>
      </rPr>
      <t>Freeman</t>
    </r>
  </si>
  <si>
    <r>
      <rPr>
        <b/>
        <sz val="10"/>
        <rFont val="Times New Roman"/>
        <family val="1"/>
      </rPr>
      <t>PUBLICUSER 236355</t>
    </r>
  </si>
  <si>
    <r>
      <rPr>
        <sz val="10"/>
        <rFont val="Times New Roman"/>
        <family val="1"/>
      </rPr>
      <t xml:space="preserve">2021-MSS-COM-00221   Amber F Pike-      4466206
</t>
    </r>
    <r>
      <rPr>
        <sz val="10"/>
        <rFont val="Times New Roman"/>
        <family val="1"/>
      </rPr>
      <t>Trimble</t>
    </r>
  </si>
  <si>
    <r>
      <rPr>
        <sz val="10"/>
        <rFont val="Times New Roman"/>
        <family val="1"/>
      </rPr>
      <t>Amber F Pike-      4466207 Trimble</t>
    </r>
  </si>
  <si>
    <r>
      <rPr>
        <b/>
        <sz val="10"/>
        <rFont val="Times New Roman"/>
        <family val="1"/>
      </rPr>
      <t>PUBLICUSER 236394</t>
    </r>
  </si>
  <si>
    <r>
      <rPr>
        <sz val="10"/>
        <rFont val="Times New Roman"/>
        <family val="1"/>
      </rPr>
      <t xml:space="preserve">2021-MSS-GEN-00271    CHRISTOPHER  4463459
</t>
    </r>
    <r>
      <rPr>
        <sz val="10"/>
        <rFont val="Times New Roman"/>
        <family val="1"/>
      </rPr>
      <t>J DRAKE</t>
    </r>
  </si>
  <si>
    <r>
      <rPr>
        <b/>
        <sz val="10"/>
        <rFont val="Times New Roman"/>
        <family val="1"/>
      </rPr>
      <t>PUBLICUSER 236400</t>
    </r>
  </si>
  <si>
    <r>
      <rPr>
        <sz val="10"/>
        <rFont val="Times New Roman"/>
        <family val="1"/>
      </rPr>
      <t>2021-MSS-RES-00617</t>
    </r>
  </si>
  <si>
    <r>
      <rPr>
        <sz val="10"/>
        <rFont val="Times New Roman"/>
        <family val="1"/>
      </rPr>
      <t>Brett Taylor</t>
    </r>
  </si>
  <si>
    <r>
      <rPr>
        <sz val="10"/>
        <rFont val="Times New Roman"/>
        <family val="1"/>
      </rPr>
      <t>2021-MSS-RES-00631</t>
    </r>
  </si>
  <si>
    <r>
      <rPr>
        <sz val="10"/>
        <rFont val="Times New Roman"/>
        <family val="1"/>
      </rPr>
      <t>2021-MSS-MEC-00787</t>
    </r>
  </si>
  <si>
    <r>
      <rPr>
        <sz val="10"/>
        <rFont val="Times New Roman"/>
        <family val="1"/>
      </rPr>
      <t>David Redkey</t>
    </r>
  </si>
  <si>
    <r>
      <rPr>
        <b/>
        <sz val="10"/>
        <rFont val="Times New Roman"/>
        <family val="1"/>
      </rPr>
      <t>PUBLICUSER 236463</t>
    </r>
  </si>
  <si>
    <r>
      <rPr>
        <sz val="10"/>
        <rFont val="Times New Roman"/>
        <family val="1"/>
      </rPr>
      <t>2021-MSS-RES-00573</t>
    </r>
  </si>
  <si>
    <r>
      <rPr>
        <sz val="10"/>
        <rFont val="Times New Roman"/>
        <family val="1"/>
      </rPr>
      <t>Peter Vandergrift</t>
    </r>
  </si>
  <si>
    <r>
      <rPr>
        <b/>
        <sz val="10"/>
        <rFont val="Times New Roman"/>
        <family val="1"/>
      </rPr>
      <t>PUBLICUSER 236471</t>
    </r>
  </si>
  <si>
    <r>
      <rPr>
        <sz val="10"/>
        <rFont val="Times New Roman"/>
        <family val="1"/>
      </rPr>
      <t>2021-MSS-RES-00580</t>
    </r>
  </si>
  <si>
    <r>
      <rPr>
        <sz val="10"/>
        <rFont val="Times New Roman"/>
        <family val="1"/>
      </rPr>
      <t>Kevin Carroll</t>
    </r>
  </si>
  <si>
    <r>
      <rPr>
        <sz val="10"/>
        <rFont val="Times New Roman"/>
        <family val="1"/>
      </rPr>
      <t>2021-MSS-PLM-00295</t>
    </r>
  </si>
  <si>
    <r>
      <rPr>
        <sz val="10"/>
        <rFont val="Times New Roman"/>
        <family val="1"/>
      </rPr>
      <t>Thomas Lund</t>
    </r>
  </si>
  <si>
    <r>
      <rPr>
        <b/>
        <sz val="10"/>
        <rFont val="Times New Roman"/>
        <family val="1"/>
      </rPr>
      <t>PUBLICUSER 236497</t>
    </r>
  </si>
  <si>
    <r>
      <rPr>
        <sz val="10"/>
        <rFont val="Times New Roman"/>
        <family val="1"/>
      </rPr>
      <t>2021-MSS-RES-00586</t>
    </r>
  </si>
  <si>
    <r>
      <rPr>
        <sz val="10"/>
        <rFont val="Times New Roman"/>
        <family val="1"/>
      </rPr>
      <t>Daniel Miller</t>
    </r>
  </si>
  <si>
    <r>
      <rPr>
        <sz val="10"/>
        <rFont val="Times New Roman"/>
        <family val="1"/>
      </rPr>
      <t>2021-MSS-PLM-00445</t>
    </r>
  </si>
  <si>
    <r>
      <rPr>
        <sz val="10"/>
        <rFont val="Times New Roman"/>
        <family val="1"/>
      </rPr>
      <t>Lindsey Lavoie</t>
    </r>
  </si>
  <si>
    <r>
      <rPr>
        <sz val="10"/>
        <rFont val="Times New Roman"/>
        <family val="1"/>
      </rPr>
      <t>2021-MSS-PLM-00506</t>
    </r>
  </si>
  <si>
    <r>
      <rPr>
        <sz val="10"/>
        <rFont val="Times New Roman"/>
        <family val="1"/>
      </rPr>
      <t>2021-MSS-PLM-00532</t>
    </r>
  </si>
  <si>
    <r>
      <rPr>
        <b/>
        <sz val="10"/>
        <rFont val="Times New Roman"/>
        <family val="1"/>
      </rPr>
      <t>PUBLICUSER 236567</t>
    </r>
  </si>
  <si>
    <r>
      <rPr>
        <sz val="10"/>
        <rFont val="Times New Roman"/>
        <family val="1"/>
      </rPr>
      <t>2021-MSS-LIQ-00008</t>
    </r>
  </si>
  <si>
    <r>
      <rPr>
        <sz val="10"/>
        <rFont val="Times New Roman"/>
        <family val="1"/>
      </rPr>
      <t>Kimberly Durham</t>
    </r>
  </si>
  <si>
    <r>
      <rPr>
        <b/>
        <sz val="10"/>
        <rFont val="Times New Roman"/>
        <family val="1"/>
      </rPr>
      <t>PUBLICUSER 236569</t>
    </r>
  </si>
  <si>
    <r>
      <rPr>
        <sz val="10"/>
        <rFont val="Times New Roman"/>
        <family val="1"/>
      </rPr>
      <t>2021-MSS-LGR-02328</t>
    </r>
  </si>
  <si>
    <r>
      <rPr>
        <sz val="10"/>
        <rFont val="Times New Roman"/>
        <family val="1"/>
      </rPr>
      <t>Robert J Cooksey</t>
    </r>
  </si>
  <si>
    <r>
      <rPr>
        <sz val="10"/>
        <rFont val="Times New Roman"/>
        <family val="1"/>
      </rPr>
      <t>2021-MSS-ELC-00688</t>
    </r>
  </si>
  <si>
    <r>
      <rPr>
        <sz val="10"/>
        <rFont val="Times New Roman"/>
        <family val="1"/>
      </rPr>
      <t>2021-MSS-ELC-00728</t>
    </r>
  </si>
  <si>
    <r>
      <rPr>
        <sz val="10"/>
        <rFont val="Times New Roman"/>
        <family val="1"/>
      </rPr>
      <t>2021-MSS-ELC-00729</t>
    </r>
  </si>
  <si>
    <r>
      <rPr>
        <sz val="10"/>
        <rFont val="Times New Roman"/>
        <family val="1"/>
      </rPr>
      <t>2021-MSS-ELC-00733</t>
    </r>
  </si>
  <si>
    <r>
      <rPr>
        <sz val="10"/>
        <rFont val="Times New Roman"/>
        <family val="1"/>
      </rPr>
      <t>2021-MSS-PLM-00542</t>
    </r>
  </si>
  <si>
    <r>
      <rPr>
        <sz val="10"/>
        <rFont val="Times New Roman"/>
        <family val="1"/>
      </rPr>
      <t>Elizabeth</t>
    </r>
  </si>
  <si>
    <r>
      <rPr>
        <sz val="10"/>
        <rFont val="Times New Roman"/>
        <family val="1"/>
      </rPr>
      <t>Schneider</t>
    </r>
  </si>
  <si>
    <r>
      <rPr>
        <sz val="10"/>
        <rFont val="Times New Roman"/>
        <family val="1"/>
      </rPr>
      <t>2021-MSS-COM-00214</t>
    </r>
  </si>
  <si>
    <r>
      <rPr>
        <sz val="10"/>
        <rFont val="Times New Roman"/>
        <family val="1"/>
      </rPr>
      <t>Dye Biz LLC</t>
    </r>
  </si>
  <si>
    <r>
      <rPr>
        <b/>
        <sz val="10"/>
        <rFont val="Times New Roman"/>
        <family val="1"/>
      </rPr>
      <t>PUBLICUSER 236699</t>
    </r>
  </si>
  <si>
    <r>
      <rPr>
        <sz val="10"/>
        <rFont val="Times New Roman"/>
        <family val="1"/>
      </rPr>
      <t>2021-MSS-RES-00533</t>
    </r>
  </si>
  <si>
    <r>
      <rPr>
        <sz val="10"/>
        <rFont val="Times New Roman"/>
        <family val="1"/>
      </rPr>
      <t>Lucas J Dupuis</t>
    </r>
  </si>
  <si>
    <r>
      <rPr>
        <sz val="10"/>
        <rFont val="Times New Roman"/>
        <family val="1"/>
      </rPr>
      <t>2021-MSS-RES-00541</t>
    </r>
  </si>
  <si>
    <r>
      <rPr>
        <sz val="10"/>
        <rFont val="Times New Roman"/>
        <family val="1"/>
      </rPr>
      <t>2021-MSS-RES-00579</t>
    </r>
  </si>
  <si>
    <r>
      <rPr>
        <b/>
        <sz val="10"/>
        <rFont val="Times New Roman"/>
        <family val="1"/>
      </rPr>
      <t>PUBLICUSER 236720</t>
    </r>
  </si>
  <si>
    <r>
      <rPr>
        <sz val="10"/>
        <rFont val="Times New Roman"/>
        <family val="1"/>
      </rPr>
      <t>2021-MSS-ELC-00623</t>
    </r>
  </si>
  <si>
    <r>
      <rPr>
        <sz val="10"/>
        <rFont val="Times New Roman"/>
        <family val="1"/>
      </rPr>
      <t>Burley McWilliams</t>
    </r>
  </si>
  <si>
    <r>
      <rPr>
        <b/>
        <sz val="10"/>
        <rFont val="Times New Roman"/>
        <family val="1"/>
      </rPr>
      <t>PUBLICUSER 236731</t>
    </r>
  </si>
  <si>
    <r>
      <rPr>
        <sz val="10"/>
        <rFont val="Times New Roman"/>
        <family val="1"/>
      </rPr>
      <t>2021-MSS-PLM-00468</t>
    </r>
  </si>
  <si>
    <r>
      <rPr>
        <sz val="10"/>
        <rFont val="Times New Roman"/>
        <family val="1"/>
      </rPr>
      <t>BURLEY MCWILLIAMS</t>
    </r>
  </si>
  <si>
    <r>
      <rPr>
        <sz val="10"/>
        <rFont val="Times New Roman"/>
        <family val="1"/>
      </rPr>
      <t>2021-MSS-MEC-00291</t>
    </r>
  </si>
  <si>
    <r>
      <rPr>
        <sz val="10"/>
        <rFont val="Times New Roman"/>
        <family val="1"/>
      </rPr>
      <t>2021-MSS-MEC-00673</t>
    </r>
  </si>
  <si>
    <r>
      <rPr>
        <sz val="10"/>
        <rFont val="Times New Roman"/>
        <family val="1"/>
      </rPr>
      <t>2021-MSS-MEC-00681</t>
    </r>
  </si>
  <si>
    <r>
      <rPr>
        <sz val="10"/>
        <rFont val="Times New Roman"/>
        <family val="1"/>
      </rPr>
      <t>2021-MSS-MEC-00683</t>
    </r>
  </si>
  <si>
    <r>
      <rPr>
        <sz val="10"/>
        <rFont val="Times New Roman"/>
        <family val="1"/>
      </rPr>
      <t>2021-MSS-MEC-00686</t>
    </r>
  </si>
  <si>
    <r>
      <rPr>
        <sz val="10"/>
        <rFont val="Times New Roman"/>
        <family val="1"/>
      </rPr>
      <t>2021-MSS-MEC-00699</t>
    </r>
  </si>
  <si>
    <r>
      <rPr>
        <sz val="10"/>
        <rFont val="Times New Roman"/>
        <family val="1"/>
      </rPr>
      <t>2021-MSS-MEC-00700</t>
    </r>
  </si>
  <si>
    <r>
      <rPr>
        <sz val="10"/>
        <rFont val="Times New Roman"/>
        <family val="1"/>
      </rPr>
      <t>2021-MSS-MEC-00709</t>
    </r>
  </si>
  <si>
    <r>
      <rPr>
        <sz val="10"/>
        <rFont val="Times New Roman"/>
        <family val="1"/>
      </rPr>
      <t>2021-MSS-MEC-00721</t>
    </r>
  </si>
  <si>
    <r>
      <rPr>
        <sz val="10"/>
        <rFont val="Times New Roman"/>
        <family val="1"/>
      </rPr>
      <t>2021-MSS-MEC-00731</t>
    </r>
  </si>
  <si>
    <r>
      <rPr>
        <sz val="10"/>
        <rFont val="Times New Roman"/>
        <family val="1"/>
      </rPr>
      <t>2021-MSS-MEC-00732</t>
    </r>
  </si>
  <si>
    <r>
      <rPr>
        <sz val="10"/>
        <rFont val="Times New Roman"/>
        <family val="1"/>
      </rPr>
      <t>2021-MSS-MEC-00759</t>
    </r>
  </si>
  <si>
    <r>
      <rPr>
        <sz val="10"/>
        <rFont val="Times New Roman"/>
        <family val="1"/>
      </rPr>
      <t>2021-MSS-MEC-00762</t>
    </r>
  </si>
  <si>
    <r>
      <rPr>
        <sz val="10"/>
        <rFont val="Times New Roman"/>
        <family val="1"/>
      </rPr>
      <t>2021-MSS-MEC-00765</t>
    </r>
  </si>
  <si>
    <r>
      <rPr>
        <sz val="10"/>
        <rFont val="Times New Roman"/>
        <family val="1"/>
      </rPr>
      <t>2021-MSS-MEC-00766</t>
    </r>
  </si>
  <si>
    <r>
      <rPr>
        <sz val="10"/>
        <rFont val="Times New Roman"/>
        <family val="1"/>
      </rPr>
      <t>2021-MSS-MEC-00768</t>
    </r>
  </si>
  <si>
    <r>
      <rPr>
        <sz val="10"/>
        <rFont val="Times New Roman"/>
        <family val="1"/>
      </rPr>
      <t>2021-MSS-MEC-00769</t>
    </r>
  </si>
  <si>
    <r>
      <rPr>
        <sz val="10"/>
        <rFont val="Times New Roman"/>
        <family val="1"/>
      </rPr>
      <t>2021-MSS-MEC-00771</t>
    </r>
  </si>
  <si>
    <r>
      <rPr>
        <sz val="10"/>
        <rFont val="Times New Roman"/>
        <family val="1"/>
      </rPr>
      <t>2021-MSS-MEC-00772</t>
    </r>
  </si>
  <si>
    <r>
      <rPr>
        <sz val="10"/>
        <rFont val="Times New Roman"/>
        <family val="1"/>
      </rPr>
      <t>2021-MSS-MEC-00783</t>
    </r>
  </si>
  <si>
    <r>
      <rPr>
        <sz val="10"/>
        <rFont val="Times New Roman"/>
        <family val="1"/>
      </rPr>
      <t>2021-MSS-MEC-00791</t>
    </r>
  </si>
  <si>
    <r>
      <rPr>
        <sz val="10"/>
        <rFont val="Times New Roman"/>
        <family val="1"/>
      </rPr>
      <t>2021-MSS-MEC-00793</t>
    </r>
  </si>
  <si>
    <r>
      <rPr>
        <sz val="10"/>
        <rFont val="Times New Roman"/>
        <family val="1"/>
      </rPr>
      <t>2021-MSS-MEC-00794</t>
    </r>
  </si>
  <si>
    <r>
      <rPr>
        <sz val="10"/>
        <rFont val="Times New Roman"/>
        <family val="1"/>
      </rPr>
      <t>2021-MSS-MEC-00803</t>
    </r>
  </si>
  <si>
    <r>
      <rPr>
        <sz val="10"/>
        <rFont val="Times New Roman"/>
        <family val="1"/>
      </rPr>
      <t>2021-MSS-MEC-00818</t>
    </r>
  </si>
  <si>
    <r>
      <rPr>
        <sz val="10"/>
        <rFont val="Times New Roman"/>
        <family val="1"/>
      </rPr>
      <t>2021-MSS-MEC-00819</t>
    </r>
  </si>
  <si>
    <r>
      <rPr>
        <sz val="10"/>
        <rFont val="Times New Roman"/>
        <family val="1"/>
      </rPr>
      <t>2021-MSS-MEC-00824</t>
    </r>
  </si>
  <si>
    <r>
      <rPr>
        <sz val="10"/>
        <rFont val="Times New Roman"/>
        <family val="1"/>
      </rPr>
      <t>2021-MSS-MEC-00828</t>
    </r>
  </si>
  <si>
    <r>
      <rPr>
        <sz val="10"/>
        <rFont val="Times New Roman"/>
        <family val="1"/>
      </rPr>
      <t>2021-MSS-MEC-00738</t>
    </r>
  </si>
  <si>
    <r>
      <rPr>
        <sz val="10"/>
        <rFont val="Times New Roman"/>
        <family val="1"/>
      </rPr>
      <t>Brian Hanson</t>
    </r>
  </si>
  <si>
    <r>
      <rPr>
        <b/>
        <sz val="10"/>
        <rFont val="Times New Roman"/>
        <family val="1"/>
      </rPr>
      <t>PUBLICUSER 236932</t>
    </r>
  </si>
  <si>
    <r>
      <rPr>
        <sz val="10"/>
        <rFont val="Times New Roman"/>
        <family val="1"/>
      </rPr>
      <t>2021-MSS-PLM-00507</t>
    </r>
  </si>
  <si>
    <r>
      <rPr>
        <sz val="10"/>
        <rFont val="Times New Roman"/>
        <family val="1"/>
      </rPr>
      <t>Mikhail a levchenko</t>
    </r>
  </si>
  <si>
    <r>
      <rPr>
        <sz val="10"/>
        <rFont val="Times New Roman"/>
        <family val="1"/>
      </rPr>
      <t>Mikhail a</t>
    </r>
  </si>
  <si>
    <r>
      <rPr>
        <sz val="10"/>
        <rFont val="Times New Roman"/>
        <family val="1"/>
      </rPr>
      <t>levchenko</t>
    </r>
  </si>
  <si>
    <r>
      <rPr>
        <sz val="10"/>
        <rFont val="Times New Roman"/>
        <family val="1"/>
      </rPr>
      <t>2021-MSS-PLM-00508</t>
    </r>
  </si>
  <si>
    <r>
      <rPr>
        <sz val="10"/>
        <rFont val="Times New Roman"/>
        <family val="1"/>
      </rPr>
      <t>Mikhail</t>
    </r>
  </si>
  <si>
    <r>
      <rPr>
        <sz val="10"/>
        <rFont val="Times New Roman"/>
        <family val="1"/>
      </rPr>
      <t>2021-MSS-PLM-00521</t>
    </r>
  </si>
  <si>
    <r>
      <rPr>
        <sz val="10"/>
        <rFont val="Times New Roman"/>
        <family val="1"/>
      </rPr>
      <t>Mikhail A</t>
    </r>
  </si>
  <si>
    <r>
      <rPr>
        <sz val="10"/>
        <rFont val="Times New Roman"/>
        <family val="1"/>
      </rPr>
      <t>Levchenko</t>
    </r>
  </si>
  <si>
    <r>
      <rPr>
        <sz val="10"/>
        <rFont val="Times New Roman"/>
        <family val="1"/>
      </rPr>
      <t>2021-MSS-PLM-00529</t>
    </r>
  </si>
  <si>
    <r>
      <rPr>
        <sz val="10"/>
        <rFont val="Times New Roman"/>
        <family val="1"/>
      </rPr>
      <t>2021-MSS-PLM-00530</t>
    </r>
  </si>
  <si>
    <r>
      <rPr>
        <sz val="10"/>
        <rFont val="Times New Roman"/>
        <family val="1"/>
      </rPr>
      <t>2021-MSS-PLM-00478</t>
    </r>
  </si>
  <si>
    <r>
      <rPr>
        <sz val="10"/>
        <rFont val="Times New Roman"/>
        <family val="1"/>
      </rPr>
      <t>Kyle E Haugland</t>
    </r>
  </si>
  <si>
    <r>
      <rPr>
        <b/>
        <sz val="10"/>
        <rFont val="Times New Roman"/>
        <family val="1"/>
      </rPr>
      <t>PUBLICUSER 236997</t>
    </r>
  </si>
  <si>
    <r>
      <rPr>
        <sz val="10"/>
        <rFont val="Times New Roman"/>
        <family val="1"/>
      </rPr>
      <t xml:space="preserve">Kyle E Haugland
</t>
    </r>
    <r>
      <rPr>
        <sz val="10"/>
        <rFont val="Times New Roman"/>
        <family val="1"/>
      </rPr>
      <t>Kyle E Haugland</t>
    </r>
  </si>
  <si>
    <r>
      <rPr>
        <sz val="10"/>
        <rFont val="Times New Roman"/>
        <family val="1"/>
      </rPr>
      <t xml:space="preserve">4462679
</t>
    </r>
    <r>
      <rPr>
        <sz val="10"/>
        <rFont val="Times New Roman"/>
        <family val="1"/>
      </rPr>
      <t>4462680</t>
    </r>
  </si>
  <si>
    <r>
      <rPr>
        <sz val="10"/>
        <rFont val="Times New Roman"/>
        <family val="1"/>
      </rPr>
      <t xml:space="preserve">$52.00
</t>
    </r>
    <r>
      <rPr>
        <sz val="10"/>
        <rFont val="Times New Roman"/>
        <family val="1"/>
      </rPr>
      <t>$35.00</t>
    </r>
  </si>
  <si>
    <r>
      <rPr>
        <b/>
        <sz val="10"/>
        <rFont val="Times New Roman"/>
        <family val="1"/>
      </rPr>
      <t>PUBLICUSER 236998</t>
    </r>
  </si>
  <si>
    <r>
      <rPr>
        <sz val="10"/>
        <rFont val="Times New Roman"/>
        <family val="1"/>
      </rPr>
      <t>2021-MSS-RES-00564</t>
    </r>
  </si>
  <si>
    <r>
      <rPr>
        <sz val="10"/>
        <rFont val="Times New Roman"/>
        <family val="1"/>
      </rPr>
      <t>Robert Lawrence</t>
    </r>
  </si>
  <si>
    <r>
      <rPr>
        <sz val="10"/>
        <rFont val="Times New Roman"/>
        <family val="1"/>
      </rPr>
      <t>2021-MSS-RES-00568</t>
    </r>
  </si>
  <si>
    <r>
      <rPr>
        <sz val="10"/>
        <rFont val="Times New Roman"/>
        <family val="1"/>
      </rPr>
      <t>2021-MSS-RES-00642</t>
    </r>
  </si>
  <si>
    <r>
      <rPr>
        <sz val="10"/>
        <rFont val="Times New Roman"/>
        <family val="1"/>
      </rPr>
      <t>2021-MSS-RES-00643</t>
    </r>
  </si>
  <si>
    <r>
      <rPr>
        <sz val="10"/>
        <rFont val="Times New Roman"/>
        <family val="1"/>
      </rPr>
      <t>2021-MSS-ELC-00632</t>
    </r>
  </si>
  <si>
    <r>
      <rPr>
        <sz val="10"/>
        <rFont val="Times New Roman"/>
        <family val="1"/>
      </rPr>
      <t>Thomas J</t>
    </r>
  </si>
  <si>
    <r>
      <rPr>
        <sz val="10"/>
        <rFont val="Times New Roman"/>
        <family val="1"/>
      </rPr>
      <t>Garland</t>
    </r>
  </si>
  <si>
    <r>
      <rPr>
        <sz val="10"/>
        <rFont val="Times New Roman"/>
        <family val="1"/>
      </rPr>
      <t>2021-MSS-ELC-00635</t>
    </r>
  </si>
  <si>
    <r>
      <rPr>
        <sz val="10"/>
        <rFont val="Times New Roman"/>
        <family val="1"/>
      </rPr>
      <t>2021-MSS-ELC-00671</t>
    </r>
  </si>
  <si>
    <r>
      <rPr>
        <sz val="10"/>
        <rFont val="Times New Roman"/>
        <family val="1"/>
      </rPr>
      <t>2021-MSS-COM-00222</t>
    </r>
  </si>
  <si>
    <r>
      <rPr>
        <sz val="10"/>
        <rFont val="Times New Roman"/>
        <family val="1"/>
      </rPr>
      <t>Patrick Faranal</t>
    </r>
  </si>
  <si>
    <r>
      <rPr>
        <b/>
        <sz val="10"/>
        <rFont val="Times New Roman"/>
        <family val="1"/>
      </rPr>
      <t>PUBLICUSER 237293</t>
    </r>
  </si>
  <si>
    <r>
      <rPr>
        <sz val="10"/>
        <rFont val="Times New Roman"/>
        <family val="1"/>
      </rPr>
      <t>2021-MSS-MEC-00826</t>
    </r>
  </si>
  <si>
    <r>
      <rPr>
        <sz val="10"/>
        <rFont val="Times New Roman"/>
        <family val="1"/>
      </rPr>
      <t>William Allen Veteto</t>
    </r>
  </si>
  <si>
    <r>
      <rPr>
        <b/>
        <sz val="10"/>
        <rFont val="Times New Roman"/>
        <family val="1"/>
      </rPr>
      <t>PUBLICUSER 237410</t>
    </r>
  </si>
  <si>
    <r>
      <rPr>
        <sz val="10"/>
        <rFont val="Times New Roman"/>
        <family val="1"/>
      </rPr>
      <t>2021-MSS-RES-00640</t>
    </r>
  </si>
  <si>
    <r>
      <rPr>
        <sz val="10"/>
        <rFont val="Times New Roman"/>
        <family val="1"/>
      </rPr>
      <t>Susan C Miller</t>
    </r>
  </si>
  <si>
    <r>
      <rPr>
        <sz val="10"/>
        <rFont val="Times New Roman"/>
        <family val="1"/>
      </rPr>
      <t>2021-MSS-RES-00559</t>
    </r>
  </si>
  <si>
    <r>
      <rPr>
        <sz val="10"/>
        <rFont val="Times New Roman"/>
        <family val="1"/>
      </rPr>
      <t>Hansenbuilders</t>
    </r>
  </si>
  <si>
    <r>
      <rPr>
        <sz val="10"/>
        <rFont val="Times New Roman"/>
        <family val="1"/>
      </rPr>
      <t>2021-MSS-COM-00219</t>
    </r>
  </si>
  <si>
    <r>
      <rPr>
        <sz val="10"/>
        <rFont val="Times New Roman"/>
        <family val="1"/>
      </rPr>
      <t>Chadney Sawyer</t>
    </r>
  </si>
  <si>
    <r>
      <rPr>
        <b/>
        <sz val="10"/>
        <rFont val="Times New Roman"/>
        <family val="1"/>
      </rPr>
      <t>PUBLICUSER 237568</t>
    </r>
  </si>
  <si>
    <r>
      <rPr>
        <sz val="10"/>
        <rFont val="Times New Roman"/>
        <family val="1"/>
      </rPr>
      <t>2021-MSS-RES-00674</t>
    </r>
  </si>
  <si>
    <r>
      <rPr>
        <sz val="10"/>
        <rFont val="Times New Roman"/>
        <family val="1"/>
      </rPr>
      <t>SIMON J MCCANN</t>
    </r>
  </si>
  <si>
    <r>
      <rPr>
        <sz val="10"/>
        <rFont val="Times New Roman"/>
        <family val="1"/>
      </rPr>
      <t>2021-MSS-RES-00347</t>
    </r>
  </si>
  <si>
    <r>
      <rPr>
        <sz val="10"/>
        <rFont val="Times New Roman"/>
        <family val="1"/>
      </rPr>
      <t>Scott Fisher</t>
    </r>
  </si>
  <si>
    <r>
      <rPr>
        <sz val="10"/>
        <rFont val="Times New Roman"/>
        <family val="1"/>
      </rPr>
      <t>2021-MSS-MEC-00730</t>
    </r>
  </si>
  <si>
    <r>
      <rPr>
        <sz val="10"/>
        <rFont val="Times New Roman"/>
        <family val="1"/>
      </rPr>
      <t>2021-MSS-PLM-00488</t>
    </r>
  </si>
  <si>
    <r>
      <rPr>
        <sz val="10"/>
        <rFont val="Times New Roman"/>
        <family val="1"/>
      </rPr>
      <t>2021-MSS-PLM-00518</t>
    </r>
  </si>
  <si>
    <r>
      <rPr>
        <b/>
        <sz val="10"/>
        <rFont val="Times New Roman"/>
        <family val="1"/>
      </rPr>
      <t>PUBLICUSER 237638</t>
    </r>
  </si>
  <si>
    <r>
      <rPr>
        <sz val="10"/>
        <rFont val="Times New Roman"/>
        <family val="1"/>
      </rPr>
      <t>2021-MSS-GEN-00196</t>
    </r>
  </si>
  <si>
    <r>
      <rPr>
        <sz val="10"/>
        <rFont val="Times New Roman"/>
        <family val="1"/>
      </rPr>
      <t>Sheila A Lang- Bullard</t>
    </r>
  </si>
  <si>
    <r>
      <rPr>
        <b/>
        <sz val="10"/>
        <rFont val="Times New Roman"/>
        <family val="1"/>
      </rPr>
      <t>PUBLICUSER 237719</t>
    </r>
  </si>
  <si>
    <r>
      <rPr>
        <sz val="10"/>
        <rFont val="Times New Roman"/>
        <family val="1"/>
      </rPr>
      <t>2021-MSS-RES-00633</t>
    </r>
  </si>
  <si>
    <r>
      <rPr>
        <sz val="10"/>
        <rFont val="Times New Roman"/>
        <family val="1"/>
      </rPr>
      <t>Karsen butler</t>
    </r>
  </si>
  <si>
    <r>
      <rPr>
        <b/>
        <sz val="10"/>
        <rFont val="Times New Roman"/>
        <family val="1"/>
      </rPr>
      <t>PUBLICUSER 237720</t>
    </r>
  </si>
  <si>
    <r>
      <rPr>
        <sz val="10"/>
        <rFont val="Times New Roman"/>
        <family val="1"/>
      </rPr>
      <t>2021-MSS-GEN-00197</t>
    </r>
  </si>
  <si>
    <r>
      <rPr>
        <sz val="10"/>
        <rFont val="Times New Roman"/>
        <family val="1"/>
      </rPr>
      <t>Margaret Girardi LLC</t>
    </r>
  </si>
  <si>
    <r>
      <rPr>
        <b/>
        <sz val="10"/>
        <rFont val="Times New Roman"/>
        <family val="1"/>
      </rPr>
      <t>PUBLICUSER 237820</t>
    </r>
  </si>
  <si>
    <r>
      <rPr>
        <sz val="10"/>
        <rFont val="Times New Roman"/>
        <family val="1"/>
      </rPr>
      <t>2021-MSS-GEN-00244</t>
    </r>
  </si>
  <si>
    <r>
      <rPr>
        <sz val="10"/>
        <rFont val="Times New Roman"/>
        <family val="1"/>
      </rPr>
      <t>Terri Finnell</t>
    </r>
  </si>
  <si>
    <r>
      <rPr>
        <sz val="10"/>
        <rFont val="Times New Roman"/>
        <family val="1"/>
      </rPr>
      <t>2021-MSS-COM-00189</t>
    </r>
  </si>
  <si>
    <r>
      <rPr>
        <sz val="10"/>
        <rFont val="Times New Roman"/>
        <family val="1"/>
      </rPr>
      <t>joe ehli</t>
    </r>
  </si>
  <si>
    <r>
      <rPr>
        <b/>
        <sz val="10"/>
        <rFont val="Times New Roman"/>
        <family val="1"/>
      </rPr>
      <t>PUBLICUSER 237828</t>
    </r>
  </si>
  <si>
    <r>
      <rPr>
        <sz val="10"/>
        <rFont val="Times New Roman"/>
        <family val="1"/>
      </rPr>
      <t>2021-MSS-RES-00545</t>
    </r>
  </si>
  <si>
    <r>
      <rPr>
        <sz val="10"/>
        <rFont val="Times New Roman"/>
        <family val="1"/>
      </rPr>
      <t>DANIEL W GOSLING</t>
    </r>
  </si>
  <si>
    <r>
      <rPr>
        <b/>
        <sz val="10"/>
        <rFont val="Times New Roman"/>
        <family val="1"/>
      </rPr>
      <t>PUBLICUSER 237834</t>
    </r>
  </si>
  <si>
    <r>
      <rPr>
        <sz val="10"/>
        <rFont val="Times New Roman"/>
        <family val="1"/>
      </rPr>
      <t>2021-MSS-GEN-00258</t>
    </r>
  </si>
  <si>
    <r>
      <rPr>
        <sz val="10"/>
        <rFont val="Times New Roman"/>
        <family val="1"/>
      </rPr>
      <t>JAMES QIAO JIANG</t>
    </r>
  </si>
  <si>
    <r>
      <rPr>
        <sz val="10"/>
        <rFont val="Times New Roman"/>
        <family val="1"/>
      </rPr>
      <t>2021-MSS-EXC-00082</t>
    </r>
  </si>
  <si>
    <r>
      <rPr>
        <sz val="10"/>
        <rFont val="Times New Roman"/>
        <family val="1"/>
      </rPr>
      <t>dj shaner</t>
    </r>
  </si>
  <si>
    <r>
      <rPr>
        <sz val="10"/>
        <rFont val="Times New Roman"/>
        <family val="1"/>
      </rPr>
      <t>2021-MSS-EXC-00083</t>
    </r>
  </si>
  <si>
    <r>
      <rPr>
        <sz val="10"/>
        <rFont val="Times New Roman"/>
        <family val="1"/>
      </rPr>
      <t>2021-MSS-EXC-00108</t>
    </r>
  </si>
  <si>
    <r>
      <rPr>
        <sz val="10"/>
        <rFont val="Times New Roman"/>
        <family val="1"/>
      </rPr>
      <t>2021-MSS-LGR-02232</t>
    </r>
  </si>
  <si>
    <r>
      <rPr>
        <sz val="10"/>
        <rFont val="Times New Roman"/>
        <family val="1"/>
      </rPr>
      <t>Timothy D</t>
    </r>
  </si>
  <si>
    <r>
      <rPr>
        <sz val="10"/>
        <rFont val="Times New Roman"/>
        <family val="1"/>
      </rPr>
      <t>Danyo</t>
    </r>
  </si>
  <si>
    <r>
      <rPr>
        <b/>
        <sz val="10"/>
        <rFont val="Times New Roman"/>
        <family val="1"/>
      </rPr>
      <t>PUBLICUSER 237845</t>
    </r>
  </si>
  <si>
    <r>
      <rPr>
        <sz val="10"/>
        <rFont val="Times New Roman"/>
        <family val="1"/>
      </rPr>
      <t>2021-MSS-RES-00551</t>
    </r>
  </si>
  <si>
    <r>
      <rPr>
        <sz val="10"/>
        <rFont val="Times New Roman"/>
        <family val="1"/>
      </rPr>
      <t>Cory Walter Claussen</t>
    </r>
  </si>
  <si>
    <r>
      <rPr>
        <b/>
        <sz val="10"/>
        <rFont val="Times New Roman"/>
        <family val="1"/>
      </rPr>
      <t>PUBLICUSER 237853</t>
    </r>
  </si>
  <si>
    <r>
      <rPr>
        <sz val="10"/>
        <rFont val="Times New Roman"/>
        <family val="1"/>
      </rPr>
      <t>2021-MSS-RES-00575</t>
    </r>
  </si>
  <si>
    <r>
      <rPr>
        <sz val="10"/>
        <rFont val="Times New Roman"/>
        <family val="1"/>
      </rPr>
      <t>Lisa Balzarini</t>
    </r>
  </si>
  <si>
    <r>
      <rPr>
        <sz val="10"/>
        <rFont val="Times New Roman"/>
        <family val="1"/>
      </rPr>
      <t>2021-MSS-RES-00576</t>
    </r>
  </si>
  <si>
    <r>
      <rPr>
        <sz val="10"/>
        <rFont val="Times New Roman"/>
        <family val="1"/>
      </rPr>
      <t>2021-MSS-RES-00577</t>
    </r>
  </si>
  <si>
    <r>
      <rPr>
        <sz val="10"/>
        <rFont val="Times New Roman"/>
        <family val="1"/>
      </rPr>
      <t>2021-MSS-RES-00578</t>
    </r>
  </si>
  <si>
    <r>
      <rPr>
        <b/>
        <sz val="10"/>
        <rFont val="Times New Roman"/>
        <family val="1"/>
      </rPr>
      <t>PUBLICUSER 237861</t>
    </r>
  </si>
  <si>
    <r>
      <rPr>
        <sz val="10"/>
        <rFont val="Times New Roman"/>
        <family val="1"/>
      </rPr>
      <t>2021-MSS-GEN-00267</t>
    </r>
  </si>
  <si>
    <r>
      <rPr>
        <sz val="10"/>
        <rFont val="Times New Roman"/>
        <family val="1"/>
      </rPr>
      <t>Christian Coiner</t>
    </r>
  </si>
  <si>
    <r>
      <rPr>
        <sz val="10"/>
        <rFont val="Times New Roman"/>
        <family val="1"/>
      </rPr>
      <t>2021-MSS-COM-00117</t>
    </r>
  </si>
  <si>
    <r>
      <rPr>
        <sz val="10"/>
        <rFont val="Times New Roman"/>
        <family val="1"/>
      </rPr>
      <t>Pedro M Lopez</t>
    </r>
  </si>
  <si>
    <r>
      <rPr>
        <sz val="10"/>
        <rFont val="Times New Roman"/>
        <family val="1"/>
      </rPr>
      <t>2021-MSS-COM-00118</t>
    </r>
  </si>
  <si>
    <r>
      <rPr>
        <b/>
        <sz val="10"/>
        <rFont val="Times New Roman"/>
        <family val="1"/>
      </rPr>
      <t>PUBLICUSER 237865</t>
    </r>
  </si>
  <si>
    <r>
      <rPr>
        <sz val="10"/>
        <rFont val="Times New Roman"/>
        <family val="1"/>
      </rPr>
      <t>2021-MSS-RES-00616</t>
    </r>
  </si>
  <si>
    <r>
      <rPr>
        <sz val="10"/>
        <rFont val="Times New Roman"/>
        <family val="1"/>
      </rPr>
      <t>Timothy S Randle</t>
    </r>
  </si>
  <si>
    <r>
      <rPr>
        <b/>
        <sz val="10"/>
        <rFont val="Times New Roman"/>
        <family val="1"/>
      </rPr>
      <t>PUBLICUSER 237868</t>
    </r>
  </si>
  <si>
    <r>
      <rPr>
        <sz val="10"/>
        <rFont val="Times New Roman"/>
        <family val="1"/>
      </rPr>
      <t>2021-MSS-GEN-00098</t>
    </r>
  </si>
  <si>
    <r>
      <rPr>
        <sz val="10"/>
        <rFont val="Times New Roman"/>
        <family val="1"/>
      </rPr>
      <t>Andrew L Stickle</t>
    </r>
  </si>
  <si>
    <r>
      <rPr>
        <b/>
        <sz val="10"/>
        <rFont val="Times New Roman"/>
        <family val="1"/>
      </rPr>
      <t>PUBLICUSER 237869</t>
    </r>
  </si>
  <si>
    <r>
      <rPr>
        <sz val="10"/>
        <rFont val="Times New Roman"/>
        <family val="1"/>
      </rPr>
      <t>2021-MSS-GEN-00264</t>
    </r>
  </si>
  <si>
    <r>
      <rPr>
        <sz val="10"/>
        <rFont val="Times New Roman"/>
        <family val="1"/>
      </rPr>
      <t>Felix Shepherd</t>
    </r>
  </si>
  <si>
    <r>
      <rPr>
        <sz val="10"/>
        <rFont val="Times New Roman"/>
        <family val="1"/>
      </rPr>
      <t>2021-MSS-GEN-00263</t>
    </r>
  </si>
  <si>
    <r>
      <rPr>
        <sz val="10"/>
        <rFont val="Times New Roman"/>
        <family val="1"/>
      </rPr>
      <t>James Spinks</t>
    </r>
  </si>
  <si>
    <r>
      <rPr>
        <sz val="10"/>
        <rFont val="Times New Roman"/>
        <family val="1"/>
      </rPr>
      <t>2021-MSS-LIQ-00007</t>
    </r>
  </si>
  <si>
    <r>
      <rPr>
        <b/>
        <sz val="10"/>
        <rFont val="Times New Roman"/>
        <family val="1"/>
      </rPr>
      <t>PUBLICUSER 237872</t>
    </r>
  </si>
  <si>
    <r>
      <rPr>
        <sz val="10"/>
        <rFont val="Times New Roman"/>
        <family val="1"/>
      </rPr>
      <t>2021-MSS-GEN-00249</t>
    </r>
  </si>
  <si>
    <r>
      <rPr>
        <sz val="10"/>
        <rFont val="Times New Roman"/>
        <family val="1"/>
      </rPr>
      <t>CHRISTINA BRADSHAW</t>
    </r>
  </si>
  <si>
    <r>
      <rPr>
        <sz val="10"/>
        <rFont val="Times New Roman"/>
        <family val="1"/>
      </rPr>
      <t>2021-MSS-PLM-00491</t>
    </r>
  </si>
  <si>
    <r>
      <rPr>
        <sz val="10"/>
        <rFont val="Times New Roman"/>
        <family val="1"/>
      </rPr>
      <t>Madolynn</t>
    </r>
  </si>
  <si>
    <r>
      <rPr>
        <sz val="10"/>
        <rFont val="Times New Roman"/>
        <family val="1"/>
      </rPr>
      <t>Bohlman</t>
    </r>
  </si>
  <si>
    <r>
      <rPr>
        <sz val="10"/>
        <rFont val="Times New Roman"/>
        <family val="1"/>
      </rPr>
      <t>Bohlman LLC</t>
    </r>
  </si>
  <si>
    <r>
      <rPr>
        <sz val="10"/>
        <rFont val="Times New Roman"/>
        <family val="1"/>
      </rPr>
      <t>2021-MSS-PLM-00492</t>
    </r>
  </si>
  <si>
    <r>
      <rPr>
        <sz val="10"/>
        <rFont val="Times New Roman"/>
        <family val="1"/>
      </rPr>
      <t>2021-MSS-PLM-00516</t>
    </r>
  </si>
  <si>
    <r>
      <rPr>
        <sz val="10"/>
        <rFont val="Times New Roman"/>
        <family val="1"/>
      </rPr>
      <t>2021-MSS-PLM-00537</t>
    </r>
  </si>
  <si>
    <r>
      <rPr>
        <sz val="10"/>
        <rFont val="Times New Roman"/>
        <family val="1"/>
      </rPr>
      <t>Madolynn Bohlman Bohlman LLC</t>
    </r>
  </si>
  <si>
    <r>
      <rPr>
        <b/>
        <sz val="10"/>
        <rFont val="Times New Roman"/>
        <family val="1"/>
      </rPr>
      <t>PUBLICUSER 237874</t>
    </r>
  </si>
  <si>
    <r>
      <rPr>
        <b/>
        <sz val="10"/>
        <rFont val="Times New Roman"/>
        <family val="1"/>
      </rPr>
      <t>PUBLICUSER 237883</t>
    </r>
  </si>
  <si>
    <r>
      <rPr>
        <sz val="10"/>
        <rFont val="Times New Roman"/>
        <family val="1"/>
      </rPr>
      <t>2021-MSS-RES-00614</t>
    </r>
  </si>
  <si>
    <r>
      <rPr>
        <sz val="10"/>
        <rFont val="Times New Roman"/>
        <family val="1"/>
      </rPr>
      <t>Andrew Garland   4464401</t>
    </r>
  </si>
  <si>
    <r>
      <rPr>
        <b/>
        <sz val="10"/>
        <rFont val="Times New Roman"/>
        <family val="1"/>
      </rPr>
      <t>PUBLICUSER 237885</t>
    </r>
  </si>
  <si>
    <r>
      <rPr>
        <sz val="10"/>
        <rFont val="Times New Roman"/>
        <family val="1"/>
      </rPr>
      <t>2021-MSS-GEN-00273</t>
    </r>
  </si>
  <si>
    <r>
      <rPr>
        <sz val="10"/>
        <rFont val="Times New Roman"/>
        <family val="1"/>
      </rPr>
      <t>Angel kelley</t>
    </r>
  </si>
  <si>
    <r>
      <rPr>
        <b/>
        <sz val="10"/>
        <rFont val="Times New Roman"/>
        <family val="1"/>
      </rPr>
      <t>PUBLICUSER 237886</t>
    </r>
  </si>
  <si>
    <r>
      <rPr>
        <sz val="10"/>
        <rFont val="Times New Roman"/>
        <family val="1"/>
      </rPr>
      <t>2021-MSS-RES-00607</t>
    </r>
  </si>
  <si>
    <r>
      <rPr>
        <sz val="10"/>
        <rFont val="Times New Roman"/>
        <family val="1"/>
      </rPr>
      <t>jordie bornstein    4464383</t>
    </r>
  </si>
  <si>
    <r>
      <rPr>
        <b/>
        <sz val="10"/>
        <rFont val="Times New Roman"/>
        <family val="1"/>
      </rPr>
      <t>PUBLICUSER 237887</t>
    </r>
  </si>
  <si>
    <r>
      <rPr>
        <sz val="10"/>
        <rFont val="Times New Roman"/>
        <family val="1"/>
      </rPr>
      <t>2021-MSS-CON-00139</t>
    </r>
  </si>
  <si>
    <r>
      <rPr>
        <sz val="10"/>
        <rFont val="Times New Roman"/>
        <family val="1"/>
      </rPr>
      <t>Deanna Armstrong- Garcia</t>
    </r>
  </si>
  <si>
    <r>
      <rPr>
        <b/>
        <sz val="10"/>
        <rFont val="Times New Roman"/>
        <family val="1"/>
      </rPr>
      <t>PUBLICUSER 237891</t>
    </r>
  </si>
  <si>
    <r>
      <rPr>
        <sz val="10"/>
        <rFont val="Times New Roman"/>
        <family val="1"/>
      </rPr>
      <t>2021-MSS-RES-00626</t>
    </r>
  </si>
  <si>
    <r>
      <rPr>
        <sz val="10"/>
        <rFont val="Times New Roman"/>
        <family val="1"/>
      </rPr>
      <t>Sara E Dobak</t>
    </r>
  </si>
  <si>
    <r>
      <rPr>
        <b/>
        <sz val="10"/>
        <rFont val="Times New Roman"/>
        <family val="1"/>
      </rPr>
      <t>PUBLICUSER 237893</t>
    </r>
  </si>
  <si>
    <r>
      <rPr>
        <sz val="10"/>
        <rFont val="Times New Roman"/>
        <family val="1"/>
      </rPr>
      <t>2021-MSS-GEN-00282</t>
    </r>
  </si>
  <si>
    <r>
      <rPr>
        <sz val="10"/>
        <rFont val="Times New Roman"/>
        <family val="1"/>
      </rPr>
      <t>Sally Foster</t>
    </r>
  </si>
  <si>
    <r>
      <rPr>
        <b/>
        <sz val="10"/>
        <rFont val="Times New Roman"/>
        <family val="1"/>
      </rPr>
      <t>PUBLICUSER 237898</t>
    </r>
  </si>
  <si>
    <r>
      <rPr>
        <sz val="10"/>
        <rFont val="Times New Roman"/>
        <family val="1"/>
      </rPr>
      <t>2021-MSS-RES-00613</t>
    </r>
  </si>
  <si>
    <r>
      <rPr>
        <sz val="10"/>
        <rFont val="Times New Roman"/>
        <family val="1"/>
      </rPr>
      <t>Kevin L Broughton</t>
    </r>
  </si>
  <si>
    <r>
      <rPr>
        <sz val="10"/>
        <rFont val="Times New Roman"/>
        <family val="1"/>
      </rPr>
      <t>2021-MSS-LGR-02298</t>
    </r>
  </si>
  <si>
    <r>
      <rPr>
        <sz val="10"/>
        <rFont val="Times New Roman"/>
        <family val="1"/>
      </rPr>
      <t>Guy Silvernale</t>
    </r>
  </si>
  <si>
    <r>
      <rPr>
        <b/>
        <sz val="10"/>
        <rFont val="Times New Roman"/>
        <family val="1"/>
      </rPr>
      <t>PUBLICUSER 237900</t>
    </r>
  </si>
  <si>
    <r>
      <rPr>
        <sz val="10"/>
        <rFont val="Times New Roman"/>
        <family val="1"/>
      </rPr>
      <t>2021-MSS-LGR-02299</t>
    </r>
  </si>
  <si>
    <r>
      <rPr>
        <sz val="10"/>
        <rFont val="Times New Roman"/>
        <family val="1"/>
      </rPr>
      <t>Shaan Khaira</t>
    </r>
  </si>
  <si>
    <r>
      <rPr>
        <b/>
        <sz val="10"/>
        <rFont val="Times New Roman"/>
        <family val="1"/>
      </rPr>
      <t>PUBLICUSER 237901</t>
    </r>
  </si>
  <si>
    <r>
      <rPr>
        <sz val="10"/>
        <rFont val="Times New Roman"/>
        <family val="1"/>
      </rPr>
      <t>2021-MSS-RES-00615</t>
    </r>
  </si>
  <si>
    <r>
      <rPr>
        <sz val="10"/>
        <rFont val="Times New Roman"/>
        <family val="1"/>
      </rPr>
      <t>Rale Sidebottom   4465323</t>
    </r>
  </si>
  <si>
    <r>
      <rPr>
        <sz val="10"/>
        <rFont val="Times New Roman"/>
        <family val="1"/>
      </rPr>
      <t>2021-MSS-COM-00215   David Shea</t>
    </r>
  </si>
  <si>
    <r>
      <rPr>
        <sz val="10"/>
        <rFont val="Times New Roman"/>
        <family val="1"/>
      </rPr>
      <t>David Shea</t>
    </r>
  </si>
  <si>
    <r>
      <rPr>
        <b/>
        <sz val="10"/>
        <rFont val="Times New Roman"/>
        <family val="1"/>
      </rPr>
      <t>PUBLICUSER 237910</t>
    </r>
  </si>
  <si>
    <r>
      <rPr>
        <sz val="10"/>
        <rFont val="Times New Roman"/>
        <family val="1"/>
      </rPr>
      <t>2021-MSS-GEN-00269</t>
    </r>
  </si>
  <si>
    <r>
      <rPr>
        <sz val="10"/>
        <rFont val="Times New Roman"/>
        <family val="1"/>
      </rPr>
      <t xml:space="preserve">Adaptive Cleaning Solutions
</t>
    </r>
    <r>
      <rPr>
        <sz val="10"/>
        <rFont val="Times New Roman"/>
        <family val="1"/>
      </rPr>
      <t>Adaptive Cleaning Solutions</t>
    </r>
  </si>
  <si>
    <r>
      <rPr>
        <sz val="10"/>
        <rFont val="Times New Roman"/>
        <family val="1"/>
      </rPr>
      <t xml:space="preserve">4465965
</t>
    </r>
    <r>
      <rPr>
        <sz val="10"/>
        <rFont val="Times New Roman"/>
        <family val="1"/>
      </rPr>
      <t>4465966</t>
    </r>
  </si>
  <si>
    <r>
      <rPr>
        <sz val="10"/>
        <rFont val="Times New Roman"/>
        <family val="1"/>
      </rPr>
      <t xml:space="preserve">$100.00
</t>
    </r>
    <r>
      <rPr>
        <sz val="10"/>
        <rFont val="Times New Roman"/>
        <family val="1"/>
      </rPr>
      <t>$53.00</t>
    </r>
  </si>
  <si>
    <r>
      <rPr>
        <b/>
        <sz val="10"/>
        <rFont val="Times New Roman"/>
        <family val="1"/>
      </rPr>
      <t>PUBLICUSER 237912</t>
    </r>
  </si>
  <si>
    <r>
      <rPr>
        <sz val="10"/>
        <rFont val="Times New Roman"/>
        <family val="1"/>
      </rPr>
      <t>2021-MSS-CON-00138</t>
    </r>
  </si>
  <si>
    <r>
      <rPr>
        <sz val="10"/>
        <rFont val="Times New Roman"/>
        <family val="1"/>
      </rPr>
      <t xml:space="preserve">Ashley Lee Glass
</t>
    </r>
    <r>
      <rPr>
        <sz val="10"/>
        <rFont val="Times New Roman"/>
        <family val="1"/>
      </rPr>
      <t>Ashley Lee Glass</t>
    </r>
  </si>
  <si>
    <r>
      <rPr>
        <b/>
        <sz val="10"/>
        <rFont val="Times New Roman"/>
        <family val="1"/>
      </rPr>
      <t>PUBLICUSER 237914</t>
    </r>
  </si>
  <si>
    <r>
      <rPr>
        <sz val="10"/>
        <rFont val="Times New Roman"/>
        <family val="1"/>
      </rPr>
      <t>2021-MSS-LGR-02302</t>
    </r>
  </si>
  <si>
    <r>
      <rPr>
        <sz val="10"/>
        <rFont val="Times New Roman"/>
        <family val="1"/>
      </rPr>
      <t>James n walter</t>
    </r>
  </si>
  <si>
    <r>
      <rPr>
        <b/>
        <sz val="10"/>
        <rFont val="Times New Roman"/>
        <family val="1"/>
      </rPr>
      <t>PUBLICUSER 237917</t>
    </r>
  </si>
  <si>
    <r>
      <rPr>
        <sz val="10"/>
        <rFont val="Times New Roman"/>
        <family val="1"/>
      </rPr>
      <t>2021-MSS-RES-00627</t>
    </r>
  </si>
  <si>
    <r>
      <rPr>
        <sz val="10"/>
        <rFont val="Times New Roman"/>
        <family val="1"/>
      </rPr>
      <t>Conor A Newman</t>
    </r>
  </si>
  <si>
    <r>
      <rPr>
        <b/>
        <sz val="10"/>
        <rFont val="Times New Roman"/>
        <family val="1"/>
      </rPr>
      <t>PUBLICUSER 237918</t>
    </r>
  </si>
  <si>
    <r>
      <rPr>
        <sz val="10"/>
        <rFont val="Times New Roman"/>
        <family val="1"/>
      </rPr>
      <t>2021-MSS-GEN-00280</t>
    </r>
  </si>
  <si>
    <r>
      <rPr>
        <sz val="10"/>
        <rFont val="Times New Roman"/>
        <family val="1"/>
      </rPr>
      <t>Casey L Chapman</t>
    </r>
  </si>
  <si>
    <r>
      <rPr>
        <b/>
        <sz val="10"/>
        <rFont val="Times New Roman"/>
        <family val="1"/>
      </rPr>
      <t>PUBLICUSER 237925</t>
    </r>
  </si>
  <si>
    <r>
      <rPr>
        <sz val="10"/>
        <rFont val="Times New Roman"/>
        <family val="1"/>
      </rPr>
      <t xml:space="preserve">2021-MSS-COM-00223   Heather
</t>
    </r>
    <r>
      <rPr>
        <sz val="10"/>
        <rFont val="Times New Roman"/>
        <family val="1"/>
      </rPr>
      <t xml:space="preserve">Edmiston
</t>
    </r>
    <r>
      <rPr>
        <sz val="10"/>
        <rFont val="Times New Roman"/>
        <family val="1"/>
      </rPr>
      <t>Heather Edmiston</t>
    </r>
  </si>
  <si>
    <r>
      <rPr>
        <b/>
        <sz val="10"/>
        <rFont val="Times New Roman"/>
        <family val="1"/>
      </rPr>
      <t>PUBLICUSER 237926</t>
    </r>
  </si>
  <si>
    <r>
      <rPr>
        <sz val="10"/>
        <rFont val="Times New Roman"/>
        <family val="1"/>
      </rPr>
      <t>2021-MSS-RNT-00012</t>
    </r>
  </si>
  <si>
    <r>
      <rPr>
        <sz val="10"/>
        <rFont val="Times New Roman"/>
        <family val="1"/>
      </rPr>
      <t>Jaiger Allen</t>
    </r>
  </si>
  <si>
    <r>
      <rPr>
        <b/>
        <sz val="10"/>
        <rFont val="Times New Roman"/>
        <family val="1"/>
      </rPr>
      <t>PUBLICUSER 237928</t>
    </r>
  </si>
  <si>
    <r>
      <rPr>
        <sz val="10"/>
        <rFont val="Times New Roman"/>
        <family val="1"/>
      </rPr>
      <t>2021-MSS-RES-00641     cj remodeling        4468667</t>
    </r>
  </si>
  <si>
    <r>
      <rPr>
        <b/>
        <sz val="10"/>
        <rFont val="Times New Roman"/>
        <family val="1"/>
      </rPr>
      <t>PUBLICUSER 237930</t>
    </r>
  </si>
  <si>
    <r>
      <rPr>
        <sz val="10"/>
        <rFont val="Times New Roman"/>
        <family val="1"/>
      </rPr>
      <t xml:space="preserve">2021-MSS-ELC-00727     Thomas Charlton  4468849
</t>
    </r>
    <r>
      <rPr>
        <sz val="10"/>
        <rFont val="Times New Roman"/>
        <family val="1"/>
      </rPr>
      <t>Electric/Tom Charlton</t>
    </r>
  </si>
  <si>
    <r>
      <rPr>
        <b/>
        <sz val="10"/>
        <rFont val="Times New Roman"/>
        <family val="1"/>
      </rPr>
      <t>PUBLICUSER 237934</t>
    </r>
  </si>
  <si>
    <r>
      <rPr>
        <sz val="10"/>
        <rFont val="Times New Roman"/>
        <family val="1"/>
      </rPr>
      <t xml:space="preserve">2021-MSS-COM-00226   Vaun Podlogar      4467566
</t>
    </r>
    <r>
      <rPr>
        <sz val="10"/>
        <rFont val="Times New Roman"/>
        <family val="1"/>
      </rPr>
      <t>Vaun Podlogar      4467567</t>
    </r>
  </si>
  <si>
    <r>
      <rPr>
        <b/>
        <sz val="10"/>
        <rFont val="Times New Roman"/>
        <family val="1"/>
      </rPr>
      <t>PUBLICUSER 237941</t>
    </r>
  </si>
  <si>
    <r>
      <rPr>
        <sz val="10"/>
        <rFont val="Times New Roman"/>
        <family val="1"/>
      </rPr>
      <t xml:space="preserve">2021-MSS-ITN-00019     Matthew LeGare  4468710
</t>
    </r>
    <r>
      <rPr>
        <sz val="10"/>
        <rFont val="Times New Roman"/>
        <family val="1"/>
      </rPr>
      <t>Matthew LeGare  4468711</t>
    </r>
  </si>
  <si>
    <r>
      <rPr>
        <sz val="10"/>
        <rFont val="Times New Roman"/>
        <family val="1"/>
      </rPr>
      <t xml:space="preserve">$133.00
</t>
    </r>
    <r>
      <rPr>
        <sz val="10"/>
        <rFont val="Times New Roman"/>
        <family val="1"/>
      </rPr>
      <t>$53.00</t>
    </r>
  </si>
  <si>
    <r>
      <rPr>
        <b/>
        <sz val="10"/>
        <rFont val="Times New Roman"/>
        <family val="1"/>
      </rPr>
      <t>PUBLICUSER 237947</t>
    </r>
  </si>
  <si>
    <r>
      <rPr>
        <sz val="10"/>
        <rFont val="Times New Roman"/>
        <family val="1"/>
      </rPr>
      <t>2021-MSS-CON-00148    Kylee Beus           4468336</t>
    </r>
  </si>
  <si>
    <r>
      <rPr>
        <b/>
        <sz val="10"/>
        <rFont val="Times New Roman"/>
        <family val="1"/>
      </rPr>
      <t>PUBLICUSER 237948</t>
    </r>
  </si>
  <si>
    <r>
      <rPr>
        <sz val="10"/>
        <rFont val="Times New Roman"/>
        <family val="1"/>
      </rPr>
      <t xml:space="preserve">2021-MSS-GEN-00292    Jackie                    4468791
</t>
    </r>
    <r>
      <rPr>
        <sz val="10"/>
        <rFont val="Times New Roman"/>
        <family val="1"/>
      </rPr>
      <t>Lawrenson</t>
    </r>
  </si>
  <si>
    <r>
      <rPr>
        <b/>
        <sz val="10"/>
        <rFont val="Times New Roman"/>
        <family val="1"/>
      </rPr>
      <t>PUBLICUSER 237949</t>
    </r>
  </si>
  <si>
    <r>
      <rPr>
        <sz val="10"/>
        <rFont val="Times New Roman"/>
        <family val="1"/>
      </rPr>
      <t>2021-MSS-GEN-00291    Noah Reich           4468330</t>
    </r>
  </si>
  <si>
    <r>
      <rPr>
        <b/>
        <sz val="10"/>
        <rFont val="Times New Roman"/>
        <family val="1"/>
      </rPr>
      <t>PUBLICUSER 237951</t>
    </r>
  </si>
  <si>
    <r>
      <rPr>
        <sz val="10"/>
        <rFont val="Times New Roman"/>
        <family val="1"/>
      </rPr>
      <t xml:space="preserve">2021-MSS-ELC-00726     THOMAS J          4468731
</t>
    </r>
    <r>
      <rPr>
        <sz val="10"/>
        <rFont val="Times New Roman"/>
        <family val="1"/>
      </rPr>
      <t>STRANGE</t>
    </r>
  </si>
  <si>
    <r>
      <rPr>
        <sz val="10"/>
        <rFont val="Times New Roman"/>
        <family val="1"/>
      </rPr>
      <t xml:space="preserve">2021-MSS-MEC-00717   Garden City          4463506
</t>
    </r>
    <r>
      <rPr>
        <sz val="10"/>
        <rFont val="Times New Roman"/>
        <family val="1"/>
      </rPr>
      <t xml:space="preserve">Plumbing
</t>
    </r>
    <r>
      <rPr>
        <sz val="10"/>
        <rFont val="Times New Roman"/>
        <family val="1"/>
      </rPr>
      <t xml:space="preserve">Garden City          4463507
</t>
    </r>
    <r>
      <rPr>
        <sz val="10"/>
        <rFont val="Times New Roman"/>
        <family val="1"/>
      </rPr>
      <t xml:space="preserve">Plumbing
</t>
    </r>
    <r>
      <rPr>
        <sz val="10"/>
        <rFont val="Times New Roman"/>
        <family val="1"/>
      </rPr>
      <t xml:space="preserve">Garden City          4464966
</t>
    </r>
    <r>
      <rPr>
        <sz val="10"/>
        <rFont val="Times New Roman"/>
        <family val="1"/>
      </rPr>
      <t xml:space="preserve">Plumbing
</t>
    </r>
    <r>
      <rPr>
        <sz val="10"/>
        <rFont val="Times New Roman"/>
        <family val="1"/>
      </rPr>
      <t xml:space="preserve">Garden City          4464967
</t>
    </r>
    <r>
      <rPr>
        <sz val="10"/>
        <rFont val="Times New Roman"/>
        <family val="1"/>
      </rPr>
      <t>Plumbing</t>
    </r>
  </si>
  <si>
    <r>
      <rPr>
        <sz val="10"/>
        <rFont val="Times New Roman"/>
        <family val="1"/>
      </rPr>
      <t>2021-MSS-MEC-00733</t>
    </r>
  </si>
  <si>
    <r>
      <rPr>
        <sz val="10"/>
        <rFont val="Times New Roman"/>
        <family val="1"/>
      </rPr>
      <t>Garden City</t>
    </r>
  </si>
  <si>
    <r>
      <rPr>
        <sz val="10"/>
        <rFont val="Times New Roman"/>
        <family val="1"/>
      </rPr>
      <t>Plumbing</t>
    </r>
  </si>
  <si>
    <r>
      <rPr>
        <sz val="10"/>
        <rFont val="Times New Roman"/>
        <family val="1"/>
      </rPr>
      <t>2021-MSS-MEC-00764</t>
    </r>
  </si>
  <si>
    <r>
      <rPr>
        <sz val="10"/>
        <rFont val="Times New Roman"/>
        <family val="1"/>
      </rPr>
      <t>2021-MSS-MEC-00782</t>
    </r>
  </si>
  <si>
    <r>
      <rPr>
        <sz val="10"/>
        <rFont val="Times New Roman"/>
        <family val="1"/>
      </rPr>
      <t>2021-MSS-PLM-00490</t>
    </r>
  </si>
  <si>
    <r>
      <rPr>
        <sz val="10"/>
        <rFont val="Times New Roman"/>
        <family val="1"/>
      </rPr>
      <t>2021-MSS-PLM-00475</t>
    </r>
  </si>
  <si>
    <r>
      <rPr>
        <sz val="10"/>
        <rFont val="Times New Roman"/>
        <family val="1"/>
      </rPr>
      <t>Melissa Riley</t>
    </r>
  </si>
  <si>
    <r>
      <rPr>
        <b/>
        <sz val="10"/>
        <rFont val="Times New Roman"/>
        <family val="1"/>
      </rPr>
      <t>PUBLICUSER 3758</t>
    </r>
  </si>
  <si>
    <r>
      <rPr>
        <sz val="10"/>
        <rFont val="Times New Roman"/>
        <family val="1"/>
      </rPr>
      <t>2021-MSS-ELC-00641</t>
    </r>
  </si>
  <si>
    <r>
      <rPr>
        <sz val="10"/>
        <rFont val="Times New Roman"/>
        <family val="1"/>
      </rPr>
      <t>SHANNON JACOBSON</t>
    </r>
  </si>
  <si>
    <r>
      <rPr>
        <sz val="10"/>
        <rFont val="Times New Roman"/>
        <family val="1"/>
      </rPr>
      <t>2021-MSS-ELC-00642</t>
    </r>
  </si>
  <si>
    <r>
      <rPr>
        <sz val="10"/>
        <rFont val="Times New Roman"/>
        <family val="1"/>
      </rPr>
      <t>2021-MSS-ELC-00673</t>
    </r>
  </si>
  <si>
    <r>
      <rPr>
        <sz val="10"/>
        <rFont val="Times New Roman"/>
        <family val="1"/>
      </rPr>
      <t>2021-MSS-ELC-00731</t>
    </r>
  </si>
  <si>
    <r>
      <rPr>
        <sz val="10"/>
        <rFont val="Times New Roman"/>
        <family val="1"/>
      </rPr>
      <t>KARL JACOBSON</t>
    </r>
  </si>
  <si>
    <r>
      <rPr>
        <sz val="10"/>
        <rFont val="Times New Roman"/>
        <family val="1"/>
      </rPr>
      <t>2021-MSS-ELC-00705</t>
    </r>
  </si>
  <si>
    <r>
      <rPr>
        <sz val="10"/>
        <rFont val="Times New Roman"/>
        <family val="1"/>
      </rPr>
      <t>Kathrine B</t>
    </r>
  </si>
  <si>
    <r>
      <rPr>
        <sz val="10"/>
        <rFont val="Times New Roman"/>
        <family val="1"/>
      </rPr>
      <t>Holland</t>
    </r>
  </si>
  <si>
    <r>
      <rPr>
        <sz val="10"/>
        <rFont val="Times New Roman"/>
        <family val="1"/>
      </rPr>
      <t>2021-MSS-ELC-00740</t>
    </r>
  </si>
  <si>
    <r>
      <rPr>
        <sz val="10"/>
        <rFont val="Times New Roman"/>
        <family val="1"/>
      </rPr>
      <t>2021-MSS-MEC-00694</t>
    </r>
  </si>
  <si>
    <r>
      <rPr>
        <sz val="10"/>
        <rFont val="Times New Roman"/>
        <family val="1"/>
      </rPr>
      <t>Vance Cannon</t>
    </r>
  </si>
  <si>
    <r>
      <rPr>
        <sz val="10"/>
        <rFont val="Times New Roman"/>
        <family val="1"/>
      </rPr>
      <t>2021-MSS-MEC-00728</t>
    </r>
  </si>
  <si>
    <r>
      <rPr>
        <sz val="10"/>
        <rFont val="Times New Roman"/>
        <family val="1"/>
      </rPr>
      <t>2021-MSS-MEC-00753</t>
    </r>
  </si>
  <si>
    <r>
      <rPr>
        <sz val="10"/>
        <rFont val="Times New Roman"/>
        <family val="1"/>
      </rPr>
      <t>2021-MSS-MEC-00814</t>
    </r>
  </si>
  <si>
    <r>
      <rPr>
        <sz val="10"/>
        <rFont val="Times New Roman"/>
        <family val="1"/>
      </rPr>
      <t>Vance cannon</t>
    </r>
  </si>
  <si>
    <r>
      <rPr>
        <sz val="10"/>
        <rFont val="Times New Roman"/>
        <family val="1"/>
      </rPr>
      <t>2021-MSS-MEC-00815</t>
    </r>
  </si>
  <si>
    <r>
      <rPr>
        <sz val="10"/>
        <rFont val="Times New Roman"/>
        <family val="1"/>
      </rPr>
      <t>2021-MSS-MEC-00816   Vance Cannon      4468811</t>
    </r>
  </si>
  <si>
    <r>
      <rPr>
        <sz val="10"/>
        <rFont val="Times New Roman"/>
        <family val="1"/>
      </rPr>
      <t>Vance Cannon      4468812</t>
    </r>
  </si>
  <si>
    <r>
      <rPr>
        <sz val="10"/>
        <rFont val="Times New Roman"/>
        <family val="1"/>
      </rPr>
      <t>Vance Cannon      4468813</t>
    </r>
  </si>
  <si>
    <r>
      <rPr>
        <sz val="10"/>
        <rFont val="Times New Roman"/>
        <family val="1"/>
      </rPr>
      <t>Vance Cannon      4468814</t>
    </r>
  </si>
  <si>
    <r>
      <rPr>
        <sz val="10"/>
        <rFont val="Times New Roman"/>
        <family val="1"/>
      </rPr>
      <t>Vance Cannon      4468815</t>
    </r>
  </si>
  <si>
    <r>
      <rPr>
        <sz val="10"/>
        <rFont val="Times New Roman"/>
        <family val="1"/>
      </rPr>
      <t>2021-MSS-MEC-00827   Vance Cannon      4469478</t>
    </r>
  </si>
  <si>
    <r>
      <rPr>
        <sz val="10"/>
        <rFont val="Times New Roman"/>
        <family val="1"/>
      </rPr>
      <t>Vance Cannon      4469479</t>
    </r>
  </si>
  <si>
    <r>
      <rPr>
        <sz val="10"/>
        <rFont val="Times New Roman"/>
        <family val="1"/>
      </rPr>
      <t>Vance Cannon      4469480</t>
    </r>
  </si>
  <si>
    <r>
      <rPr>
        <b/>
        <sz val="10"/>
        <rFont val="Times New Roman"/>
        <family val="1"/>
      </rPr>
      <t>Grand Total</t>
    </r>
  </si>
  <si>
    <r>
      <rPr>
        <sz val="10"/>
        <rFont val="Arial"/>
        <family val="2"/>
      </rPr>
      <t>GL Account Number      Description               Total Collected</t>
    </r>
  </si>
  <si>
    <r>
      <rPr>
        <sz val="10"/>
        <rFont val="Arial"/>
        <family val="2"/>
      </rPr>
      <t>Total fees paid by Cash:</t>
    </r>
  </si>
  <si>
    <r>
      <rPr>
        <sz val="10"/>
        <rFont val="Arial"/>
        <family val="2"/>
      </rPr>
      <t>1000.000.322011.00      Liquor Licenses                     $1,000.00</t>
    </r>
  </si>
  <si>
    <r>
      <rPr>
        <sz val="10"/>
        <rFont val="Arial"/>
        <family val="2"/>
      </rPr>
      <t>Total fees paid by Paper Check:</t>
    </r>
  </si>
  <si>
    <r>
      <rPr>
        <sz val="10"/>
        <rFont val="Arial"/>
        <family val="2"/>
      </rPr>
      <t>1000.000.322020.00      General Licenses                  $6,589.00</t>
    </r>
  </si>
  <si>
    <r>
      <rPr>
        <sz val="10"/>
        <rFont val="Arial"/>
        <family val="2"/>
      </rPr>
      <t>Total fees paid by Check:</t>
    </r>
  </si>
  <si>
    <r>
      <rPr>
        <sz val="10"/>
        <rFont val="Arial"/>
        <family val="2"/>
      </rPr>
      <t>1000.000.322021.00      Rental Licenses                       $594.84</t>
    </r>
  </si>
  <si>
    <r>
      <rPr>
        <sz val="10"/>
        <rFont val="Arial"/>
        <family val="2"/>
      </rPr>
      <t>Total fees paid by Credit Card:</t>
    </r>
  </si>
  <si>
    <r>
      <rPr>
        <sz val="10"/>
        <rFont val="Arial"/>
        <family val="2"/>
      </rPr>
      <t>1000.000.322022.00      Business License                     $719.00</t>
    </r>
  </si>
  <si>
    <r>
      <rPr>
        <sz val="10"/>
        <rFont val="Arial"/>
        <family val="2"/>
      </rPr>
      <t>Total fees paid by Other:</t>
    </r>
  </si>
  <si>
    <r>
      <rPr>
        <sz val="10"/>
        <rFont val="Arial"/>
        <family val="2"/>
      </rPr>
      <t>Penalties</t>
    </r>
  </si>
  <si>
    <r>
      <rPr>
        <b/>
        <sz val="10"/>
        <rFont val="Arial"/>
        <family val="2"/>
      </rPr>
      <t>Total Receipts:</t>
    </r>
  </si>
  <si>
    <r>
      <rPr>
        <sz val="10"/>
        <rFont val="Arial"/>
        <family val="2"/>
      </rPr>
      <t>1000.000.323015.00      Utility Excavation                  $2,248.56</t>
    </r>
  </si>
  <si>
    <r>
      <rPr>
        <sz val="10"/>
        <rFont val="Arial"/>
        <family val="2"/>
      </rPr>
      <t>Fees Paid Voided:</t>
    </r>
  </si>
  <si>
    <r>
      <rPr>
        <sz val="10"/>
        <rFont val="Arial"/>
        <family val="2"/>
      </rPr>
      <t>Permits</t>
    </r>
  </si>
  <si>
    <r>
      <rPr>
        <sz val="10"/>
        <rFont val="Arial"/>
        <family val="2"/>
      </rPr>
      <t>1000.000.323054.00      Zoning Compliance               $3,447.00</t>
    </r>
  </si>
  <si>
    <r>
      <rPr>
        <b/>
        <sz val="10"/>
        <rFont val="Arial"/>
        <family val="2"/>
      </rPr>
      <t>Grand Total:</t>
    </r>
  </si>
  <si>
    <r>
      <rPr>
        <sz val="10"/>
        <rFont val="Arial"/>
        <family val="2"/>
      </rPr>
      <t>1000.000.341073.00</t>
    </r>
  </si>
  <si>
    <r>
      <rPr>
        <sz val="10"/>
        <rFont val="Arial"/>
        <family val="2"/>
      </rPr>
      <t>Fire Plan Review Fees</t>
    </r>
  </si>
  <si>
    <r>
      <rPr>
        <sz val="10"/>
        <rFont val="Arial"/>
        <family val="2"/>
      </rPr>
      <t>1000.000.341074.00</t>
    </r>
  </si>
  <si>
    <r>
      <rPr>
        <sz val="10"/>
        <rFont val="Arial"/>
        <family val="2"/>
      </rPr>
      <t>Fire Inspection Fees</t>
    </r>
  </si>
  <si>
    <r>
      <rPr>
        <sz val="10"/>
        <rFont val="Arial"/>
        <family val="2"/>
      </rPr>
      <t>1000.000.341076.00</t>
    </r>
  </si>
  <si>
    <r>
      <rPr>
        <sz val="10"/>
        <rFont val="Arial"/>
        <family val="2"/>
      </rPr>
      <t>Engineering Plan Check Fees</t>
    </r>
  </si>
  <si>
    <r>
      <rPr>
        <sz val="10"/>
        <rFont val="Arial"/>
        <family val="2"/>
      </rPr>
      <t>1000.000.342013.00</t>
    </r>
  </si>
  <si>
    <r>
      <rPr>
        <sz val="10"/>
        <rFont val="Arial"/>
        <family val="2"/>
      </rPr>
      <t>Background Checks - Licenses</t>
    </r>
  </si>
  <si>
    <r>
      <rPr>
        <sz val="10"/>
        <rFont val="Arial"/>
        <family val="2"/>
      </rPr>
      <t>2321.000.341032.00</t>
    </r>
  </si>
  <si>
    <r>
      <rPr>
        <sz val="10"/>
        <rFont val="Arial"/>
        <family val="2"/>
      </rPr>
      <t>Impact Fees</t>
    </r>
  </si>
  <si>
    <r>
      <rPr>
        <sz val="10"/>
        <rFont val="Arial"/>
        <family val="2"/>
      </rPr>
      <t>2394.000.323011.00</t>
    </r>
  </si>
  <si>
    <r>
      <rPr>
        <sz val="10"/>
        <rFont val="Arial"/>
        <family val="2"/>
      </rPr>
      <t>Building Permits</t>
    </r>
  </si>
  <si>
    <r>
      <rPr>
        <sz val="10"/>
        <rFont val="Arial"/>
        <family val="2"/>
      </rPr>
      <t>2394.000.323012.00</t>
    </r>
  </si>
  <si>
    <r>
      <rPr>
        <sz val="10"/>
        <rFont val="Arial"/>
        <family val="2"/>
      </rPr>
      <t>Electrical Permits</t>
    </r>
  </si>
  <si>
    <r>
      <rPr>
        <sz val="10"/>
        <rFont val="Arial"/>
        <family val="2"/>
      </rPr>
      <t>2394.000.323013.00</t>
    </r>
  </si>
  <si>
    <r>
      <rPr>
        <sz val="10"/>
        <rFont val="Arial"/>
        <family val="2"/>
      </rPr>
      <t>Plumbing Permits</t>
    </r>
  </si>
  <si>
    <r>
      <rPr>
        <sz val="10"/>
        <rFont val="Arial"/>
        <family val="2"/>
      </rPr>
      <t>2394.000.323017.00</t>
    </r>
  </si>
  <si>
    <r>
      <rPr>
        <sz val="10"/>
        <rFont val="Arial"/>
        <family val="2"/>
      </rPr>
      <t>Mechanical Permits</t>
    </r>
  </si>
  <si>
    <r>
      <rPr>
        <sz val="10"/>
        <rFont val="Arial"/>
        <family val="2"/>
      </rPr>
      <t>5210.000.343024.00</t>
    </r>
  </si>
  <si>
    <r>
      <rPr>
        <sz val="10"/>
        <rFont val="Arial"/>
        <family val="2"/>
      </rPr>
      <t>Water Meter Fee</t>
    </r>
  </si>
  <si>
    <r>
      <rPr>
        <b/>
        <sz val="10"/>
        <rFont val="Arial"/>
        <family val="2"/>
      </rPr>
      <t>Total Collected</t>
    </r>
  </si>
  <si>
    <r>
      <rPr>
        <sz val="10"/>
        <rFont val="Arial"/>
        <family val="2"/>
      </rPr>
      <t>Record Type</t>
    </r>
  </si>
  <si>
    <r>
      <rPr>
        <sz val="10"/>
        <rFont val="Arial"/>
        <family val="2"/>
      </rPr>
      <t>Total Collected</t>
    </r>
  </si>
  <si>
    <r>
      <rPr>
        <b/>
        <sz val="10"/>
        <rFont val="Arial"/>
        <family val="2"/>
      </rPr>
      <t>Building Commercial</t>
    </r>
  </si>
  <si>
    <r>
      <rPr>
        <sz val="10"/>
        <rFont val="Arial"/>
        <family val="2"/>
      </rPr>
      <t>1000.000.323054.00</t>
    </r>
  </si>
  <si>
    <r>
      <rPr>
        <b/>
        <sz val="10"/>
        <rFont val="Arial"/>
        <family val="2"/>
      </rPr>
      <t>Building Commercial Total</t>
    </r>
  </si>
  <si>
    <r>
      <rPr>
        <b/>
        <sz val="10"/>
        <rFont val="Arial"/>
        <family val="2"/>
      </rPr>
      <t>Building Residential</t>
    </r>
  </si>
  <si>
    <r>
      <rPr>
        <b/>
        <sz val="10"/>
        <rFont val="Arial"/>
        <family val="2"/>
      </rPr>
      <t>Building Residential Total</t>
    </r>
  </si>
  <si>
    <r>
      <rPr>
        <b/>
        <sz val="10"/>
        <rFont val="Arial"/>
        <family val="2"/>
      </rPr>
      <t>Construction Contractor License</t>
    </r>
  </si>
  <si>
    <r>
      <rPr>
        <sz val="10"/>
        <rFont val="Arial"/>
        <family val="2"/>
      </rPr>
      <t>1000.000.322020.00</t>
    </r>
  </si>
  <si>
    <r>
      <rPr>
        <b/>
        <sz val="10"/>
        <rFont val="Arial"/>
        <family val="2"/>
      </rPr>
      <t>Construction Contractor License Total</t>
    </r>
  </si>
  <si>
    <r>
      <rPr>
        <b/>
        <sz val="10"/>
        <rFont val="Arial"/>
        <family val="2"/>
      </rPr>
      <t>Demolition</t>
    </r>
  </si>
  <si>
    <r>
      <rPr>
        <b/>
        <sz val="10"/>
        <rFont val="Arial"/>
        <family val="2"/>
      </rPr>
      <t>Demolition Total</t>
    </r>
  </si>
  <si>
    <r>
      <rPr>
        <b/>
        <sz val="10"/>
        <rFont val="Arial"/>
        <family val="2"/>
      </rPr>
      <t>Electrical Permit</t>
    </r>
  </si>
  <si>
    <r>
      <rPr>
        <b/>
        <sz val="10"/>
        <rFont val="Arial"/>
        <family val="2"/>
      </rPr>
      <t>Electrical Permit Total</t>
    </r>
  </si>
  <si>
    <r>
      <rPr>
        <b/>
        <sz val="10"/>
        <rFont val="Arial"/>
        <family val="2"/>
      </rPr>
      <t>Engineering/Utility Excavation/NA/NA</t>
    </r>
  </si>
  <si>
    <r>
      <rPr>
        <sz val="10"/>
        <rFont val="Arial"/>
        <family val="2"/>
      </rPr>
      <t>1000.000.323015.00</t>
    </r>
  </si>
  <si>
    <r>
      <rPr>
        <b/>
        <sz val="10"/>
        <rFont val="Arial"/>
        <family val="2"/>
      </rPr>
      <t>Engineering/Utility Excavation/NA/NA Total</t>
    </r>
  </si>
  <si>
    <r>
      <rPr>
        <b/>
        <sz val="10"/>
        <rFont val="Arial"/>
        <family val="2"/>
      </rPr>
      <t>General Business License</t>
    </r>
  </si>
  <si>
    <r>
      <rPr>
        <b/>
        <sz val="10"/>
        <rFont val="Arial"/>
        <family val="2"/>
      </rPr>
      <t>General Business License Total</t>
    </r>
  </si>
  <si>
    <r>
      <rPr>
        <b/>
        <sz val="10"/>
        <rFont val="Arial"/>
        <family val="2"/>
      </rPr>
      <t>General Business License Renewal</t>
    </r>
  </si>
  <si>
    <r>
      <rPr>
        <sz val="10"/>
        <rFont val="Arial"/>
        <family val="2"/>
      </rPr>
      <t>1000.000.322022.00</t>
    </r>
  </si>
  <si>
    <r>
      <rPr>
        <b/>
        <sz val="10"/>
        <rFont val="Arial"/>
        <family val="2"/>
      </rPr>
      <t>General Business License Renewal Total</t>
    </r>
  </si>
  <si>
    <r>
      <rPr>
        <b/>
        <sz val="10"/>
        <rFont val="Arial"/>
        <family val="2"/>
      </rPr>
      <t>Itinerant/Mobile License Renewal</t>
    </r>
  </si>
  <si>
    <r>
      <rPr>
        <b/>
        <sz val="10"/>
        <rFont val="Arial"/>
        <family val="2"/>
      </rPr>
      <t>Itinerant/Mobile License Renewal Total</t>
    </r>
  </si>
  <si>
    <r>
      <rPr>
        <b/>
        <sz val="10"/>
        <rFont val="Arial"/>
        <family val="2"/>
      </rPr>
      <t>Itinerant/Mobile Vendor</t>
    </r>
  </si>
  <si>
    <r>
      <rPr>
        <b/>
        <sz val="10"/>
        <rFont val="Arial"/>
        <family val="2"/>
      </rPr>
      <t>Itinerant/Mobile Vendor Total</t>
    </r>
  </si>
  <si>
    <r>
      <rPr>
        <b/>
        <sz val="10"/>
        <rFont val="Arial"/>
        <family val="2"/>
      </rPr>
      <t>Liquor License - City</t>
    </r>
  </si>
  <si>
    <r>
      <rPr>
        <sz val="10"/>
        <rFont val="Arial"/>
        <family val="2"/>
      </rPr>
      <t>1000.000.322011.00</t>
    </r>
  </si>
  <si>
    <r>
      <rPr>
        <b/>
        <sz val="10"/>
        <rFont val="Arial"/>
        <family val="2"/>
      </rPr>
      <t>Liquor License - City Total</t>
    </r>
  </si>
  <si>
    <r>
      <rPr>
        <b/>
        <sz val="10"/>
        <rFont val="Arial"/>
        <family val="2"/>
      </rPr>
      <t>Mechanical Permit</t>
    </r>
  </si>
  <si>
    <r>
      <rPr>
        <b/>
        <sz val="10"/>
        <rFont val="Arial"/>
        <family val="2"/>
      </rPr>
      <t>Mechanical Permit Total</t>
    </r>
  </si>
  <si>
    <r>
      <rPr>
        <b/>
        <sz val="10"/>
        <rFont val="Arial"/>
        <family val="2"/>
      </rPr>
      <t>Plumbing Permit</t>
    </r>
  </si>
  <si>
    <r>
      <rPr>
        <b/>
        <sz val="10"/>
        <rFont val="Arial"/>
        <family val="2"/>
      </rPr>
      <t>Plumbing Permit Total</t>
    </r>
  </si>
  <si>
    <r>
      <rPr>
        <b/>
        <sz val="10"/>
        <rFont val="Arial"/>
        <family val="2"/>
      </rPr>
      <t>Rental Business License</t>
    </r>
  </si>
  <si>
    <r>
      <rPr>
        <sz val="10"/>
        <rFont val="Arial"/>
        <family val="2"/>
      </rPr>
      <t>1000.000.322021.00</t>
    </r>
  </si>
  <si>
    <r>
      <rPr>
        <b/>
        <sz val="10"/>
        <rFont val="Arial"/>
        <family val="2"/>
      </rPr>
      <t>Rental Business License Total</t>
    </r>
  </si>
  <si>
    <t>8/9/2021 - 3:07 PM</t>
  </si>
  <si>
    <t>RECORD TYPE</t>
  </si>
  <si>
    <t>Count(RECORD TYPE)</t>
  </si>
  <si>
    <t>Demolition</t>
  </si>
  <si>
    <t>Electrical Permit</t>
  </si>
  <si>
    <t>Mechanical Permit</t>
  </si>
  <si>
    <t>Plumbing Permit</t>
  </si>
  <si>
    <t>RECORD ID</t>
  </si>
  <si>
    <t>RECORD MODULE</t>
  </si>
  <si>
    <t>RECORD NAME</t>
  </si>
  <si>
    <t>RECORD OPEN DATE</t>
  </si>
  <si>
    <t>RECORD STATUS</t>
  </si>
  <si>
    <t>RECORD STATUS DATE</t>
  </si>
  <si>
    <t>STATUS</t>
  </si>
  <si>
    <t>TASK</t>
  </si>
  <si>
    <t>DATE STATUS</t>
  </si>
  <si>
    <t>2021-MSS-DEM-00066</t>
  </si>
  <si>
    <t>Issued</t>
  </si>
  <si>
    <t>Issue</t>
  </si>
  <si>
    <t>2021-MSS-DEM-00067</t>
  </si>
  <si>
    <t>2021-MSS-DEM-00069</t>
  </si>
  <si>
    <t>2021-MSS-DEM-00070</t>
  </si>
  <si>
    <t>2021-MSS-DEM-00072</t>
  </si>
  <si>
    <t>2021-MSS-DEM-00073</t>
  </si>
  <si>
    <t>2021-MSS-ELC-00271</t>
  </si>
  <si>
    <t>Issue Permit</t>
  </si>
  <si>
    <t>2021-MSS-ELC-00381</t>
  </si>
  <si>
    <t>2021-MSS-ELC-00538</t>
  </si>
  <si>
    <t>Final</t>
  </si>
  <si>
    <t>2021-MSS-ELC-00563</t>
  </si>
  <si>
    <t>2021-MSS-ELC-00621</t>
  </si>
  <si>
    <t>2021-MSS-ELC-00622</t>
  </si>
  <si>
    <t>2021-MSS-ELC-00623</t>
  </si>
  <si>
    <t>2021-MSS-ELC-00624</t>
  </si>
  <si>
    <t>2021-MSS-ELC-00625</t>
  </si>
  <si>
    <t>2021-MSS-ELC-00626</t>
  </si>
  <si>
    <t>2021-MSS-ELC-00627</t>
  </si>
  <si>
    <t>2021-MSS-ELC-00628</t>
  </si>
  <si>
    <t>2021-MSS-ELC-00630</t>
  </si>
  <si>
    <t>2021-MSS-ELC-00631</t>
  </si>
  <si>
    <t>2021-MSS-ELC-00632</t>
  </si>
  <si>
    <t>2021-MSS-ELC-00633</t>
  </si>
  <si>
    <t>2021-MSS-ELC-00635</t>
  </si>
  <si>
    <t>2021-MSS-ELC-00638</t>
  </si>
  <si>
    <t>2021-MSS-ELC-00639</t>
  </si>
  <si>
    <t>2021-MSS-ELC-00641</t>
  </si>
  <si>
    <t>2021-MSS-ELC-00642</t>
  </si>
  <si>
    <t>2021-MSS-ELC-00643</t>
  </si>
  <si>
    <t>2021-MSS-ELC-00644</t>
  </si>
  <si>
    <t>2021-MSS-ELC-00645</t>
  </si>
  <si>
    <t>2021-MSS-ELC-00646</t>
  </si>
  <si>
    <t>2021-MSS-ELC-00647</t>
  </si>
  <si>
    <t>2021-MSS-ELC-00648</t>
  </si>
  <si>
    <t>2021-MSS-ELC-00649</t>
  </si>
  <si>
    <t>2021-MSS-ELC-00650</t>
  </si>
  <si>
    <t>2021-MSS-ELC-00651</t>
  </si>
  <si>
    <t>2021-MSS-ELC-00652</t>
  </si>
  <si>
    <t>2021-MSS-ELC-00653</t>
  </si>
  <si>
    <t>2021-MSS-ELC-00654</t>
  </si>
  <si>
    <t>2021-MSS-ELC-00655</t>
  </si>
  <si>
    <t>2021-MSS-ELC-00656</t>
  </si>
  <si>
    <t>2021-MSS-ELC-00657</t>
  </si>
  <si>
    <t>2021-MSS-ELC-00658</t>
  </si>
  <si>
    <t>2021-MSS-ELC-00659</t>
  </si>
  <si>
    <t>2021-MSS-ELC-00660</t>
  </si>
  <si>
    <t>2021-MSS-ELC-00661</t>
  </si>
  <si>
    <t>2021-MSS-ELC-00662</t>
  </si>
  <si>
    <t>2021-MSS-ELC-00663</t>
  </si>
  <si>
    <t>2021-MSS-ELC-00664</t>
  </si>
  <si>
    <t>2021-MSS-ELC-00666</t>
  </si>
  <si>
    <t>2021-MSS-ELC-00667</t>
  </si>
  <si>
    <t>2021-MSS-ELC-00668</t>
  </si>
  <si>
    <t>2021-MSS-ELC-00669</t>
  </si>
  <si>
    <t>2021-MSS-ELC-00670</t>
  </si>
  <si>
    <t>2021-MSS-ELC-00671</t>
  </si>
  <si>
    <t>2021-MSS-ELC-00672</t>
  </si>
  <si>
    <t>2021-MSS-ELC-00673</t>
  </si>
  <si>
    <t>2021-MSS-ELC-00674</t>
  </si>
  <si>
    <t>2021-MSS-ELC-00676</t>
  </si>
  <si>
    <t>2021-MSS-ELC-00677</t>
  </si>
  <si>
    <t>2021-MSS-ELC-00678</t>
  </si>
  <si>
    <t>2021-MSS-ELC-00679</t>
  </si>
  <si>
    <t>2021-MSS-ELC-00680</t>
  </si>
  <si>
    <t>2021-MSS-ELC-00681</t>
  </si>
  <si>
    <t>2021-MSS-ELC-00682</t>
  </si>
  <si>
    <t>2021-MSS-ELC-00683</t>
  </si>
  <si>
    <t>2021-MSS-ELC-00684</t>
  </si>
  <si>
    <t>2021-MSS-ELC-00685</t>
  </si>
  <si>
    <t>2021-MSS-ELC-00686</t>
  </si>
  <si>
    <t>2021-MSS-ELC-00687</t>
  </si>
  <si>
    <t>2021-MSS-ELC-00688</t>
  </si>
  <si>
    <t>2021-MSS-ELC-00690</t>
  </si>
  <si>
    <t>Refunded</t>
  </si>
  <si>
    <t>2021-MSS-ELC-00691</t>
  </si>
  <si>
    <t>2021-MSS-ELC-00692</t>
  </si>
  <si>
    <t>2021-MSS-ELC-00693</t>
  </si>
  <si>
    <t>2021-MSS-ELC-00694</t>
  </si>
  <si>
    <t>2021-MSS-ELC-00695</t>
  </si>
  <si>
    <t>2021-MSS-ELC-00696</t>
  </si>
  <si>
    <t>2021-MSS-ELC-00700</t>
  </si>
  <si>
    <t>2021-MSS-ELC-00701</t>
  </si>
  <si>
    <t>2021-MSS-ELC-00702</t>
  </si>
  <si>
    <t>2021-MSS-ELC-00703</t>
  </si>
  <si>
    <t>2021-MSS-ELC-00704</t>
  </si>
  <si>
    <t>2021-MSS-ELC-00705</t>
  </si>
  <si>
    <t>2021-MSS-ELC-00706</t>
  </si>
  <si>
    <t>2021-MSS-ELC-00707</t>
  </si>
  <si>
    <t>2021-MSS-ELC-00708</t>
  </si>
  <si>
    <t>2021-MSS-ELC-00709</t>
  </si>
  <si>
    <t>2021-MSS-ELC-00710</t>
  </si>
  <si>
    <t>2021-MSS-ELC-00711</t>
  </si>
  <si>
    <t>2021-MSS-ELC-00712</t>
  </si>
  <si>
    <t>2021-MSS-ELC-00713</t>
  </si>
  <si>
    <t>2021-MSS-ELC-00715</t>
  </si>
  <si>
    <t>2021-MSS-ELC-00716</t>
  </si>
  <si>
    <t>2021-MSS-ELC-00717</t>
  </si>
  <si>
    <t>2021-MSS-ELC-00718</t>
  </si>
  <si>
    <t>2021-MSS-ELC-00719</t>
  </si>
  <si>
    <t>2021-MSS-ELC-00720</t>
  </si>
  <si>
    <t>2021-MSS-ELC-00721</t>
  </si>
  <si>
    <t>2021-MSS-ELC-00722</t>
  </si>
  <si>
    <t>2021-MSS-ELC-00723</t>
  </si>
  <si>
    <t>2021-MSS-ELC-00724</t>
  </si>
  <si>
    <t>2021-MSS-ELC-00725</t>
  </si>
  <si>
    <t>2021-MSS-ELC-00726</t>
  </si>
  <si>
    <t>2021-MSS-ELC-00727</t>
  </si>
  <si>
    <t>2021-MSS-ELC-00728</t>
  </si>
  <si>
    <t>2021-MSS-ELC-00729</t>
  </si>
  <si>
    <t>2021-MSS-ELC-00730</t>
  </si>
  <si>
    <t>2021-MSS-ELC-00731</t>
  </si>
  <si>
    <t>2021-MSS-ELC-00732</t>
  </si>
  <si>
    <t>2021-MSS-ELC-00733</t>
  </si>
  <si>
    <t>2021-MSS-ELC-00735</t>
  </si>
  <si>
    <t>2021-MSS-ELC-00739</t>
  </si>
  <si>
    <t>2021-MSS-ELC-00740</t>
  </si>
  <si>
    <t>2021-MSS-ELC-00741</t>
  </si>
  <si>
    <t>2021-MSS-MEC-00291</t>
  </si>
  <si>
    <t>2021-MSS-MEC-00619</t>
  </si>
  <si>
    <t>2021-MSS-MEC-00639</t>
  </si>
  <si>
    <t>2021-MSS-MEC-00662</t>
  </si>
  <si>
    <t>2021-MSS-MEC-00673</t>
  </si>
  <si>
    <t>2021-MSS-MEC-00674</t>
  </si>
  <si>
    <t>2021-MSS-MEC-00677</t>
  </si>
  <si>
    <t>2021-MSS-MEC-00679</t>
  </si>
  <si>
    <t>2021-MSS-MEC-00680</t>
  </si>
  <si>
    <t>2021-MSS-MEC-00681</t>
  </si>
  <si>
    <t>2021-MSS-MEC-00682</t>
  </si>
  <si>
    <t>2021-MSS-MEC-00683</t>
  </si>
  <si>
    <t>2021-MSS-MEC-00684</t>
  </si>
  <si>
    <t>2021-MSS-MEC-00685</t>
  </si>
  <si>
    <t>2021-MSS-MEC-00686</t>
  </si>
  <si>
    <t>2021-MSS-MEC-00687</t>
  </si>
  <si>
    <t>2021-MSS-MEC-00688</t>
  </si>
  <si>
    <t>2021-MSS-MEC-00689</t>
  </si>
  <si>
    <t>2021-MSS-MEC-00691</t>
  </si>
  <si>
    <t>2021-MSS-MEC-00692</t>
  </si>
  <si>
    <t>2021-MSS-MEC-00694</t>
  </si>
  <si>
    <t>2021-MSS-MEC-00695</t>
  </si>
  <si>
    <t>2021-MSS-MEC-00696</t>
  </si>
  <si>
    <t>2021-MSS-MEC-00697</t>
  </si>
  <si>
    <t>2021-MSS-MEC-00698</t>
  </si>
  <si>
    <t>2021-MSS-MEC-00699</t>
  </si>
  <si>
    <t>2021-MSS-MEC-00700</t>
  </si>
  <si>
    <t>2021-MSS-MEC-00701</t>
  </si>
  <si>
    <t>2021-MSS-MEC-00702</t>
  </si>
  <si>
    <t>2021-MSS-MEC-00703</t>
  </si>
  <si>
    <t>2021-MSS-MEC-00704</t>
  </si>
  <si>
    <t>2021-MSS-MEC-00705</t>
  </si>
  <si>
    <t>2021-MSS-MEC-00706</t>
  </si>
  <si>
    <t>2021-MSS-MEC-00707</t>
  </si>
  <si>
    <t>2021-MSS-MEC-00708</t>
  </si>
  <si>
    <t>2021-MSS-MEC-00709</t>
  </si>
  <si>
    <t>2021-MSS-MEC-00710</t>
  </si>
  <si>
    <t>2021-MSS-MEC-00711</t>
  </si>
  <si>
    <t>2021-MSS-MEC-00712</t>
  </si>
  <si>
    <t>2021-MSS-MEC-00713</t>
  </si>
  <si>
    <t>2021-MSS-MEC-00714</t>
  </si>
  <si>
    <t>2021-MSS-MEC-00715</t>
  </si>
  <si>
    <t>2021-MSS-MEC-00716</t>
  </si>
  <si>
    <t>2021-MSS-MEC-00717</t>
  </si>
  <si>
    <t>2021-MSS-MEC-00718</t>
  </si>
  <si>
    <t>2021-MSS-MEC-00719</t>
  </si>
  <si>
    <t>2021-MSS-MEC-00720</t>
  </si>
  <si>
    <t>2021-MSS-MEC-00721</t>
  </si>
  <si>
    <t>2021-MSS-MEC-00722</t>
  </si>
  <si>
    <t>2021-MSS-MEC-00723</t>
  </si>
  <si>
    <t>2021-MSS-MEC-00724</t>
  </si>
  <si>
    <t>2021-MSS-MEC-00726</t>
  </si>
  <si>
    <t>2021-MSS-MEC-00727</t>
  </si>
  <si>
    <t>2021-MSS-MEC-00728</t>
  </si>
  <si>
    <t>2021-MSS-MEC-00730</t>
  </si>
  <si>
    <t>2021-MSS-MEC-00731</t>
  </si>
  <si>
    <t>2021-MSS-MEC-00732</t>
  </si>
  <si>
    <t>2021-MSS-MEC-00733</t>
  </si>
  <si>
    <t>2021-MSS-MEC-00734</t>
  </si>
  <si>
    <t>2021-MSS-MEC-00735</t>
  </si>
  <si>
    <t>2021-MSS-MEC-00736</t>
  </si>
  <si>
    <t>2021-MSS-MEC-00737</t>
  </si>
  <si>
    <t>2021-MSS-MEC-00738</t>
  </si>
  <si>
    <t>2021-MSS-MEC-00739</t>
  </si>
  <si>
    <t>2021-MSS-MEC-00740</t>
  </si>
  <si>
    <t>2021-MSS-MEC-00741</t>
  </si>
  <si>
    <t>2021-MSS-MEC-00742</t>
  </si>
  <si>
    <t>2021-MSS-MEC-00743</t>
  </si>
  <si>
    <t>2021-MSS-MEC-00744</t>
  </si>
  <si>
    <t>2021-MSS-MEC-00745</t>
  </si>
  <si>
    <t>2021-MSS-MEC-00747</t>
  </si>
  <si>
    <t>2021-MSS-MEC-00748</t>
  </si>
  <si>
    <t>2021-MSS-MEC-00750</t>
  </si>
  <si>
    <t>2021-MSS-MEC-00751</t>
  </si>
  <si>
    <t>2021-MSS-MEC-00752</t>
  </si>
  <si>
    <t>2021-MSS-MEC-00753</t>
  </si>
  <si>
    <t>2021-MSS-MEC-00754</t>
  </si>
  <si>
    <t>2021-MSS-MEC-00755</t>
  </si>
  <si>
    <t>2021-MSS-MEC-00756</t>
  </si>
  <si>
    <t>2021-MSS-MEC-00757</t>
  </si>
  <si>
    <t>2021-MSS-MEC-00758</t>
  </si>
  <si>
    <t>2021-MSS-MEC-00759</t>
  </si>
  <si>
    <t>2021-MSS-MEC-00760</t>
  </si>
  <si>
    <t>2021-MSS-MEC-00761</t>
  </si>
  <si>
    <t>2021-MSS-MEC-00762</t>
  </si>
  <si>
    <t>2021-MSS-MEC-00763</t>
  </si>
  <si>
    <t>2021-MSS-MEC-00764</t>
  </si>
  <si>
    <t>2021-MSS-MEC-00765</t>
  </si>
  <si>
    <t>2021-MSS-MEC-00766</t>
  </si>
  <si>
    <t>2021-MSS-MEC-00767</t>
  </si>
  <si>
    <t>2021-MSS-MEC-00768</t>
  </si>
  <si>
    <t>2021-MSS-MEC-00769</t>
  </si>
  <si>
    <t>2021-MSS-MEC-00770</t>
  </si>
  <si>
    <t>2021-MSS-MEC-00771</t>
  </si>
  <si>
    <t>2021-MSS-MEC-00772</t>
  </si>
  <si>
    <t>2021-MSS-MEC-00773</t>
  </si>
  <si>
    <t>2021-MSS-MEC-00774</t>
  </si>
  <si>
    <t>2021-MSS-MEC-00776</t>
  </si>
  <si>
    <t>2021-MSS-MEC-00777</t>
  </si>
  <si>
    <t>2021-MSS-MEC-00778</t>
  </si>
  <si>
    <t>2021-MSS-MEC-00779</t>
  </si>
  <si>
    <t>2021-MSS-MEC-00780</t>
  </si>
  <si>
    <t>2021-MSS-MEC-00781</t>
  </si>
  <si>
    <t>2021-MSS-MEC-00782</t>
  </si>
  <si>
    <t>2021-MSS-MEC-00783</t>
  </si>
  <si>
    <t>2021-MSS-MEC-00784</t>
  </si>
  <si>
    <t>2021-MSS-MEC-00785</t>
  </si>
  <si>
    <t>2021-MSS-MEC-00787</t>
  </si>
  <si>
    <t>2021-MSS-MEC-00788</t>
  </si>
  <si>
    <t>2021-MSS-MEC-00789</t>
  </si>
  <si>
    <t>2021-MSS-MEC-00790</t>
  </si>
  <si>
    <t>2021-MSS-MEC-00791</t>
  </si>
  <si>
    <t>2021-MSS-MEC-00792</t>
  </si>
  <si>
    <t>2021-MSS-MEC-00793</t>
  </si>
  <si>
    <t>2021-MSS-MEC-00794</t>
  </si>
  <si>
    <t>2021-MSS-MEC-00795</t>
  </si>
  <si>
    <t>2021-MSS-MEC-00796</t>
  </si>
  <si>
    <t>2021-MSS-MEC-00797</t>
  </si>
  <si>
    <t>2021-MSS-MEC-00798</t>
  </si>
  <si>
    <t>2021-MSS-MEC-00799</t>
  </si>
  <si>
    <t>2021-MSS-MEC-00800</t>
  </si>
  <si>
    <t>2021-MSS-MEC-00801</t>
  </si>
  <si>
    <t>2021-MSS-MEC-00802</t>
  </si>
  <si>
    <t>2021-MSS-MEC-00803</t>
  </si>
  <si>
    <t>2021-MSS-MEC-00804</t>
  </si>
  <si>
    <t>2021-MSS-MEC-00805</t>
  </si>
  <si>
    <t>2021-MSS-MEC-00806</t>
  </si>
  <si>
    <t>2021-MSS-MEC-00807</t>
  </si>
  <si>
    <t>2021-MSS-MEC-00808</t>
  </si>
  <si>
    <t>2021-MSS-MEC-00809</t>
  </si>
  <si>
    <t>2021-MSS-MEC-00810</t>
  </si>
  <si>
    <t>2021-MSS-MEC-00811</t>
  </si>
  <si>
    <t>2021-MSS-MEC-00812</t>
  </si>
  <si>
    <t>2021-MSS-MEC-00813</t>
  </si>
  <si>
    <t>2021-MSS-MEC-00814</t>
  </si>
  <si>
    <t>2021-MSS-MEC-00815</t>
  </si>
  <si>
    <t>2021-MSS-MEC-00816</t>
  </si>
  <si>
    <t>2021-MSS-MEC-00818</t>
  </si>
  <si>
    <t>2021-MSS-MEC-00819</t>
  </si>
  <si>
    <t>2021-MSS-MEC-00821</t>
  </si>
  <si>
    <t>2021-MSS-MEC-00823</t>
  </si>
  <si>
    <t>2021-MSS-MEC-00824</t>
  </si>
  <si>
    <t>2021-MSS-MEC-00826</t>
  </si>
  <si>
    <t>2021-MSS-MEC-00827</t>
  </si>
  <si>
    <t>2021-MSS-MEC-00828</t>
  </si>
  <si>
    <t>2021-MSS-MEC-00829</t>
  </si>
  <si>
    <t>2020-MSS-PLM-00902</t>
  </si>
  <si>
    <t>2021-MSS-PLM-00295</t>
  </si>
  <si>
    <t>2021-MSS-PLM-00387</t>
  </si>
  <si>
    <t>2021-MSS-PLM-00445</t>
  </si>
  <si>
    <t>2021-MSS-PLM-00455</t>
  </si>
  <si>
    <t>2021-MSS-PLM-00456</t>
  </si>
  <si>
    <t>2021-MSS-PLM-00457</t>
  </si>
  <si>
    <t>2021-MSS-PLM-00461</t>
  </si>
  <si>
    <t>2021-MSS-PLM-00462</t>
  </si>
  <si>
    <t>2021-MSS-PLM-00465</t>
  </si>
  <si>
    <t>2021-MSS-PLM-00466</t>
  </si>
  <si>
    <t>2021-MSS-PLM-00468</t>
  </si>
  <si>
    <t>2021-MSS-PLM-00469</t>
  </si>
  <si>
    <t>2021-MSS-PLM-00470</t>
  </si>
  <si>
    <t>2021-MSS-PLM-00471</t>
  </si>
  <si>
    <t>2021-MSS-PLM-00472</t>
  </si>
  <si>
    <t>2021-MSS-PLM-00473</t>
  </si>
  <si>
    <t>2021-MSS-PLM-00475</t>
  </si>
  <si>
    <t>2021-MSS-PLM-00476</t>
  </si>
  <si>
    <t>2021-MSS-PLM-00477</t>
  </si>
  <si>
    <t>2021-MSS-PLM-00478</t>
  </si>
  <si>
    <t>2021-MSS-PLM-00479</t>
  </si>
  <si>
    <t>2021-MSS-PLM-00480</t>
  </si>
  <si>
    <t>2021-MSS-PLM-00481</t>
  </si>
  <si>
    <t>2021-MSS-PLM-00482</t>
  </si>
  <si>
    <t>2021-MSS-PLM-00484</t>
  </si>
  <si>
    <t>2021-MSS-PLM-00485</t>
  </si>
  <si>
    <t>2021-MSS-PLM-00486</t>
  </si>
  <si>
    <t>2021-MSS-PLM-00487</t>
  </si>
  <si>
    <t>2021-MSS-PLM-00488</t>
  </si>
  <si>
    <t>2021-MSS-PLM-00489</t>
  </si>
  <si>
    <t>2021-MSS-PLM-00490</t>
  </si>
  <si>
    <t>2021-MSS-PLM-00491</t>
  </si>
  <si>
    <t>2021-MSS-PLM-00492</t>
  </si>
  <si>
    <t>2021-MSS-PLM-00493</t>
  </si>
  <si>
    <t>2021-MSS-PLM-00494</t>
  </si>
  <si>
    <t>2021-MSS-PLM-00495</t>
  </si>
  <si>
    <t>2021-MSS-PLM-00496</t>
  </si>
  <si>
    <t>2021-MSS-PLM-00497</t>
  </si>
  <si>
    <t>2021-MSS-PLM-00498</t>
  </si>
  <si>
    <t>2021-MSS-PLM-00499</t>
  </si>
  <si>
    <t>2021-MSS-PLM-00501</t>
  </si>
  <si>
    <t>2021-MSS-PLM-00502</t>
  </si>
  <si>
    <t>2021-MSS-PLM-00503</t>
  </si>
  <si>
    <t>2021-MSS-PLM-00504</t>
  </si>
  <si>
    <t>2021-MSS-PLM-00505</t>
  </si>
  <si>
    <t>Visitability</t>
  </si>
  <si>
    <t>2021-MSS-PLM-00506</t>
  </si>
  <si>
    <t>2021-MSS-PLM-00507</t>
  </si>
  <si>
    <t>2021-MSS-PLM-00508</t>
  </si>
  <si>
    <t>2021-MSS-PLM-00509</t>
  </si>
  <si>
    <t>2021-MSS-PLM-00510</t>
  </si>
  <si>
    <t>2021-MSS-PLM-00511</t>
  </si>
  <si>
    <t>2021-MSS-PLM-00512</t>
  </si>
  <si>
    <t>2021-MSS-PLM-00513</t>
  </si>
  <si>
    <t>2021-MSS-PLM-00514</t>
  </si>
  <si>
    <t>2021-MSS-PLM-00515</t>
  </si>
  <si>
    <t>2021-MSS-PLM-00516</t>
  </si>
  <si>
    <t>2021-MSS-PLM-00517</t>
  </si>
  <si>
    <t>2021-MSS-PLM-00518</t>
  </si>
  <si>
    <t>2021-MSS-PLM-00519</t>
  </si>
  <si>
    <t>2021-MSS-PLM-00520</t>
  </si>
  <si>
    <t>2021-MSS-PLM-00521</t>
  </si>
  <si>
    <t>2021-MSS-PLM-00522</t>
  </si>
  <si>
    <t>2021-MSS-PLM-00524</t>
  </si>
  <si>
    <t>2021-MSS-PLM-00529</t>
  </si>
  <si>
    <t>2021-MSS-PLM-00530</t>
  </si>
  <si>
    <t>2021-MSS-PLM-00532</t>
  </si>
  <si>
    <t>2021-MSS-PLM-00534</t>
  </si>
  <si>
    <t>2021-MSS-PLM-00535</t>
  </si>
  <si>
    <t>2021-MSS-PLM-00536</t>
  </si>
  <si>
    <t>2021-MSS-PLM-00537</t>
  </si>
  <si>
    <t>2021-MSS-PLM-00539</t>
  </si>
  <si>
    <t>2021-MSS-PLM-00541</t>
  </si>
  <si>
    <t>2021-MSS-PLM-00542</t>
  </si>
  <si>
    <t>2021-MSS-PLM-00545</t>
  </si>
  <si>
    <t>2021-MSS-PLM-00549</t>
  </si>
  <si>
    <t>2021-MSS-PLM-00551</t>
  </si>
  <si>
    <t>8/9/2021 - 3:09 PM</t>
  </si>
  <si>
    <t>Count(RECORD STATUS DATE)</t>
  </si>
  <si>
    <t>Engineering/ADA/NA/NA</t>
  </si>
  <si>
    <t>Engineering/Fence/NA/NA</t>
  </si>
  <si>
    <t>Engineering/Paving/NA/NA</t>
  </si>
  <si>
    <t>Engineering/Right-of-Way/Construction/NA</t>
  </si>
  <si>
    <t>Engineering/Right-of-Way/Use/NA</t>
  </si>
  <si>
    <t>Engineering/Utility Excavation/NA/NA</t>
  </si>
  <si>
    <t>Engineering/Utility Excavation/Sanitary Sewer Service/NA</t>
  </si>
  <si>
    <t>Engineering/Utility Excavation/Water Service/NA</t>
  </si>
  <si>
    <t>Storm Water Pollution Prevention</t>
  </si>
  <si>
    <t>2021-MSS-ADA-00028</t>
  </si>
  <si>
    <t>Engineering</t>
  </si>
  <si>
    <t>2021-MSS-ADA-00043</t>
  </si>
  <si>
    <t>2021-MSS-ADA-00044</t>
  </si>
  <si>
    <t>2021-MSS-FNC-00068</t>
  </si>
  <si>
    <t>2021-MSS-FNC-00071</t>
  </si>
  <si>
    <t>2021-MSS-FNC-00072</t>
  </si>
  <si>
    <t>2021-MSS-FNC-00075</t>
  </si>
  <si>
    <t>2021-MSS-PAV-00022</t>
  </si>
  <si>
    <t>Withdrawn</t>
  </si>
  <si>
    <t>2021-MSS-PAV-00076</t>
  </si>
  <si>
    <t>2021-MSS-PAV-00077</t>
  </si>
  <si>
    <t>2021-MSS-PAV-00078</t>
  </si>
  <si>
    <t>2021-MSS-PAV-00096</t>
  </si>
  <si>
    <t>2021-MSS-PAV-00111</t>
  </si>
  <si>
    <t>2021-MSS-PAV-00123</t>
  </si>
  <si>
    <t>2021-MSS-PAV-00127</t>
  </si>
  <si>
    <t>2021-MSS-PAV-00130</t>
  </si>
  <si>
    <t>2021-MSS-PAV-00135</t>
  </si>
  <si>
    <t>2021-MSS-PAV-00140</t>
  </si>
  <si>
    <t>2021-MSS-PAV-00146</t>
  </si>
  <si>
    <t>2021-MSS-PAV-00147</t>
  </si>
  <si>
    <t>2021-MSS-PAV-00148</t>
  </si>
  <si>
    <t>2021-MSS-PAV-00149</t>
  </si>
  <si>
    <t>2021-MSS-PAV-00150</t>
  </si>
  <si>
    <t>2021-MSS-PAV-00151</t>
  </si>
  <si>
    <t>2021-MSS-PAV-00152</t>
  </si>
  <si>
    <t>2021-MSS-PAV-00153</t>
  </si>
  <si>
    <t>2021-MSS-PAV-00154</t>
  </si>
  <si>
    <t>2021-MSS-PAV-00155</t>
  </si>
  <si>
    <t>2021-MSS-PAV-00156</t>
  </si>
  <si>
    <t>2021-MSS-PAV-00160</t>
  </si>
  <si>
    <t>2021-MSS-PAV-00169</t>
  </si>
  <si>
    <t>2021-MSS-RWC-00083</t>
  </si>
  <si>
    <t>2021-MSS-RWC-00102</t>
  </si>
  <si>
    <t>2021-MSS-RWC-00104</t>
  </si>
  <si>
    <t>2021-MSS-RWC-00105</t>
  </si>
  <si>
    <t>2021-MSS-RWC-00106</t>
  </si>
  <si>
    <t>Closed</t>
  </si>
  <si>
    <t>2021-MSS-RWC-00107</t>
  </si>
  <si>
    <t>2021-MSS-RWC-00108</t>
  </si>
  <si>
    <t>2021-MSS-RWC-00109</t>
  </si>
  <si>
    <t>2021-MSS-RWC-00110</t>
  </si>
  <si>
    <t>2021-MSS-RWC-00111</t>
  </si>
  <si>
    <t>2021-MSS-RWC-00112</t>
  </si>
  <si>
    <t>2021-MSS-RWC-00113</t>
  </si>
  <si>
    <t>2021-MSS-RWC-00114</t>
  </si>
  <si>
    <t>2021-MSS-RWC-00115</t>
  </si>
  <si>
    <t>2021-MSS-RWC-00116</t>
  </si>
  <si>
    <t>2021-MSS-RWC-00117</t>
  </si>
  <si>
    <t>2021-MSS-RWC-00118</t>
  </si>
  <si>
    <t>2021-MSS-RWC-00119</t>
  </si>
  <si>
    <t>2021-MSS-RWC-00120</t>
  </si>
  <si>
    <t>2021-MSS-RWC-00121</t>
  </si>
  <si>
    <t>2021-MSS-RWC-00122</t>
  </si>
  <si>
    <t>2021-MSS-RWC-00123</t>
  </si>
  <si>
    <t>2021-MSS-RWC-00124</t>
  </si>
  <si>
    <t>2021-MSS-RWC-00125</t>
  </si>
  <si>
    <t>2021-MSS-RWC-00126</t>
  </si>
  <si>
    <t>2021-MSS-RWC-00127</t>
  </si>
  <si>
    <t>2021-MSS-RWC-00128</t>
  </si>
  <si>
    <t>2021-MSS-RWC-00129</t>
  </si>
  <si>
    <t>2021-MSS-RWC-00130</t>
  </si>
  <si>
    <t>2021-MSS-RWC-00131</t>
  </si>
  <si>
    <t>2021-MSS-RWC-00132</t>
  </si>
  <si>
    <t>2021-MSS-RWC-00133</t>
  </si>
  <si>
    <t>2021-MSS-RWU-00020</t>
  </si>
  <si>
    <t>2021-MSS-RWU-00022</t>
  </si>
  <si>
    <t>2021-MSS-RWU-00023</t>
  </si>
  <si>
    <t>2021-MSS-EXC-00071</t>
  </si>
  <si>
    <t>2021-MSS-EXC-00082</t>
  </si>
  <si>
    <t>2021-MSS-EXC-00083</t>
  </si>
  <si>
    <t>2021-MSS-EXC-00089</t>
  </si>
  <si>
    <t>2021-MSS-EXC-00092</t>
  </si>
  <si>
    <t>2021-MSS-EXC-00093</t>
  </si>
  <si>
    <t>2021-MSS-EXC-00094</t>
  </si>
  <si>
    <t>2021-MSS-EXC-00095</t>
  </si>
  <si>
    <t>2021-MSS-EXC-00096</t>
  </si>
  <si>
    <t>2021-MSS-EXC-00097</t>
  </si>
  <si>
    <t>2021-MSS-EXC-00099</t>
  </si>
  <si>
    <t>2021-MSS-EXC-00100</t>
  </si>
  <si>
    <t>2021-MSS-EXC-00101</t>
  </si>
  <si>
    <t>2021-MSS-EXC-00102</t>
  </si>
  <si>
    <t>2021-MSS-EXC-00105</t>
  </si>
  <si>
    <t>2021-MSS-EXC-00106</t>
  </si>
  <si>
    <t>2021-MSS-EXC-00109</t>
  </si>
  <si>
    <t>2021-MSS-EXC-00110</t>
  </si>
  <si>
    <t>2021-MSS-EXC-00113</t>
  </si>
  <si>
    <t>2020-MSS-SWR-00111</t>
  </si>
  <si>
    <t>2020-MSS-SWR-00332</t>
  </si>
  <si>
    <t>2020-MSS-SWR-00333</t>
  </si>
  <si>
    <t>2020-MSS-SWR-00721</t>
  </si>
  <si>
    <t>Drawing</t>
  </si>
  <si>
    <t>2021-MSS-SWR-00010</t>
  </si>
  <si>
    <t>2021-MSS-SWR-00064</t>
  </si>
  <si>
    <t>2021-MSS-SWR-00146</t>
  </si>
  <si>
    <t>2021-MSS-SWR-00160</t>
  </si>
  <si>
    <t>2021-MSS-SWR-00181</t>
  </si>
  <si>
    <t>2021-MSS-SWR-00306</t>
  </si>
  <si>
    <t>2021-MSS-SWR-00307</t>
  </si>
  <si>
    <t>2021-MSS-SWR-00308</t>
  </si>
  <si>
    <t>2021-MSS-SWR-00309</t>
  </si>
  <si>
    <t>2021-MSS-SWR-00310</t>
  </si>
  <si>
    <t>2021-MSS-SWR-00311</t>
  </si>
  <si>
    <t>2021-MSS-SWR-00312</t>
  </si>
  <si>
    <t>2021-MSS-SWR-00313</t>
  </si>
  <si>
    <t>2021-MSS-SWR-00314</t>
  </si>
  <si>
    <t>2021-MSS-SWR-00315</t>
  </si>
  <si>
    <t>2021-MSS-SWR-00316</t>
  </si>
  <si>
    <t>2021-MSS-SWR-00317</t>
  </si>
  <si>
    <t>2021-MSS-SWR-00318</t>
  </si>
  <si>
    <t>2021-MSS-SWR-00319</t>
  </si>
  <si>
    <t>2021-MSS-SWR-00320</t>
  </si>
  <si>
    <t>2021-MSS-SWR-00321</t>
  </si>
  <si>
    <t>2021-MSS-SWR-00322</t>
  </si>
  <si>
    <t>2021-MSS-SWR-00323</t>
  </si>
  <si>
    <t>2021-MSS-SWR-00324</t>
  </si>
  <si>
    <t>2021-MSS-SWR-00325</t>
  </si>
  <si>
    <t>2021-MSS-SWR-00326</t>
  </si>
  <si>
    <t>2021-MSS-SWR-00327</t>
  </si>
  <si>
    <t>2021-MSS-SWR-00328</t>
  </si>
  <si>
    <t>2021-MSS-SWR-00329</t>
  </si>
  <si>
    <t>2021-MSS-SWR-00330</t>
  </si>
  <si>
    <t>2021-MSS-SWR-00331</t>
  </si>
  <si>
    <t>2021-MSS-SWR-00332</t>
  </si>
  <si>
    <t>2021-MSS-SWR-00353</t>
  </si>
  <si>
    <t>2021-MSS-SWR-00360</t>
  </si>
  <si>
    <t>2021-MSS-SWR-00362</t>
  </si>
  <si>
    <t>2021-MSS-SWR-00404</t>
  </si>
  <si>
    <t>2021-MSS-SWR-00495</t>
  </si>
  <si>
    <t>2021-MSS-SWR-00497</t>
  </si>
  <si>
    <t>2021-MSS-SWR-00507</t>
  </si>
  <si>
    <t>2021-MSS-SWR-00522</t>
  </si>
  <si>
    <t>2021-MSS-SWR-00532</t>
  </si>
  <si>
    <t>2021-MSS-SWR-00553</t>
  </si>
  <si>
    <t>2021-MSS-SWR-00554</t>
  </si>
  <si>
    <t>2021-MSS-SWR-00555</t>
  </si>
  <si>
    <t>2021-MSS-SWR-00556</t>
  </si>
  <si>
    <t>2021-MSS-SWR-00557</t>
  </si>
  <si>
    <t>2021-MSS-SWR-00558</t>
  </si>
  <si>
    <t>2021-MSS-SWR-00561</t>
  </si>
  <si>
    <t>2021-MSS-SWR-00562</t>
  </si>
  <si>
    <t>2021-MSS-SWR-00563</t>
  </si>
  <si>
    <t>2021-MSS-SWR-00564</t>
  </si>
  <si>
    <t>2021-MSS-SWR-00565</t>
  </si>
  <si>
    <t>2021-MSS-SWR-00568</t>
  </si>
  <si>
    <t>2021-MSS-SWR-00571</t>
  </si>
  <si>
    <t>2021-MSS-SWR-00572</t>
  </si>
  <si>
    <t>2021-MSS-SWR-00573</t>
  </si>
  <si>
    <t>2021-MSS-SWR-00574</t>
  </si>
  <si>
    <t>2021-MSS-SWR-00575</t>
  </si>
  <si>
    <t>2021-MSS-SWR-00576</t>
  </si>
  <si>
    <t>2021-MSS-SWR-00577</t>
  </si>
  <si>
    <t>2021-MSS-SWR-00578</t>
  </si>
  <si>
    <t>2021-MSS-SWR-00579</t>
  </si>
  <si>
    <t>2021-MSS-SWR-00580</t>
  </si>
  <si>
    <t>2021-MSS-SWR-00581</t>
  </si>
  <si>
    <t>2021-MSS-SWR-00582</t>
  </si>
  <si>
    <t>2021-MSS-SWR-00583</t>
  </si>
  <si>
    <t>2021-MSS-SWR-00592</t>
  </si>
  <si>
    <t>2021-MSS-SWR-00596</t>
  </si>
  <si>
    <t>2021-MSS-SWR-00597</t>
  </si>
  <si>
    <t>2021-MSS-SWR-00598</t>
  </si>
  <si>
    <t>2021-MSS-SWR-00599</t>
  </si>
  <si>
    <t>2021-MSS-SWR-00600</t>
  </si>
  <si>
    <t>2021-MSS-SWR-00601</t>
  </si>
  <si>
    <t>2021-MSS-SWR-00602</t>
  </si>
  <si>
    <t>2021-MSS-SWR-00603</t>
  </si>
  <si>
    <t>2021-MSS-SWR-00604</t>
  </si>
  <si>
    <t>2021-MSS-SWR-00605</t>
  </si>
  <si>
    <t>2021-MSS-SWR-00606</t>
  </si>
  <si>
    <t>2021-MSS-SWR-00607</t>
  </si>
  <si>
    <t>2021-MSS-SWR-00608</t>
  </si>
  <si>
    <t>2021-MSS-SWR-00609</t>
  </si>
  <si>
    <t>2021-MSS-SWR-00610</t>
  </si>
  <si>
    <t>2021-MSS-SWR-00611</t>
  </si>
  <si>
    <t>2021-MSS-SWR-00612</t>
  </si>
  <si>
    <t>2021-MSS-SWR-00613</t>
  </si>
  <si>
    <t>2021-MSS-SWR-00614</t>
  </si>
  <si>
    <t>2021-MSS-SWR-00615</t>
  </si>
  <si>
    <t>2021-MSS-SWR-00616</t>
  </si>
  <si>
    <t>2021-MSS-SWR-00617</t>
  </si>
  <si>
    <t>2021-MSS-SWR-00618</t>
  </si>
  <si>
    <t>2021-MSS-SWR-00619</t>
  </si>
  <si>
    <t>2021-MSS-SWR-00620</t>
  </si>
  <si>
    <t>2021-MSS-SWR-00621</t>
  </si>
  <si>
    <t>2021-MSS-SWR-00622</t>
  </si>
  <si>
    <t>2021-MSS-SWR-00623</t>
  </si>
  <si>
    <t>2021-MSS-SWR-00624</t>
  </si>
  <si>
    <t>2021-MSS-SWR-00625</t>
  </si>
  <si>
    <t>2021-MSS-SWR-00626</t>
  </si>
  <si>
    <t>2021-MSS-SWR-00627</t>
  </si>
  <si>
    <t>2021-MSS-SWR-00628</t>
  </si>
  <si>
    <t>2021-MSS-SWR-00629</t>
  </si>
  <si>
    <t>2021-MSS-SWR-00630</t>
  </si>
  <si>
    <t>2021-MSS-SWR-00631</t>
  </si>
  <si>
    <t>2021-MSS-SWR-00632</t>
  </si>
  <si>
    <t>2021-MSS-SWR-00635</t>
  </si>
  <si>
    <t>2021-MSS-SWR-00637</t>
  </si>
  <si>
    <t>2021-MSS-SWR-00638</t>
  </si>
  <si>
    <t>2021-MSS-SWR-00641</t>
  </si>
  <si>
    <t>2021-MSS-SWR-00642</t>
  </si>
  <si>
    <t>2021-MSS-SWR-00643</t>
  </si>
  <si>
    <t>2021-MSS-SWR-00644</t>
  </si>
  <si>
    <t>2021-MSS-SWR-00645</t>
  </si>
  <si>
    <t>2021-MSS-SWR-00646</t>
  </si>
  <si>
    <t>2021-MSS-SWR-00647</t>
  </si>
  <si>
    <t>2021-MSS-SWR-00650</t>
  </si>
  <si>
    <t>2021-MSS-SWR-00652</t>
  </si>
  <si>
    <t>2021-MSS-WTR-00080</t>
  </si>
  <si>
    <t>2021-MSS-WTR-00093</t>
  </si>
  <si>
    <t>2021-MSS-WTR-00177</t>
  </si>
  <si>
    <t>2021-MSS-WTR-00273</t>
  </si>
  <si>
    <t>2021-MSS-WTR-00281</t>
  </si>
  <si>
    <t>Asphalt Warranty</t>
  </si>
  <si>
    <t>2021-MSS-WTR-00309</t>
  </si>
  <si>
    <t>2021-MSS-WTR-00333</t>
  </si>
  <si>
    <t>2021-MSS-WTR-00348</t>
  </si>
  <si>
    <t>2021-MSS-WTR-00363</t>
  </si>
  <si>
    <t>2021-MSS-WTR-00373</t>
  </si>
  <si>
    <t>2021-MSS-WTR-00446</t>
  </si>
  <si>
    <t>2021-MSS-WTR-00447</t>
  </si>
  <si>
    <t>2021-MSS-WTR-00448</t>
  </si>
  <si>
    <t>2021-MSS-WTR-00449</t>
  </si>
  <si>
    <t>2021-MSS-WTR-00450</t>
  </si>
  <si>
    <t>2021-MSS-WTR-00451</t>
  </si>
  <si>
    <t>2021-MSS-WTR-00452</t>
  </si>
  <si>
    <t>2021-MSS-WTR-00453</t>
  </si>
  <si>
    <t>2021-MSS-WTR-00454</t>
  </si>
  <si>
    <t>2021-MSS-WTR-00455</t>
  </si>
  <si>
    <t>2021-MSS-WTR-00456</t>
  </si>
  <si>
    <t>2021-MSS-WTR-00457</t>
  </si>
  <si>
    <t>2021-MSS-WTR-00458</t>
  </si>
  <si>
    <t>2021-MSS-WTR-00459</t>
  </si>
  <si>
    <t>2021-MSS-WTR-00460</t>
  </si>
  <si>
    <t>2021-MSS-WTR-00461</t>
  </si>
  <si>
    <t>2021-MSS-WTR-00462</t>
  </si>
  <si>
    <t>2021-MSS-WTR-00463</t>
  </si>
  <si>
    <t>2021-MSS-WTR-00464</t>
  </si>
  <si>
    <t>2021-MSS-WTR-00465</t>
  </si>
  <si>
    <t>2021-MSS-WTR-00466</t>
  </si>
  <si>
    <t>2021-MSS-WTR-00467</t>
  </si>
  <si>
    <t>2021-MSS-WTR-00468</t>
  </si>
  <si>
    <t>2021-MSS-WTR-00469</t>
  </si>
  <si>
    <t>2021-MSS-WTR-00470</t>
  </si>
  <si>
    <t>2021-MSS-WTR-00471</t>
  </si>
  <si>
    <t>2021-MSS-WTR-00472</t>
  </si>
  <si>
    <t>2021-MSS-WTR-00473</t>
  </si>
  <si>
    <t>2021-MSS-WTR-00474</t>
  </si>
  <si>
    <t>2021-MSS-WTR-00475</t>
  </si>
  <si>
    <t>2021-MSS-WTR-00476</t>
  </si>
  <si>
    <t>2021-MSS-WTR-00477</t>
  </si>
  <si>
    <t>2021-MSS-WTR-00478</t>
  </si>
  <si>
    <t>2021-MSS-WTR-00479</t>
  </si>
  <si>
    <t>2021-MSS-WTR-00480</t>
  </si>
  <si>
    <t>2021-MSS-WTR-00481</t>
  </si>
  <si>
    <t>2021-MSS-WTR-00482</t>
  </si>
  <si>
    <t>2021-MSS-WTR-00483</t>
  </si>
  <si>
    <t>2021-MSS-WTR-00484</t>
  </si>
  <si>
    <t>2021-MSS-WTR-00485</t>
  </si>
  <si>
    <t>2021-MSS-WTR-00486</t>
  </si>
  <si>
    <t>2021-MSS-WTR-00487</t>
  </si>
  <si>
    <t>2021-MSS-WTR-00488</t>
  </si>
  <si>
    <t>2021-MSS-WTR-00489</t>
  </si>
  <si>
    <t>2021-MSS-WTR-00490</t>
  </si>
  <si>
    <t>2021-MSS-WTR-00505</t>
  </si>
  <si>
    <t>2021-MSS-WTR-00508</t>
  </si>
  <si>
    <t>2021-MSS-WTR-00509</t>
  </si>
  <si>
    <t>2021-MSS-WTR-00510</t>
  </si>
  <si>
    <t>2021-MSS-WTR-00512</t>
  </si>
  <si>
    <t>2021-MSS-WTR-00513</t>
  </si>
  <si>
    <t>2021-MSS-WTR-00516</t>
  </si>
  <si>
    <t>2021-MSS-WTR-00517</t>
  </si>
  <si>
    <t>2021-MSS-WTR-00518</t>
  </si>
  <si>
    <t>2021-MSS-WTR-00519</t>
  </si>
  <si>
    <t>2021-MSS-WTR-00520</t>
  </si>
  <si>
    <t>2021-MSS-WTR-00521</t>
  </si>
  <si>
    <t>2021-MSS-WTR-00522</t>
  </si>
  <si>
    <t>2021-MSS-WTR-00523</t>
  </si>
  <si>
    <t>2021-MSS-WTR-00524</t>
  </si>
  <si>
    <t>2021-MSS-WTR-00525</t>
  </si>
  <si>
    <t>2021-MSS-WTR-00532</t>
  </si>
  <si>
    <t>2021-MSS-WTR-00533</t>
  </si>
  <si>
    <t>2021-MSS-WTR-00534</t>
  </si>
  <si>
    <t>2021-MSS-WTR-00535</t>
  </si>
  <si>
    <t>2021-MSS-WTR-00541</t>
  </si>
  <si>
    <t>2021-MSS-WTR-00542</t>
  </si>
  <si>
    <t>2021-MSS-WTR-00543</t>
  </si>
  <si>
    <t>2021-MSS-WTR-00544</t>
  </si>
  <si>
    <t>2021-MSS-WTR-00545</t>
  </si>
  <si>
    <t>2021-MSS-WTR-00546</t>
  </si>
  <si>
    <t>2021-MSS-WTR-00547</t>
  </si>
  <si>
    <t>2021-MSS-WTR-00548</t>
  </si>
  <si>
    <t>2021-MSS-WTR-00549</t>
  </si>
  <si>
    <t>2021-MSS-WTR-00550</t>
  </si>
  <si>
    <t>2021-MSS-WTR-00551</t>
  </si>
  <si>
    <t>2021-MSS-WTR-00552</t>
  </si>
  <si>
    <t>2021-MSS-WTR-00553</t>
  </si>
  <si>
    <t>2021-MSS-WTR-00554</t>
  </si>
  <si>
    <t>2021-MSS-WTR-00555</t>
  </si>
  <si>
    <t>2021-MSS-WTR-00556</t>
  </si>
  <si>
    <t>2021-MSS-WTR-00557</t>
  </si>
  <si>
    <t>2021-MSS-WTR-00558</t>
  </si>
  <si>
    <t>2021-MSS-WTR-00559</t>
  </si>
  <si>
    <t>2021-MSS-WTR-00560</t>
  </si>
  <si>
    <t>2021-MSS-WTR-00561</t>
  </si>
  <si>
    <t>2021-MSS-WTR-00562</t>
  </si>
  <si>
    <t>2021-MSS-WTR-00563</t>
  </si>
  <si>
    <t>2021-MSS-WTR-00564</t>
  </si>
  <si>
    <t>2021-MSS-WTR-00565</t>
  </si>
  <si>
    <t>2021-MSS-WTR-00566</t>
  </si>
  <si>
    <t>2021-MSS-WTR-00567</t>
  </si>
  <si>
    <t>2021-MSS-WTR-00568</t>
  </si>
  <si>
    <t>2021-MSS-WTR-00569</t>
  </si>
  <si>
    <t>2021-MSS-WTR-00570</t>
  </si>
  <si>
    <t>2021-MSS-WTR-00571</t>
  </si>
  <si>
    <t>2021-MSS-WTR-00572</t>
  </si>
  <si>
    <t>2021-MSS-WTR-00573</t>
  </si>
  <si>
    <t>2021-MSS-WTR-00574</t>
  </si>
  <si>
    <t>2021-MSS-WTR-00575</t>
  </si>
  <si>
    <t>2021-MSS-WTR-00576</t>
  </si>
  <si>
    <t>2021-MSS-WTR-00577</t>
  </si>
  <si>
    <t>2021-MSS-WTR-00578</t>
  </si>
  <si>
    <t>2021-MSS-WTR-00579</t>
  </si>
  <si>
    <t>2021-MSS-WTR-00580</t>
  </si>
  <si>
    <t>2021-MSS-WTR-00581</t>
  </si>
  <si>
    <t>2021-MSS-WTR-00582</t>
  </si>
  <si>
    <t>2021-MSS-WTR-00583</t>
  </si>
  <si>
    <t>2021-MSS-WTR-00584</t>
  </si>
  <si>
    <t>2021-MSS-WTR-00585</t>
  </si>
  <si>
    <t>2021-MSS-WTR-00590</t>
  </si>
  <si>
    <t>2021-MSS-WTR-00591</t>
  </si>
  <si>
    <t>2021-MSS-WTR-00592</t>
  </si>
  <si>
    <t>2021-MSS-WTR-00593</t>
  </si>
  <si>
    <t>2021-MSS-WTR-00594</t>
  </si>
  <si>
    <t>2021-MSS-WTR-00597</t>
  </si>
  <si>
    <t>2021-MSS-WTR-00599</t>
  </si>
  <si>
    <t>2021-MSS-WTR-00600</t>
  </si>
  <si>
    <t>2021-MSS-WTR-00601</t>
  </si>
  <si>
    <t>2021-MSS-WTR-00602</t>
  </si>
  <si>
    <t>2021-MSS-WTR-00603</t>
  </si>
  <si>
    <t>2021-MSS-SWP-00035</t>
  </si>
  <si>
    <t>2021-MSS-SWP-00036</t>
  </si>
  <si>
    <t>2021-MSS-SWP-00037</t>
  </si>
  <si>
    <t>2021-MSS-SWP-00049</t>
  </si>
  <si>
    <t>2021-MSS-SWP-00067</t>
  </si>
  <si>
    <t>2021-MSS-SWP-00080</t>
  </si>
  <si>
    <t>2021-MSS-SWP-00084</t>
  </si>
  <si>
    <t>2021-MSS-SWP-00089</t>
  </si>
  <si>
    <t>2021-MSS-SWP-00095</t>
  </si>
  <si>
    <t>2021-MSS-SWP-00099</t>
  </si>
  <si>
    <t>2021-MSS-SWP-00101</t>
  </si>
  <si>
    <t>2021-MSS-SWP-00102</t>
  </si>
  <si>
    <t>2021-MSS-SWP-00103</t>
  </si>
  <si>
    <t>2021-MSS-SWP-00104</t>
  </si>
  <si>
    <t>2021-MSS-SWP-00105</t>
  </si>
  <si>
    <t>2021-MSS-SWP-00106</t>
  </si>
  <si>
    <t>2021-MSS-SWP-00107</t>
  </si>
  <si>
    <t>2021-MSS-SWP-00111</t>
  </si>
  <si>
    <t>2021-MSS-SWP-00113</t>
  </si>
  <si>
    <r>
      <rPr>
        <b/>
        <sz val="10"/>
        <rFont val="Times New Roman"/>
        <family val="1"/>
      </rPr>
      <t>DSWEENEY</t>
    </r>
  </si>
  <si>
    <r>
      <rPr>
        <sz val="10"/>
        <rFont val="Times New Roman"/>
        <family val="1"/>
      </rPr>
      <t>2021-MSS-ELC-00657</t>
    </r>
  </si>
  <si>
    <r>
      <rPr>
        <sz val="10"/>
        <rFont val="Times New Roman"/>
        <family val="1"/>
      </rPr>
      <t>Paper Check</t>
    </r>
  </si>
  <si>
    <r>
      <rPr>
        <sz val="10"/>
        <rFont val="Times New Roman"/>
        <family val="1"/>
      </rPr>
      <t>2021-MSS-FNC-00075</t>
    </r>
  </si>
  <si>
    <r>
      <rPr>
        <sz val="10"/>
        <rFont val="Times New Roman"/>
        <family val="1"/>
      </rPr>
      <t>2021-MSS-PAV-00096</t>
    </r>
  </si>
  <si>
    <r>
      <rPr>
        <sz val="10"/>
        <rFont val="Times New Roman"/>
        <family val="1"/>
      </rPr>
      <t>2021-MSS-RES-00115</t>
    </r>
  </si>
  <si>
    <r>
      <rPr>
        <sz val="10"/>
        <rFont val="Times New Roman"/>
        <family val="1"/>
      </rPr>
      <t>2021-MSS-RES-00637</t>
    </r>
  </si>
  <si>
    <r>
      <rPr>
        <sz val="10"/>
        <rFont val="Times New Roman"/>
        <family val="1"/>
      </rPr>
      <t>2021-MSS-SWP-00049</t>
    </r>
  </si>
  <si>
    <r>
      <rPr>
        <sz val="10"/>
        <rFont val="Times New Roman"/>
        <family val="1"/>
      </rPr>
      <t>2021-MSS-WTR-00093</t>
    </r>
  </si>
  <si>
    <r>
      <rPr>
        <b/>
        <sz val="10"/>
        <rFont val="Times New Roman"/>
        <family val="1"/>
      </rPr>
      <t>JPLUMMER</t>
    </r>
  </si>
  <si>
    <r>
      <rPr>
        <sz val="10"/>
        <rFont val="Times New Roman"/>
        <family val="1"/>
      </rPr>
      <t>2016-MSS-SWP-00003</t>
    </r>
  </si>
  <si>
    <r>
      <rPr>
        <sz val="10"/>
        <rFont val="Times New Roman"/>
        <family val="1"/>
      </rPr>
      <t>2016-MSS-SWP-00019</t>
    </r>
  </si>
  <si>
    <r>
      <rPr>
        <sz val="10"/>
        <rFont val="Times New Roman"/>
        <family val="1"/>
      </rPr>
      <t>2020-MSS-COM-00347</t>
    </r>
  </si>
  <si>
    <r>
      <rPr>
        <sz val="10"/>
        <rFont val="Times New Roman"/>
        <family val="1"/>
      </rPr>
      <t>2020-MSS-SWR-00111</t>
    </r>
  </si>
  <si>
    <r>
      <rPr>
        <sz val="10"/>
        <rFont val="Times New Roman"/>
        <family val="1"/>
      </rPr>
      <t>DIG IT</t>
    </r>
  </si>
  <si>
    <r>
      <rPr>
        <sz val="10"/>
        <rFont val="Times New Roman"/>
        <family val="1"/>
      </rPr>
      <t>EXCAVATING</t>
    </r>
  </si>
  <si>
    <r>
      <rPr>
        <sz val="10"/>
        <rFont val="Times New Roman"/>
        <family val="1"/>
      </rPr>
      <t>2020-MSS-SWR-00332</t>
    </r>
  </si>
  <si>
    <r>
      <rPr>
        <sz val="10"/>
        <rFont val="Times New Roman"/>
        <family val="1"/>
      </rPr>
      <t>2020-MSS-SWR-00333</t>
    </r>
  </si>
  <si>
    <r>
      <rPr>
        <sz val="10"/>
        <rFont val="Times New Roman"/>
        <family val="1"/>
      </rPr>
      <t>2020-MSS-SWR-00721</t>
    </r>
  </si>
  <si>
    <r>
      <rPr>
        <sz val="10"/>
        <rFont val="Times New Roman"/>
        <family val="1"/>
      </rPr>
      <t>2021-MSS-DEM-00069</t>
    </r>
  </si>
  <si>
    <r>
      <rPr>
        <sz val="10"/>
        <rFont val="Times New Roman"/>
        <family val="1"/>
      </rPr>
      <t>2021-MSS-ELC-00648</t>
    </r>
  </si>
  <si>
    <r>
      <rPr>
        <sz val="10"/>
        <rFont val="Times New Roman"/>
        <family val="1"/>
      </rPr>
      <t>2021-MSS-ELC-00710</t>
    </r>
  </si>
  <si>
    <r>
      <rPr>
        <sz val="10"/>
        <rFont val="Times New Roman"/>
        <family val="1"/>
      </rPr>
      <t>2021-MSS-EXC-00071</t>
    </r>
  </si>
  <si>
    <r>
      <rPr>
        <sz val="10"/>
        <rFont val="Times New Roman"/>
        <family val="1"/>
      </rPr>
      <t>2021-MSS-EXC-00092</t>
    </r>
  </si>
  <si>
    <r>
      <rPr>
        <sz val="10"/>
        <rFont val="Times New Roman"/>
        <family val="1"/>
      </rPr>
      <t>2021-MSS-EXC-00093</t>
    </r>
  </si>
  <si>
    <r>
      <rPr>
        <sz val="10"/>
        <rFont val="Times New Roman"/>
        <family val="1"/>
      </rPr>
      <t>2021-MSS-EXC-00094</t>
    </r>
  </si>
  <si>
    <r>
      <rPr>
        <sz val="10"/>
        <rFont val="Times New Roman"/>
        <family val="1"/>
      </rPr>
      <t>2021-MSS-EXC-00095</t>
    </r>
  </si>
  <si>
    <r>
      <rPr>
        <sz val="10"/>
        <rFont val="Times New Roman"/>
        <family val="1"/>
      </rPr>
      <t>2021-MSS-EXC-00096</t>
    </r>
  </si>
  <si>
    <r>
      <rPr>
        <sz val="10"/>
        <rFont val="Times New Roman"/>
        <family val="1"/>
      </rPr>
      <t>2021-MSS-EXC-00097</t>
    </r>
  </si>
  <si>
    <r>
      <rPr>
        <sz val="10"/>
        <rFont val="Times New Roman"/>
        <family val="1"/>
      </rPr>
      <t>2021-MSS-EXC-00099</t>
    </r>
  </si>
  <si>
    <r>
      <rPr>
        <sz val="10"/>
        <rFont val="Times New Roman"/>
        <family val="1"/>
      </rPr>
      <t>2021-MSS-EXC-00100</t>
    </r>
  </si>
  <si>
    <r>
      <rPr>
        <sz val="10"/>
        <rFont val="Times New Roman"/>
        <family val="1"/>
      </rPr>
      <t>2021-MSS-EXC-00101</t>
    </r>
  </si>
  <si>
    <r>
      <rPr>
        <sz val="10"/>
        <rFont val="Times New Roman"/>
        <family val="1"/>
      </rPr>
      <t>2021-MSS-EXC-00102</t>
    </r>
  </si>
  <si>
    <r>
      <rPr>
        <sz val="10"/>
        <rFont val="Times New Roman"/>
        <family val="1"/>
      </rPr>
      <t>2021-MSS-EXC-00105</t>
    </r>
  </si>
  <si>
    <r>
      <rPr>
        <sz val="10"/>
        <rFont val="Times New Roman"/>
        <family val="1"/>
      </rPr>
      <t>twite</t>
    </r>
  </si>
  <si>
    <r>
      <rPr>
        <sz val="10"/>
        <rFont val="Times New Roman"/>
        <family val="1"/>
      </rPr>
      <t>2021-MSS-EXC-00106</t>
    </r>
  </si>
  <si>
    <r>
      <rPr>
        <sz val="10"/>
        <rFont val="Times New Roman"/>
        <family val="1"/>
      </rPr>
      <t>dig it</t>
    </r>
  </si>
  <si>
    <r>
      <rPr>
        <sz val="10"/>
        <rFont val="Times New Roman"/>
        <family val="1"/>
      </rPr>
      <t>2021-MSS-EXC-00109</t>
    </r>
  </si>
  <si>
    <r>
      <rPr>
        <sz val="10"/>
        <rFont val="Times New Roman"/>
        <family val="1"/>
      </rPr>
      <t>2021-MSS-EXC-00110</t>
    </r>
  </si>
  <si>
    <r>
      <rPr>
        <sz val="10"/>
        <rFont val="Times New Roman"/>
        <family val="1"/>
      </rPr>
      <t>TWITE</t>
    </r>
  </si>
  <si>
    <r>
      <rPr>
        <sz val="10"/>
        <rFont val="Times New Roman"/>
        <family val="1"/>
      </rPr>
      <t>2021-MSS-EXC-00113</t>
    </r>
  </si>
  <si>
    <r>
      <rPr>
        <sz val="10"/>
        <rFont val="Times New Roman"/>
        <family val="1"/>
      </rPr>
      <t>2021-MSS-FEE-00023</t>
    </r>
  </si>
  <si>
    <r>
      <rPr>
        <sz val="10"/>
        <rFont val="Times New Roman"/>
        <family val="1"/>
      </rPr>
      <t>ARTVENTURE SLLC</t>
    </r>
  </si>
  <si>
    <r>
      <rPr>
        <sz val="10"/>
        <rFont val="Times New Roman"/>
        <family val="1"/>
      </rPr>
      <t>2021-MSS-MEC-00691</t>
    </r>
  </si>
  <si>
    <r>
      <rPr>
        <sz val="10"/>
        <rFont val="Times New Roman"/>
        <family val="1"/>
      </rPr>
      <t>2021-MSS-PAV-00123</t>
    </r>
  </si>
  <si>
    <r>
      <rPr>
        <sz val="10"/>
        <rFont val="Times New Roman"/>
        <family val="1"/>
      </rPr>
      <t>2021-MSS-PAV-00146</t>
    </r>
  </si>
  <si>
    <r>
      <rPr>
        <sz val="10"/>
        <rFont val="Times New Roman"/>
        <family val="1"/>
      </rPr>
      <t>2021-MSS-PAV-00153</t>
    </r>
  </si>
  <si>
    <r>
      <rPr>
        <sz val="10"/>
        <rFont val="Times New Roman"/>
        <family val="1"/>
      </rPr>
      <t>2021-MSS-RES-00227</t>
    </r>
  </si>
  <si>
    <r>
      <rPr>
        <sz val="10"/>
        <rFont val="Times New Roman"/>
        <family val="1"/>
      </rPr>
      <t>2021-MSS-RES-00489</t>
    </r>
  </si>
  <si>
    <r>
      <rPr>
        <sz val="10"/>
        <rFont val="Times New Roman"/>
        <family val="1"/>
      </rPr>
      <t>2021-MSS-RWC-00083</t>
    </r>
  </si>
  <si>
    <r>
      <rPr>
        <sz val="10"/>
        <rFont val="Times New Roman"/>
        <family val="1"/>
      </rPr>
      <t>scott twite</t>
    </r>
  </si>
  <si>
    <r>
      <rPr>
        <sz val="10"/>
        <rFont val="Times New Roman"/>
        <family val="1"/>
      </rPr>
      <t>2021-MSS-RWC-00104</t>
    </r>
  </si>
  <si>
    <r>
      <rPr>
        <sz val="10"/>
        <rFont val="Times New Roman"/>
        <family val="1"/>
      </rPr>
      <t>2021-MSS-RWC-00105</t>
    </r>
  </si>
  <si>
    <r>
      <rPr>
        <sz val="10"/>
        <rFont val="Times New Roman"/>
        <family val="1"/>
      </rPr>
      <t>2021-MSS-RWC-00106</t>
    </r>
  </si>
  <si>
    <r>
      <rPr>
        <sz val="10"/>
        <rFont val="Times New Roman"/>
        <family val="1"/>
      </rPr>
      <t>2021-MSS-RWC-00107</t>
    </r>
  </si>
  <si>
    <r>
      <rPr>
        <sz val="10"/>
        <rFont val="Times New Roman"/>
        <family val="1"/>
      </rPr>
      <t>2021-MSS-RWC-00108</t>
    </r>
  </si>
  <si>
    <r>
      <rPr>
        <sz val="10"/>
        <rFont val="Times New Roman"/>
        <family val="1"/>
      </rPr>
      <t>2021-MSS-RWC-00109</t>
    </r>
  </si>
  <si>
    <r>
      <rPr>
        <sz val="10"/>
        <rFont val="Times New Roman"/>
        <family val="1"/>
      </rPr>
      <t>2021-MSS-RWC-00111</t>
    </r>
  </si>
  <si>
    <r>
      <rPr>
        <sz val="10"/>
        <rFont val="Times New Roman"/>
        <family val="1"/>
      </rPr>
      <t>2021-MSS-RWC-00112</t>
    </r>
  </si>
  <si>
    <r>
      <rPr>
        <sz val="10"/>
        <rFont val="Times New Roman"/>
        <family val="1"/>
      </rPr>
      <t>2021-MSS-RWC-00113</t>
    </r>
  </si>
  <si>
    <r>
      <rPr>
        <sz val="10"/>
        <rFont val="Times New Roman"/>
        <family val="1"/>
      </rPr>
      <t>2021-MSS-RWC-00114</t>
    </r>
  </si>
  <si>
    <r>
      <rPr>
        <sz val="10"/>
        <rFont val="Times New Roman"/>
        <family val="1"/>
      </rPr>
      <t>2021-MSS-RWC-00115</t>
    </r>
  </si>
  <si>
    <r>
      <rPr>
        <sz val="10"/>
        <rFont val="Times New Roman"/>
        <family val="1"/>
      </rPr>
      <t>2021-MSS-RWC-00116</t>
    </r>
  </si>
  <si>
    <r>
      <rPr>
        <sz val="10"/>
        <rFont val="Times New Roman"/>
        <family val="1"/>
      </rPr>
      <t>2021-MSS-RWC-00117</t>
    </r>
  </si>
  <si>
    <r>
      <rPr>
        <sz val="10"/>
        <rFont val="Times New Roman"/>
        <family val="1"/>
      </rPr>
      <t>2021-MSS-RWC-00118</t>
    </r>
  </si>
  <si>
    <r>
      <rPr>
        <sz val="10"/>
        <rFont val="Times New Roman"/>
        <family val="1"/>
      </rPr>
      <t>2021-MSS-RWC-00119</t>
    </r>
  </si>
  <si>
    <r>
      <rPr>
        <sz val="10"/>
        <rFont val="Times New Roman"/>
        <family val="1"/>
      </rPr>
      <t>2021-MSS-RWC-00120</t>
    </r>
  </si>
  <si>
    <r>
      <rPr>
        <sz val="10"/>
        <rFont val="Times New Roman"/>
        <family val="1"/>
      </rPr>
      <t>2021-MSS-RWC-00121</t>
    </r>
  </si>
  <si>
    <r>
      <rPr>
        <sz val="10"/>
        <rFont val="Times New Roman"/>
        <family val="1"/>
      </rPr>
      <t>2021-MSS-RWC-00122</t>
    </r>
  </si>
  <si>
    <r>
      <rPr>
        <sz val="10"/>
        <rFont val="Times New Roman"/>
        <family val="1"/>
      </rPr>
      <t>2021-MSS-RWC-00123</t>
    </r>
  </si>
  <si>
    <r>
      <rPr>
        <sz val="10"/>
        <rFont val="Times New Roman"/>
        <family val="1"/>
      </rPr>
      <t>2021-MSS-RWC-00124</t>
    </r>
  </si>
  <si>
    <r>
      <rPr>
        <sz val="10"/>
        <rFont val="Times New Roman"/>
        <family val="1"/>
      </rPr>
      <t>2021-MSS-RWC-00125</t>
    </r>
  </si>
  <si>
    <r>
      <rPr>
        <sz val="10"/>
        <rFont val="Times New Roman"/>
        <family val="1"/>
      </rPr>
      <t>2021-MSS-RWC-00126</t>
    </r>
  </si>
  <si>
    <r>
      <rPr>
        <sz val="10"/>
        <rFont val="Times New Roman"/>
        <family val="1"/>
      </rPr>
      <t>2021-MSS-RWC-00127</t>
    </r>
  </si>
  <si>
    <r>
      <rPr>
        <sz val="10"/>
        <rFont val="Times New Roman"/>
        <family val="1"/>
      </rPr>
      <t>2021-MSS-RWC-00128</t>
    </r>
  </si>
  <si>
    <r>
      <rPr>
        <sz val="10"/>
        <rFont val="Times New Roman"/>
        <family val="1"/>
      </rPr>
      <t>2021-MSS-RWC-00129</t>
    </r>
  </si>
  <si>
    <r>
      <rPr>
        <sz val="10"/>
        <rFont val="Times New Roman"/>
        <family val="1"/>
      </rPr>
      <t>2021-MSS-RWC-00130</t>
    </r>
  </si>
  <si>
    <r>
      <rPr>
        <sz val="10"/>
        <rFont val="Times New Roman"/>
        <family val="1"/>
      </rPr>
      <t>2021-MSS-RWC-00131</t>
    </r>
  </si>
  <si>
    <r>
      <rPr>
        <sz val="10"/>
        <rFont val="Times New Roman"/>
        <family val="1"/>
      </rPr>
      <t>2021-MSS-RWC-00132</t>
    </r>
  </si>
  <si>
    <r>
      <rPr>
        <sz val="10"/>
        <rFont val="Times New Roman"/>
        <family val="1"/>
      </rPr>
      <t>2021-MSS-RWU-00020</t>
    </r>
  </si>
  <si>
    <r>
      <rPr>
        <sz val="10"/>
        <rFont val="Times New Roman"/>
        <family val="1"/>
      </rPr>
      <t>2021-MSS-RWU-00023</t>
    </r>
  </si>
  <si>
    <r>
      <rPr>
        <sz val="10"/>
        <rFont val="Times New Roman"/>
        <family val="1"/>
      </rPr>
      <t>2021-MSS-SFP-00002</t>
    </r>
  </si>
  <si>
    <r>
      <rPr>
        <sz val="10"/>
        <rFont val="Times New Roman"/>
        <family val="1"/>
      </rPr>
      <t>TOLLEFSON</t>
    </r>
  </si>
  <si>
    <r>
      <rPr>
        <sz val="10"/>
        <rFont val="Times New Roman"/>
        <family val="1"/>
      </rPr>
      <t>2021-MSS-SGN-00060</t>
    </r>
  </si>
  <si>
    <r>
      <rPr>
        <sz val="10"/>
        <rFont val="Times New Roman"/>
        <family val="1"/>
      </rPr>
      <t>2021-MSS-SWP-00080</t>
    </r>
  </si>
  <si>
    <r>
      <rPr>
        <sz val="10"/>
        <rFont val="Times New Roman"/>
        <family val="1"/>
      </rPr>
      <t>2021-MSS-SWP-00099</t>
    </r>
  </si>
  <si>
    <r>
      <rPr>
        <sz val="10"/>
        <rFont val="Times New Roman"/>
        <family val="1"/>
      </rPr>
      <t>2021-MSS-SWR-00010</t>
    </r>
  </si>
  <si>
    <r>
      <rPr>
        <sz val="10"/>
        <rFont val="Times New Roman"/>
        <family val="1"/>
      </rPr>
      <t>2021-MSS-SWR-00064</t>
    </r>
  </si>
  <si>
    <r>
      <rPr>
        <sz val="10"/>
        <rFont val="Times New Roman"/>
        <family val="1"/>
      </rPr>
      <t>2021-MSS-SWR-00146</t>
    </r>
  </si>
  <si>
    <r>
      <rPr>
        <sz val="10"/>
        <rFont val="Times New Roman"/>
        <family val="1"/>
      </rPr>
      <t>2021-MSS-SWR-00160</t>
    </r>
  </si>
  <si>
    <r>
      <rPr>
        <sz val="10"/>
        <rFont val="Times New Roman"/>
        <family val="1"/>
      </rPr>
      <t>2021-MSS-SWR-00306</t>
    </r>
  </si>
  <si>
    <r>
      <rPr>
        <sz val="10"/>
        <rFont val="Times New Roman"/>
        <family val="1"/>
      </rPr>
      <t>GOLD PEAK EXC</t>
    </r>
  </si>
  <si>
    <r>
      <rPr>
        <sz val="10"/>
        <rFont val="Times New Roman"/>
        <family val="1"/>
      </rPr>
      <t>2021-MSS-SWR-00307</t>
    </r>
  </si>
  <si>
    <r>
      <rPr>
        <sz val="10"/>
        <rFont val="Times New Roman"/>
        <family val="1"/>
      </rPr>
      <t>2021-MSS-SWR-00308</t>
    </r>
  </si>
  <si>
    <r>
      <rPr>
        <sz val="10"/>
        <rFont val="Times New Roman"/>
        <family val="1"/>
      </rPr>
      <t>2021-MSS-SWR-00309</t>
    </r>
  </si>
  <si>
    <r>
      <rPr>
        <sz val="10"/>
        <rFont val="Times New Roman"/>
        <family val="1"/>
      </rPr>
      <t>2021-MSS-SWR-00310</t>
    </r>
  </si>
  <si>
    <r>
      <rPr>
        <sz val="10"/>
        <rFont val="Times New Roman"/>
        <family val="1"/>
      </rPr>
      <t>2021-MSS-SWR-00311</t>
    </r>
  </si>
  <si>
    <r>
      <rPr>
        <sz val="10"/>
        <rFont val="Times New Roman"/>
        <family val="1"/>
      </rPr>
      <t>2021-MSS-SWR-00312</t>
    </r>
  </si>
  <si>
    <r>
      <rPr>
        <sz val="10"/>
        <rFont val="Times New Roman"/>
        <family val="1"/>
      </rPr>
      <t>2021-MSS-SWR-00313</t>
    </r>
  </si>
  <si>
    <r>
      <rPr>
        <sz val="10"/>
        <rFont val="Times New Roman"/>
        <family val="1"/>
      </rPr>
      <t>2021-MSS-SWR-00314</t>
    </r>
  </si>
  <si>
    <r>
      <rPr>
        <sz val="10"/>
        <rFont val="Times New Roman"/>
        <family val="1"/>
      </rPr>
      <t>2021-MSS-SWR-00315</t>
    </r>
  </si>
  <si>
    <r>
      <rPr>
        <sz val="10"/>
        <rFont val="Times New Roman"/>
        <family val="1"/>
      </rPr>
      <t>2021-MSS-SWR-00316</t>
    </r>
  </si>
  <si>
    <r>
      <rPr>
        <sz val="10"/>
        <rFont val="Times New Roman"/>
        <family val="1"/>
      </rPr>
      <t>2021-MSS-SWR-00317</t>
    </r>
  </si>
  <si>
    <r>
      <rPr>
        <sz val="10"/>
        <rFont val="Times New Roman"/>
        <family val="1"/>
      </rPr>
      <t>2021-MSS-SWR-00318</t>
    </r>
  </si>
  <si>
    <r>
      <rPr>
        <sz val="10"/>
        <rFont val="Times New Roman"/>
        <family val="1"/>
      </rPr>
      <t>2021-MSS-SWR-00319</t>
    </r>
  </si>
  <si>
    <r>
      <rPr>
        <sz val="10"/>
        <rFont val="Times New Roman"/>
        <family val="1"/>
      </rPr>
      <t>2021-MSS-SWR-00320</t>
    </r>
  </si>
  <si>
    <r>
      <rPr>
        <sz val="10"/>
        <rFont val="Times New Roman"/>
        <family val="1"/>
      </rPr>
      <t>2021-MSS-SWR-00321</t>
    </r>
  </si>
  <si>
    <r>
      <rPr>
        <sz val="10"/>
        <rFont val="Times New Roman"/>
        <family val="1"/>
      </rPr>
      <t>2021-MSS-SWR-00322</t>
    </r>
  </si>
  <si>
    <r>
      <rPr>
        <sz val="10"/>
        <rFont val="Times New Roman"/>
        <family val="1"/>
      </rPr>
      <t>2021-MSS-SWR-00323</t>
    </r>
  </si>
  <si>
    <r>
      <rPr>
        <sz val="10"/>
        <rFont val="Times New Roman"/>
        <family val="1"/>
      </rPr>
      <t>2021-MSS-SWR-00324</t>
    </r>
  </si>
  <si>
    <r>
      <rPr>
        <sz val="10"/>
        <rFont val="Times New Roman"/>
        <family val="1"/>
      </rPr>
      <t>2021-MSS-SWR-00325</t>
    </r>
  </si>
  <si>
    <r>
      <rPr>
        <sz val="10"/>
        <rFont val="Times New Roman"/>
        <family val="1"/>
      </rPr>
      <t>2021-MSS-SWR-00326</t>
    </r>
  </si>
  <si>
    <r>
      <rPr>
        <sz val="10"/>
        <rFont val="Times New Roman"/>
        <family val="1"/>
      </rPr>
      <t>2021-MSS-SWR-00327</t>
    </r>
  </si>
  <si>
    <r>
      <rPr>
        <sz val="10"/>
        <rFont val="Times New Roman"/>
        <family val="1"/>
      </rPr>
      <t>2021-MSS-SWR-00328</t>
    </r>
  </si>
  <si>
    <r>
      <rPr>
        <sz val="10"/>
        <rFont val="Times New Roman"/>
        <family val="1"/>
      </rPr>
      <t>2021-MSS-SWR-00329</t>
    </r>
  </si>
  <si>
    <r>
      <rPr>
        <sz val="10"/>
        <rFont val="Times New Roman"/>
        <family val="1"/>
      </rPr>
      <t>2021-MSS-SWR-00330</t>
    </r>
  </si>
  <si>
    <r>
      <rPr>
        <sz val="10"/>
        <rFont val="Times New Roman"/>
        <family val="1"/>
      </rPr>
      <t>2021-MSS-SWR-00331</t>
    </r>
  </si>
  <si>
    <r>
      <rPr>
        <sz val="10"/>
        <rFont val="Times New Roman"/>
        <family val="1"/>
      </rPr>
      <t>2021-MSS-SWR-00332</t>
    </r>
  </si>
  <si>
    <r>
      <rPr>
        <sz val="10"/>
        <rFont val="Times New Roman"/>
        <family val="1"/>
      </rPr>
      <t>2021-MSS-SWR-00353</t>
    </r>
  </si>
  <si>
    <r>
      <rPr>
        <sz val="10"/>
        <rFont val="Times New Roman"/>
        <family val="1"/>
      </rPr>
      <t>2021-MSS-SWR-00360</t>
    </r>
  </si>
  <si>
    <r>
      <rPr>
        <sz val="10"/>
        <rFont val="Times New Roman"/>
        <family val="1"/>
      </rPr>
      <t>2021-MSS-SWR-00362</t>
    </r>
  </si>
  <si>
    <r>
      <rPr>
        <sz val="10"/>
        <rFont val="Times New Roman"/>
        <family val="1"/>
      </rPr>
      <t>2021-MSS-SWR-00495</t>
    </r>
  </si>
  <si>
    <r>
      <rPr>
        <sz val="10"/>
        <rFont val="Times New Roman"/>
        <family val="1"/>
      </rPr>
      <t>2021-MSS-SWR-00497</t>
    </r>
  </si>
  <si>
    <r>
      <rPr>
        <sz val="10"/>
        <rFont val="Times New Roman"/>
        <family val="1"/>
      </rPr>
      <t>2021-MSS-SWR-00532</t>
    </r>
  </si>
  <si>
    <r>
      <rPr>
        <sz val="10"/>
        <rFont val="Times New Roman"/>
        <family val="1"/>
      </rPr>
      <t>2021-MSS-SWR-00553</t>
    </r>
  </si>
  <si>
    <r>
      <rPr>
        <sz val="10"/>
        <rFont val="Times New Roman"/>
        <family val="1"/>
      </rPr>
      <t>2021-MSS-SWR-00554</t>
    </r>
  </si>
  <si>
    <r>
      <rPr>
        <sz val="10"/>
        <rFont val="Times New Roman"/>
        <family val="1"/>
      </rPr>
      <t>2021-MSS-SWR-00555</t>
    </r>
  </si>
  <si>
    <r>
      <rPr>
        <sz val="10"/>
        <rFont val="Times New Roman"/>
        <family val="1"/>
      </rPr>
      <t>2021-MSS-SWR-00556</t>
    </r>
  </si>
  <si>
    <r>
      <rPr>
        <sz val="10"/>
        <rFont val="Times New Roman"/>
        <family val="1"/>
      </rPr>
      <t>2021-MSS-SWR-00557</t>
    </r>
  </si>
  <si>
    <r>
      <rPr>
        <sz val="10"/>
        <rFont val="Times New Roman"/>
        <family val="1"/>
      </rPr>
      <t>2021-MSS-SWR-00558</t>
    </r>
  </si>
  <si>
    <r>
      <rPr>
        <sz val="10"/>
        <rFont val="Times New Roman"/>
        <family val="1"/>
      </rPr>
      <t>2021-MSS-SWR-00561</t>
    </r>
  </si>
  <si>
    <r>
      <rPr>
        <sz val="10"/>
        <rFont val="Times New Roman"/>
        <family val="1"/>
      </rPr>
      <t>2021-MSS-SWR-00562</t>
    </r>
  </si>
  <si>
    <r>
      <rPr>
        <sz val="10"/>
        <rFont val="Times New Roman"/>
        <family val="1"/>
      </rPr>
      <t>seaholm</t>
    </r>
  </si>
  <si>
    <r>
      <rPr>
        <sz val="10"/>
        <rFont val="Times New Roman"/>
        <family val="1"/>
      </rPr>
      <t>Cash</t>
    </r>
  </si>
  <si>
    <r>
      <rPr>
        <sz val="10"/>
        <rFont val="Times New Roman"/>
        <family val="1"/>
      </rPr>
      <t>2021-MSS-SWR-00563</t>
    </r>
  </si>
  <si>
    <r>
      <rPr>
        <sz val="10"/>
        <rFont val="Times New Roman"/>
        <family val="1"/>
      </rPr>
      <t>2021-MSS-SWR-00565</t>
    </r>
  </si>
  <si>
    <r>
      <rPr>
        <sz val="10"/>
        <rFont val="Times New Roman"/>
        <family val="1"/>
      </rPr>
      <t>LOLO PEAK</t>
    </r>
  </si>
  <si>
    <r>
      <rPr>
        <sz val="10"/>
        <rFont val="Times New Roman"/>
        <family val="1"/>
      </rPr>
      <t>HOLDINGS</t>
    </r>
  </si>
  <si>
    <r>
      <rPr>
        <sz val="10"/>
        <rFont val="Times New Roman"/>
        <family val="1"/>
      </rPr>
      <t>2021-MSS-SWR-00567</t>
    </r>
  </si>
  <si>
    <r>
      <rPr>
        <sz val="10"/>
        <rFont val="Times New Roman"/>
        <family val="1"/>
      </rPr>
      <t>2021-MSS-SWR-00571</t>
    </r>
  </si>
  <si>
    <r>
      <rPr>
        <sz val="10"/>
        <rFont val="Times New Roman"/>
        <family val="1"/>
      </rPr>
      <t>2021-MSS-SWR-00572</t>
    </r>
  </si>
  <si>
    <r>
      <rPr>
        <sz val="10"/>
        <rFont val="Times New Roman"/>
        <family val="1"/>
      </rPr>
      <t>2021-MSS-SWR-00573</t>
    </r>
  </si>
  <si>
    <r>
      <rPr>
        <sz val="10"/>
        <rFont val="Times New Roman"/>
        <family val="1"/>
      </rPr>
      <t>2021-MSS-SWR-00574</t>
    </r>
  </si>
  <si>
    <r>
      <rPr>
        <sz val="10"/>
        <rFont val="Times New Roman"/>
        <family val="1"/>
      </rPr>
      <t>2021-MSS-SWR-00575</t>
    </r>
  </si>
  <si>
    <r>
      <rPr>
        <sz val="10"/>
        <rFont val="Times New Roman"/>
        <family val="1"/>
      </rPr>
      <t>2021-MSS-SWR-00576</t>
    </r>
  </si>
  <si>
    <r>
      <rPr>
        <sz val="10"/>
        <rFont val="Times New Roman"/>
        <family val="1"/>
      </rPr>
      <t>2021-MSS-SWR-00577</t>
    </r>
  </si>
  <si>
    <r>
      <rPr>
        <sz val="10"/>
        <rFont val="Times New Roman"/>
        <family val="1"/>
      </rPr>
      <t>2021-MSS-SWR-00578</t>
    </r>
  </si>
  <si>
    <r>
      <rPr>
        <sz val="10"/>
        <rFont val="Times New Roman"/>
        <family val="1"/>
      </rPr>
      <t>2021-MSS-SWR-00579</t>
    </r>
  </si>
  <si>
    <r>
      <rPr>
        <sz val="10"/>
        <rFont val="Times New Roman"/>
        <family val="1"/>
      </rPr>
      <t>2021-MSS-SWR-00580</t>
    </r>
  </si>
  <si>
    <r>
      <rPr>
        <sz val="10"/>
        <rFont val="Times New Roman"/>
        <family val="1"/>
      </rPr>
      <t>RIPPLING</t>
    </r>
  </si>
  <si>
    <r>
      <rPr>
        <sz val="10"/>
        <rFont val="Times New Roman"/>
        <family val="1"/>
      </rPr>
      <t>WATERS</t>
    </r>
  </si>
  <si>
    <r>
      <rPr>
        <sz val="10"/>
        <rFont val="Times New Roman"/>
        <family val="1"/>
      </rPr>
      <t>2021-MSS-SWR-00581</t>
    </r>
  </si>
  <si>
    <r>
      <rPr>
        <sz val="10"/>
        <rFont val="Times New Roman"/>
        <family val="1"/>
      </rPr>
      <t>2021-MSS-SWR-00582</t>
    </r>
  </si>
  <si>
    <r>
      <rPr>
        <sz val="10"/>
        <rFont val="Times New Roman"/>
        <family val="1"/>
      </rPr>
      <t>2021-MSS-SWR-00583</t>
    </r>
  </si>
  <si>
    <r>
      <rPr>
        <sz val="10"/>
        <rFont val="Times New Roman"/>
        <family val="1"/>
      </rPr>
      <t>2021-MSS-SWR-00592</t>
    </r>
  </si>
  <si>
    <r>
      <rPr>
        <sz val="10"/>
        <rFont val="Times New Roman"/>
        <family val="1"/>
      </rPr>
      <t>2021-MSS-SWR-00596</t>
    </r>
  </si>
  <si>
    <r>
      <rPr>
        <sz val="10"/>
        <rFont val="Times New Roman"/>
        <family val="1"/>
      </rPr>
      <t>2021-MSS-SWR-00597</t>
    </r>
  </si>
  <si>
    <r>
      <rPr>
        <sz val="10"/>
        <rFont val="Times New Roman"/>
        <family val="1"/>
      </rPr>
      <t>2021-MSS-SWR-00598</t>
    </r>
  </si>
  <si>
    <r>
      <rPr>
        <sz val="10"/>
        <rFont val="Times New Roman"/>
        <family val="1"/>
      </rPr>
      <t>2021-MSS-SWR-00599</t>
    </r>
  </si>
  <si>
    <r>
      <rPr>
        <sz val="10"/>
        <rFont val="Times New Roman"/>
        <family val="1"/>
      </rPr>
      <t>2021-MSS-SWR-00600</t>
    </r>
  </si>
  <si>
    <r>
      <rPr>
        <sz val="10"/>
        <rFont val="Times New Roman"/>
        <family val="1"/>
      </rPr>
      <t>2021-MSS-SWR-00601</t>
    </r>
  </si>
  <si>
    <r>
      <rPr>
        <sz val="10"/>
        <rFont val="Times New Roman"/>
        <family val="1"/>
      </rPr>
      <t>2021-MSS-SWR-00602</t>
    </r>
  </si>
  <si>
    <r>
      <rPr>
        <sz val="10"/>
        <rFont val="Times New Roman"/>
        <family val="1"/>
      </rPr>
      <t>2021-MSS-SWR-00603</t>
    </r>
  </si>
  <si>
    <r>
      <rPr>
        <sz val="10"/>
        <rFont val="Times New Roman"/>
        <family val="1"/>
      </rPr>
      <t>2021-MSS-SWR-00604</t>
    </r>
  </si>
  <si>
    <r>
      <rPr>
        <sz val="10"/>
        <rFont val="Times New Roman"/>
        <family val="1"/>
      </rPr>
      <t>2021-MSS-SWR-00605</t>
    </r>
  </si>
  <si>
    <r>
      <rPr>
        <sz val="10"/>
        <rFont val="Times New Roman"/>
        <family val="1"/>
      </rPr>
      <t>2021-MSS-SWR-00606</t>
    </r>
  </si>
  <si>
    <r>
      <rPr>
        <sz val="10"/>
        <rFont val="Times New Roman"/>
        <family val="1"/>
      </rPr>
      <t>2021-MSS-SWR-00607</t>
    </r>
  </si>
  <si>
    <r>
      <rPr>
        <sz val="10"/>
        <rFont val="Times New Roman"/>
        <family val="1"/>
      </rPr>
      <t>2021-MSS-SWR-00608</t>
    </r>
  </si>
  <si>
    <r>
      <rPr>
        <sz val="10"/>
        <rFont val="Times New Roman"/>
        <family val="1"/>
      </rPr>
      <t>2021-MSS-SWR-00609</t>
    </r>
  </si>
  <si>
    <r>
      <rPr>
        <sz val="10"/>
        <rFont val="Times New Roman"/>
        <family val="1"/>
      </rPr>
      <t>2021-MSS-SWR-00610</t>
    </r>
  </si>
  <si>
    <r>
      <rPr>
        <sz val="10"/>
        <rFont val="Times New Roman"/>
        <family val="1"/>
      </rPr>
      <t>2021-MSS-SWR-00611</t>
    </r>
  </si>
  <si>
    <r>
      <rPr>
        <sz val="10"/>
        <rFont val="Times New Roman"/>
        <family val="1"/>
      </rPr>
      <t>2021-MSS-SWR-00612</t>
    </r>
  </si>
  <si>
    <r>
      <rPr>
        <sz val="10"/>
        <rFont val="Times New Roman"/>
        <family val="1"/>
      </rPr>
      <t>2021-MSS-SWR-00613</t>
    </r>
  </si>
  <si>
    <r>
      <rPr>
        <sz val="10"/>
        <rFont val="Times New Roman"/>
        <family val="1"/>
      </rPr>
      <t>2021-MSS-SWR-00614</t>
    </r>
  </si>
  <si>
    <r>
      <rPr>
        <sz val="10"/>
        <rFont val="Times New Roman"/>
        <family val="1"/>
      </rPr>
      <t>2021-MSS-SWR-00615</t>
    </r>
  </si>
  <si>
    <r>
      <rPr>
        <sz val="10"/>
        <rFont val="Times New Roman"/>
        <family val="1"/>
      </rPr>
      <t>2021-MSS-SWR-00616</t>
    </r>
  </si>
  <si>
    <r>
      <rPr>
        <sz val="10"/>
        <rFont val="Times New Roman"/>
        <family val="1"/>
      </rPr>
      <t>2021-MSS-SWR-00617</t>
    </r>
  </si>
  <si>
    <r>
      <rPr>
        <sz val="10"/>
        <rFont val="Times New Roman"/>
        <family val="1"/>
      </rPr>
      <t>2021-MSS-SWR-00618</t>
    </r>
  </si>
  <si>
    <r>
      <rPr>
        <sz val="10"/>
        <rFont val="Times New Roman"/>
        <family val="1"/>
      </rPr>
      <t>2021-MSS-SWR-00619</t>
    </r>
  </si>
  <si>
    <r>
      <rPr>
        <sz val="10"/>
        <rFont val="Times New Roman"/>
        <family val="1"/>
      </rPr>
      <t>2021-MSS-SWR-00620</t>
    </r>
  </si>
  <si>
    <r>
      <rPr>
        <sz val="10"/>
        <rFont val="Times New Roman"/>
        <family val="1"/>
      </rPr>
      <t>2021-MSS-SWR-00621</t>
    </r>
  </si>
  <si>
    <r>
      <rPr>
        <sz val="10"/>
        <rFont val="Times New Roman"/>
        <family val="1"/>
      </rPr>
      <t>2021-MSS-SWR-00622</t>
    </r>
  </si>
  <si>
    <r>
      <rPr>
        <sz val="10"/>
        <rFont val="Times New Roman"/>
        <family val="1"/>
      </rPr>
      <t>2021-MSS-SWR-00623</t>
    </r>
  </si>
  <si>
    <r>
      <rPr>
        <sz val="10"/>
        <rFont val="Times New Roman"/>
        <family val="1"/>
      </rPr>
      <t>2021-MSS-SWR-00624</t>
    </r>
  </si>
  <si>
    <r>
      <rPr>
        <sz val="10"/>
        <rFont val="Times New Roman"/>
        <family val="1"/>
      </rPr>
      <t>2021-MSS-SWR-00625</t>
    </r>
  </si>
  <si>
    <r>
      <rPr>
        <sz val="10"/>
        <rFont val="Times New Roman"/>
        <family val="1"/>
      </rPr>
      <t>2021-MSS-SWR-00626</t>
    </r>
  </si>
  <si>
    <r>
      <rPr>
        <sz val="10"/>
        <rFont val="Times New Roman"/>
        <family val="1"/>
      </rPr>
      <t>2021-MSS-SWR-00627</t>
    </r>
  </si>
  <si>
    <r>
      <rPr>
        <sz val="10"/>
        <rFont val="Times New Roman"/>
        <family val="1"/>
      </rPr>
      <t>2021-MSS-SWR-00628</t>
    </r>
  </si>
  <si>
    <r>
      <rPr>
        <sz val="10"/>
        <rFont val="Times New Roman"/>
        <family val="1"/>
      </rPr>
      <t>2021-MSS-SWR-00629</t>
    </r>
  </si>
  <si>
    <r>
      <rPr>
        <sz val="10"/>
        <rFont val="Times New Roman"/>
        <family val="1"/>
      </rPr>
      <t>2021-MSS-SWR-00630</t>
    </r>
  </si>
  <si>
    <r>
      <rPr>
        <sz val="10"/>
        <rFont val="Times New Roman"/>
        <family val="1"/>
      </rPr>
      <t>2021-MSS-SWR-00631</t>
    </r>
  </si>
  <si>
    <r>
      <rPr>
        <sz val="10"/>
        <rFont val="Times New Roman"/>
        <family val="1"/>
      </rPr>
      <t>2021-MSS-SWR-00632</t>
    </r>
  </si>
  <si>
    <r>
      <rPr>
        <sz val="10"/>
        <rFont val="Times New Roman"/>
        <family val="1"/>
      </rPr>
      <t>2021-MSS-SWR-00635</t>
    </r>
  </si>
  <si>
    <r>
      <rPr>
        <sz val="10"/>
        <rFont val="Times New Roman"/>
        <family val="1"/>
      </rPr>
      <t>2021-MSS-SWR-00637</t>
    </r>
  </si>
  <si>
    <r>
      <rPr>
        <sz val="10"/>
        <rFont val="Times New Roman"/>
        <family val="1"/>
      </rPr>
      <t xml:space="preserve">4467735
</t>
    </r>
    <r>
      <rPr>
        <sz val="10"/>
        <rFont val="Times New Roman"/>
        <family val="1"/>
      </rPr>
      <t>4467748</t>
    </r>
  </si>
  <si>
    <r>
      <rPr>
        <sz val="10"/>
        <rFont val="Times New Roman"/>
        <family val="1"/>
      </rPr>
      <t xml:space="preserve">$2,163.00
</t>
    </r>
    <r>
      <rPr>
        <sz val="10"/>
        <rFont val="Times New Roman"/>
        <family val="1"/>
      </rPr>
      <t>$516.00</t>
    </r>
  </si>
  <si>
    <r>
      <rPr>
        <sz val="10"/>
        <rFont val="Times New Roman"/>
        <family val="1"/>
      </rPr>
      <t>2021-MSS-SWR-00638</t>
    </r>
  </si>
  <si>
    <r>
      <rPr>
        <sz val="10"/>
        <rFont val="Times New Roman"/>
        <family val="1"/>
      </rPr>
      <t>2021-MSS-SWR-00641</t>
    </r>
  </si>
  <si>
    <r>
      <rPr>
        <sz val="10"/>
        <rFont val="Times New Roman"/>
        <family val="1"/>
      </rPr>
      <t>DIG IT EXCAVATING</t>
    </r>
  </si>
  <si>
    <r>
      <rPr>
        <sz val="10"/>
        <rFont val="Times New Roman"/>
        <family val="1"/>
      </rPr>
      <t>2021-MSS-SWR-00642</t>
    </r>
  </si>
  <si>
    <r>
      <rPr>
        <sz val="10"/>
        <rFont val="Times New Roman"/>
        <family val="1"/>
      </rPr>
      <t>2021-MSS-SWR-00643</t>
    </r>
  </si>
  <si>
    <r>
      <rPr>
        <sz val="10"/>
        <rFont val="Times New Roman"/>
        <family val="1"/>
      </rPr>
      <t>2021-MSS-SWR-00644</t>
    </r>
  </si>
  <si>
    <r>
      <rPr>
        <sz val="10"/>
        <rFont val="Times New Roman"/>
        <family val="1"/>
      </rPr>
      <t>2021-MSS-SWR-00645</t>
    </r>
  </si>
  <si>
    <r>
      <rPr>
        <sz val="10"/>
        <rFont val="Times New Roman"/>
        <family val="1"/>
      </rPr>
      <t>2021-MSS-SWR-00646</t>
    </r>
  </si>
  <si>
    <r>
      <rPr>
        <sz val="10"/>
        <rFont val="Times New Roman"/>
        <family val="1"/>
      </rPr>
      <t>2021-MSS-SWR-00647</t>
    </r>
  </si>
  <si>
    <r>
      <rPr>
        <sz val="10"/>
        <rFont val="Times New Roman"/>
        <family val="1"/>
      </rPr>
      <t>2021-MSS-SWR-00650</t>
    </r>
  </si>
  <si>
    <r>
      <rPr>
        <sz val="10"/>
        <rFont val="Times New Roman"/>
        <family val="1"/>
      </rPr>
      <t>2021-MSS-WTR-00080</t>
    </r>
  </si>
  <si>
    <r>
      <rPr>
        <sz val="10"/>
        <rFont val="Times New Roman"/>
        <family val="1"/>
      </rPr>
      <t>2021-MSS-WTR-00273</t>
    </r>
  </si>
  <si>
    <r>
      <rPr>
        <sz val="10"/>
        <rFont val="Times New Roman"/>
        <family val="1"/>
      </rPr>
      <t>2021-MSS-WTR-00281</t>
    </r>
  </si>
  <si>
    <r>
      <rPr>
        <sz val="10"/>
        <rFont val="Times New Roman"/>
        <family val="1"/>
      </rPr>
      <t>2021-MSS-WTR-00333</t>
    </r>
  </si>
  <si>
    <r>
      <rPr>
        <sz val="10"/>
        <rFont val="Times New Roman"/>
        <family val="1"/>
      </rPr>
      <t xml:space="preserve">4464205
</t>
    </r>
    <r>
      <rPr>
        <sz val="10"/>
        <rFont val="Times New Roman"/>
        <family val="1"/>
      </rPr>
      <t>4464286</t>
    </r>
  </si>
  <si>
    <r>
      <rPr>
        <sz val="10"/>
        <rFont val="Times New Roman"/>
        <family val="1"/>
      </rPr>
      <t xml:space="preserve">$1,777.00
</t>
    </r>
    <r>
      <rPr>
        <sz val="10"/>
        <rFont val="Times New Roman"/>
        <family val="1"/>
      </rPr>
      <t>$231.00</t>
    </r>
  </si>
  <si>
    <r>
      <rPr>
        <sz val="10"/>
        <rFont val="Times New Roman"/>
        <family val="1"/>
      </rPr>
      <t>2021-MSS-WTR-00373</t>
    </r>
  </si>
  <si>
    <r>
      <rPr>
        <sz val="10"/>
        <rFont val="Times New Roman"/>
        <family val="1"/>
      </rPr>
      <t>2021-MSS-WTR-00505</t>
    </r>
  </si>
  <si>
    <r>
      <rPr>
        <sz val="10"/>
        <rFont val="Times New Roman"/>
        <family val="1"/>
      </rPr>
      <t>2021-MSS-WTR-00508</t>
    </r>
  </si>
  <si>
    <r>
      <rPr>
        <sz val="10"/>
        <rFont val="Times New Roman"/>
        <family val="1"/>
      </rPr>
      <t>2021-MSS-WTR-00509</t>
    </r>
  </si>
  <si>
    <r>
      <rPr>
        <sz val="10"/>
        <rFont val="Times New Roman"/>
        <family val="1"/>
      </rPr>
      <t>2021-MSS-WTR-00513</t>
    </r>
  </si>
  <si>
    <r>
      <rPr>
        <sz val="10"/>
        <rFont val="Times New Roman"/>
        <family val="1"/>
      </rPr>
      <t>2021-MSS-WTR-00516</t>
    </r>
  </si>
  <si>
    <r>
      <rPr>
        <sz val="10"/>
        <rFont val="Times New Roman"/>
        <family val="1"/>
      </rPr>
      <t>2021-MSS-WTR-00517</t>
    </r>
  </si>
  <si>
    <r>
      <rPr>
        <sz val="10"/>
        <rFont val="Times New Roman"/>
        <family val="1"/>
      </rPr>
      <t>2021-MSS-WTR-00518</t>
    </r>
  </si>
  <si>
    <r>
      <rPr>
        <sz val="10"/>
        <rFont val="Times New Roman"/>
        <family val="1"/>
      </rPr>
      <t>2021-MSS-WTR-00519</t>
    </r>
  </si>
  <si>
    <r>
      <rPr>
        <sz val="10"/>
        <rFont val="Times New Roman"/>
        <family val="1"/>
      </rPr>
      <t>2021-MSS-WTR-00520</t>
    </r>
  </si>
  <si>
    <r>
      <rPr>
        <sz val="10"/>
        <rFont val="Times New Roman"/>
        <family val="1"/>
      </rPr>
      <t>2021-MSS-WTR-00521</t>
    </r>
  </si>
  <si>
    <r>
      <rPr>
        <sz val="10"/>
        <rFont val="Times New Roman"/>
        <family val="1"/>
      </rPr>
      <t>2021-MSS-WTR-00522</t>
    </r>
  </si>
  <si>
    <r>
      <rPr>
        <sz val="10"/>
        <rFont val="Times New Roman"/>
        <family val="1"/>
      </rPr>
      <t>2021-MSS-WTR-00523</t>
    </r>
  </si>
  <si>
    <r>
      <rPr>
        <sz val="10"/>
        <rFont val="Times New Roman"/>
        <family val="1"/>
      </rPr>
      <t>2021-MSS-WTR-00524</t>
    </r>
  </si>
  <si>
    <r>
      <rPr>
        <sz val="10"/>
        <rFont val="Times New Roman"/>
        <family val="1"/>
      </rPr>
      <t>2021-MSS-WTR-00525</t>
    </r>
  </si>
  <si>
    <r>
      <rPr>
        <sz val="10"/>
        <rFont val="Times New Roman"/>
        <family val="1"/>
      </rPr>
      <t>2021-MSS-WTR-00532</t>
    </r>
  </si>
  <si>
    <r>
      <rPr>
        <sz val="10"/>
        <rFont val="Times New Roman"/>
        <family val="1"/>
      </rPr>
      <t>2021-MSS-WTR-00533</t>
    </r>
  </si>
  <si>
    <r>
      <rPr>
        <sz val="10"/>
        <rFont val="Times New Roman"/>
        <family val="1"/>
      </rPr>
      <t>2021-MSS-WTR-00534</t>
    </r>
  </si>
  <si>
    <r>
      <rPr>
        <sz val="10"/>
        <rFont val="Times New Roman"/>
        <family val="1"/>
      </rPr>
      <t>2021-MSS-WTR-00535</t>
    </r>
  </si>
  <si>
    <r>
      <rPr>
        <sz val="10"/>
        <rFont val="Times New Roman"/>
        <family val="1"/>
      </rPr>
      <t>2021-MSS-WTR-00541</t>
    </r>
  </si>
  <si>
    <r>
      <rPr>
        <sz val="10"/>
        <rFont val="Times New Roman"/>
        <family val="1"/>
      </rPr>
      <t>2021-MSS-WTR-00542</t>
    </r>
  </si>
  <si>
    <r>
      <rPr>
        <sz val="10"/>
        <rFont val="Times New Roman"/>
        <family val="1"/>
      </rPr>
      <t>2021-MSS-WTR-00543</t>
    </r>
  </si>
  <si>
    <r>
      <rPr>
        <sz val="10"/>
        <rFont val="Times New Roman"/>
        <family val="1"/>
      </rPr>
      <t>2021-MSS-WTR-00544</t>
    </r>
  </si>
  <si>
    <r>
      <rPr>
        <sz val="10"/>
        <rFont val="Times New Roman"/>
        <family val="1"/>
      </rPr>
      <t>2021-MSS-WTR-00545</t>
    </r>
  </si>
  <si>
    <r>
      <rPr>
        <sz val="10"/>
        <rFont val="Times New Roman"/>
        <family val="1"/>
      </rPr>
      <t>2021-MSS-WTR-00546</t>
    </r>
  </si>
  <si>
    <r>
      <rPr>
        <sz val="10"/>
        <rFont val="Times New Roman"/>
        <family val="1"/>
      </rPr>
      <t>2021-MSS-WTR-00547</t>
    </r>
  </si>
  <si>
    <r>
      <rPr>
        <sz val="10"/>
        <rFont val="Times New Roman"/>
        <family val="1"/>
      </rPr>
      <t>2021-MSS-WTR-00548</t>
    </r>
  </si>
  <si>
    <r>
      <rPr>
        <sz val="10"/>
        <rFont val="Times New Roman"/>
        <family val="1"/>
      </rPr>
      <t>2021-MSS-WTR-00549</t>
    </r>
  </si>
  <si>
    <r>
      <rPr>
        <sz val="10"/>
        <rFont val="Times New Roman"/>
        <family val="1"/>
      </rPr>
      <t>2021-MSS-WTR-00550</t>
    </r>
  </si>
  <si>
    <r>
      <rPr>
        <sz val="10"/>
        <rFont val="Times New Roman"/>
        <family val="1"/>
      </rPr>
      <t>2021-MSS-WTR-00551</t>
    </r>
  </si>
  <si>
    <r>
      <rPr>
        <sz val="10"/>
        <rFont val="Times New Roman"/>
        <family val="1"/>
      </rPr>
      <t>2021-MSS-WTR-00552</t>
    </r>
  </si>
  <si>
    <r>
      <rPr>
        <sz val="10"/>
        <rFont val="Times New Roman"/>
        <family val="1"/>
      </rPr>
      <t>2021-MSS-WTR-00553</t>
    </r>
  </si>
  <si>
    <r>
      <rPr>
        <sz val="10"/>
        <rFont val="Times New Roman"/>
        <family val="1"/>
      </rPr>
      <t>2021-MSS-WTR-00554</t>
    </r>
  </si>
  <si>
    <r>
      <rPr>
        <sz val="10"/>
        <rFont val="Times New Roman"/>
        <family val="1"/>
      </rPr>
      <t>2021-MSS-WTR-00555</t>
    </r>
  </si>
  <si>
    <r>
      <rPr>
        <sz val="10"/>
        <rFont val="Times New Roman"/>
        <family val="1"/>
      </rPr>
      <t>2021-MSS-WTR-00556</t>
    </r>
  </si>
  <si>
    <r>
      <rPr>
        <sz val="10"/>
        <rFont val="Times New Roman"/>
        <family val="1"/>
      </rPr>
      <t>2021-MSS-WTR-00557</t>
    </r>
  </si>
  <si>
    <r>
      <rPr>
        <sz val="10"/>
        <rFont val="Times New Roman"/>
        <family val="1"/>
      </rPr>
      <t>2021-MSS-WTR-00558</t>
    </r>
  </si>
  <si>
    <r>
      <rPr>
        <sz val="10"/>
        <rFont val="Times New Roman"/>
        <family val="1"/>
      </rPr>
      <t>2021-MSS-WTR-00559</t>
    </r>
  </si>
  <si>
    <r>
      <rPr>
        <sz val="10"/>
        <rFont val="Times New Roman"/>
        <family val="1"/>
      </rPr>
      <t>2021-MSS-WTR-00560</t>
    </r>
  </si>
  <si>
    <r>
      <rPr>
        <sz val="10"/>
        <rFont val="Times New Roman"/>
        <family val="1"/>
      </rPr>
      <t>2021-MSS-WTR-00561</t>
    </r>
  </si>
  <si>
    <r>
      <rPr>
        <sz val="10"/>
        <rFont val="Times New Roman"/>
        <family val="1"/>
      </rPr>
      <t>2021-MSS-WTR-00562</t>
    </r>
  </si>
  <si>
    <r>
      <rPr>
        <sz val="10"/>
        <rFont val="Times New Roman"/>
        <family val="1"/>
      </rPr>
      <t>2021-MSS-WTR-00563</t>
    </r>
  </si>
  <si>
    <r>
      <rPr>
        <sz val="10"/>
        <rFont val="Times New Roman"/>
        <family val="1"/>
      </rPr>
      <t>2021-MSS-WTR-00564</t>
    </r>
  </si>
  <si>
    <r>
      <rPr>
        <sz val="10"/>
        <rFont val="Times New Roman"/>
        <family val="1"/>
      </rPr>
      <t>2021-MSS-WTR-00565</t>
    </r>
  </si>
  <si>
    <r>
      <rPr>
        <sz val="10"/>
        <rFont val="Times New Roman"/>
        <family val="1"/>
      </rPr>
      <t>2021-MSS-WTR-00566</t>
    </r>
  </si>
  <si>
    <r>
      <rPr>
        <sz val="10"/>
        <rFont val="Times New Roman"/>
        <family val="1"/>
      </rPr>
      <t>2021-MSS-WTR-00567</t>
    </r>
  </si>
  <si>
    <r>
      <rPr>
        <sz val="10"/>
        <rFont val="Times New Roman"/>
        <family val="1"/>
      </rPr>
      <t>2021-MSS-WTR-00568</t>
    </r>
  </si>
  <si>
    <r>
      <rPr>
        <sz val="10"/>
        <rFont val="Times New Roman"/>
        <family val="1"/>
      </rPr>
      <t>2021-MSS-WTR-00569</t>
    </r>
  </si>
  <si>
    <r>
      <rPr>
        <sz val="10"/>
        <rFont val="Times New Roman"/>
        <family val="1"/>
      </rPr>
      <t>2021-MSS-WTR-00570</t>
    </r>
  </si>
  <si>
    <r>
      <rPr>
        <sz val="10"/>
        <rFont val="Times New Roman"/>
        <family val="1"/>
      </rPr>
      <t>2021-MSS-WTR-00571</t>
    </r>
  </si>
  <si>
    <r>
      <rPr>
        <sz val="10"/>
        <rFont val="Times New Roman"/>
        <family val="1"/>
      </rPr>
      <t>2021-MSS-WTR-00572</t>
    </r>
  </si>
  <si>
    <r>
      <rPr>
        <sz val="10"/>
        <rFont val="Times New Roman"/>
        <family val="1"/>
      </rPr>
      <t>2021-MSS-WTR-00573</t>
    </r>
  </si>
  <si>
    <r>
      <rPr>
        <sz val="10"/>
        <rFont val="Times New Roman"/>
        <family val="1"/>
      </rPr>
      <t>2021-MSS-WTR-00574</t>
    </r>
  </si>
  <si>
    <r>
      <rPr>
        <sz val="10"/>
        <rFont val="Times New Roman"/>
        <family val="1"/>
      </rPr>
      <t>2021-MSS-WTR-00575</t>
    </r>
  </si>
  <si>
    <r>
      <rPr>
        <sz val="10"/>
        <rFont val="Times New Roman"/>
        <family val="1"/>
      </rPr>
      <t>2021-MSS-WTR-00576</t>
    </r>
  </si>
  <si>
    <r>
      <rPr>
        <sz val="10"/>
        <rFont val="Times New Roman"/>
        <family val="1"/>
      </rPr>
      <t>2021-MSS-WTR-00577</t>
    </r>
  </si>
  <si>
    <r>
      <rPr>
        <sz val="10"/>
        <rFont val="Times New Roman"/>
        <family val="1"/>
      </rPr>
      <t>2021-MSS-WTR-00578</t>
    </r>
  </si>
  <si>
    <r>
      <rPr>
        <sz val="10"/>
        <rFont val="Times New Roman"/>
        <family val="1"/>
      </rPr>
      <t>2021-MSS-WTR-00579</t>
    </r>
  </si>
  <si>
    <r>
      <rPr>
        <sz val="10"/>
        <rFont val="Times New Roman"/>
        <family val="1"/>
      </rPr>
      <t>2021-MSS-WTR-00580</t>
    </r>
  </si>
  <si>
    <r>
      <rPr>
        <sz val="10"/>
        <rFont val="Times New Roman"/>
        <family val="1"/>
      </rPr>
      <t>2021-MSS-WTR-00581</t>
    </r>
  </si>
  <si>
    <r>
      <rPr>
        <sz val="10"/>
        <rFont val="Times New Roman"/>
        <family val="1"/>
      </rPr>
      <t>2021-MSS-WTR-00582</t>
    </r>
  </si>
  <si>
    <r>
      <rPr>
        <sz val="10"/>
        <rFont val="Times New Roman"/>
        <family val="1"/>
      </rPr>
      <t>2021-MSS-WTR-00583</t>
    </r>
  </si>
  <si>
    <r>
      <rPr>
        <sz val="10"/>
        <rFont val="Times New Roman"/>
        <family val="1"/>
      </rPr>
      <t>2021-MSS-WTR-00584</t>
    </r>
  </si>
  <si>
    <r>
      <rPr>
        <sz val="10"/>
        <rFont val="Times New Roman"/>
        <family val="1"/>
      </rPr>
      <t>2021-MSS-WTR-00585</t>
    </r>
  </si>
  <si>
    <r>
      <rPr>
        <sz val="10"/>
        <rFont val="Times New Roman"/>
        <family val="1"/>
      </rPr>
      <t>2021-MSS-WTR-00590</t>
    </r>
  </si>
  <si>
    <r>
      <rPr>
        <sz val="10"/>
        <rFont val="Times New Roman"/>
        <family val="1"/>
      </rPr>
      <t>2021-MSS-WTR-00591</t>
    </r>
  </si>
  <si>
    <r>
      <rPr>
        <sz val="10"/>
        <rFont val="Times New Roman"/>
        <family val="1"/>
      </rPr>
      <t>2021-MSS-WTR-00592</t>
    </r>
  </si>
  <si>
    <r>
      <rPr>
        <sz val="10"/>
        <rFont val="Times New Roman"/>
        <family val="1"/>
      </rPr>
      <t>2021-MSS-WTR-00593</t>
    </r>
  </si>
  <si>
    <r>
      <rPr>
        <sz val="10"/>
        <rFont val="Times New Roman"/>
        <family val="1"/>
      </rPr>
      <t>2021-MSS-WTR-00594</t>
    </r>
  </si>
  <si>
    <r>
      <rPr>
        <sz val="10"/>
        <rFont val="Times New Roman"/>
        <family val="1"/>
      </rPr>
      <t>2021-MSS-WTR-00597</t>
    </r>
  </si>
  <si>
    <r>
      <rPr>
        <sz val="10"/>
        <rFont val="Times New Roman"/>
        <family val="1"/>
      </rPr>
      <t>2021-MSS-WTR-00599</t>
    </r>
  </si>
  <si>
    <r>
      <rPr>
        <sz val="10"/>
        <rFont val="Times New Roman"/>
        <family val="1"/>
      </rPr>
      <t>2021-MSS-WTR-00600</t>
    </r>
  </si>
  <si>
    <r>
      <rPr>
        <sz val="10"/>
        <rFont val="Times New Roman"/>
        <family val="1"/>
      </rPr>
      <t>2021-MSS-WTR-00602</t>
    </r>
  </si>
  <si>
    <r>
      <rPr>
        <b/>
        <sz val="10"/>
        <rFont val="Times New Roman"/>
        <family val="1"/>
      </rPr>
      <t>KAUCUTT</t>
    </r>
  </si>
  <si>
    <r>
      <rPr>
        <sz val="10"/>
        <rFont val="Times New Roman"/>
        <family val="1"/>
      </rPr>
      <t>2021-MSS-COM-00075</t>
    </r>
  </si>
  <si>
    <r>
      <rPr>
        <sz val="10"/>
        <rFont val="Times New Roman"/>
        <family val="1"/>
      </rPr>
      <t>2021-MSS-COM-00100</t>
    </r>
  </si>
  <si>
    <r>
      <rPr>
        <sz val="10"/>
        <rFont val="Times New Roman"/>
        <family val="1"/>
      </rPr>
      <t>REZIDE</t>
    </r>
  </si>
  <si>
    <r>
      <rPr>
        <sz val="10"/>
        <rFont val="Times New Roman"/>
        <family val="1"/>
      </rPr>
      <t>PROPERTIES</t>
    </r>
  </si>
  <si>
    <r>
      <rPr>
        <sz val="10"/>
        <rFont val="Times New Roman"/>
        <family val="1"/>
      </rPr>
      <t>2021-MSS-COM-00172</t>
    </r>
  </si>
  <si>
    <r>
      <rPr>
        <sz val="10"/>
        <rFont val="Times New Roman"/>
        <family val="1"/>
      </rPr>
      <t>2021-MSS-COM-00205</t>
    </r>
  </si>
  <si>
    <r>
      <rPr>
        <sz val="10"/>
        <rFont val="Times New Roman"/>
        <family val="1"/>
      </rPr>
      <t>2021-MSS-COM-00215</t>
    </r>
  </si>
  <si>
    <r>
      <rPr>
        <sz val="10"/>
        <rFont val="Times New Roman"/>
        <family val="1"/>
      </rPr>
      <t>2021-MSS-MEC-00714</t>
    </r>
  </si>
  <si>
    <r>
      <rPr>
        <sz val="10"/>
        <rFont val="Times New Roman"/>
        <family val="1"/>
      </rPr>
      <t>2021-MSS-PAV-00127</t>
    </r>
  </si>
  <si>
    <r>
      <rPr>
        <sz val="10"/>
        <rFont val="Times New Roman"/>
        <family val="1"/>
      </rPr>
      <t>2021-MSS-PAV-00151</t>
    </r>
  </si>
  <si>
    <r>
      <rPr>
        <sz val="10"/>
        <rFont val="Times New Roman"/>
        <family val="1"/>
      </rPr>
      <t>2021-MSS-RES-00194</t>
    </r>
  </si>
  <si>
    <r>
      <rPr>
        <sz val="10"/>
        <rFont val="Times New Roman"/>
        <family val="1"/>
      </rPr>
      <t>2021-MSS-RES-00253</t>
    </r>
  </si>
  <si>
    <r>
      <rPr>
        <sz val="10"/>
        <rFont val="Times New Roman"/>
        <family val="1"/>
      </rPr>
      <t>2021-MSS-RES-00314</t>
    </r>
  </si>
  <si>
    <r>
      <rPr>
        <sz val="10"/>
        <rFont val="Times New Roman"/>
        <family val="1"/>
      </rPr>
      <t>2021-MSS-RES-00413</t>
    </r>
  </si>
  <si>
    <r>
      <rPr>
        <sz val="10"/>
        <rFont val="Times New Roman"/>
        <family val="1"/>
      </rPr>
      <t>2021-MSS-RES-00457</t>
    </r>
  </si>
  <si>
    <r>
      <rPr>
        <sz val="10"/>
        <rFont val="Times New Roman"/>
        <family val="1"/>
      </rPr>
      <t>2021-MSS-RES-00465</t>
    </r>
  </si>
  <si>
    <r>
      <rPr>
        <sz val="10"/>
        <rFont val="Times New Roman"/>
        <family val="1"/>
      </rPr>
      <t>2021-MSS-RES-00499</t>
    </r>
  </si>
  <si>
    <r>
      <rPr>
        <sz val="10"/>
        <rFont val="Times New Roman"/>
        <family val="1"/>
      </rPr>
      <t>2021-MSS-RES-00542</t>
    </r>
  </si>
  <si>
    <r>
      <rPr>
        <sz val="10"/>
        <rFont val="Times New Roman"/>
        <family val="1"/>
      </rPr>
      <t>2021-MSS-RES-00558</t>
    </r>
  </si>
  <si>
    <r>
      <rPr>
        <sz val="10"/>
        <rFont val="Times New Roman"/>
        <family val="1"/>
      </rPr>
      <t>2021-MSS-RWC-00133</t>
    </r>
  </si>
  <si>
    <r>
      <rPr>
        <sz val="10"/>
        <rFont val="Times New Roman"/>
        <family val="1"/>
      </rPr>
      <t>2021-MSS-SGN-00058</t>
    </r>
  </si>
  <si>
    <r>
      <rPr>
        <sz val="10"/>
        <rFont val="Times New Roman"/>
        <family val="1"/>
      </rPr>
      <t>2021-MSS-SGN-00059</t>
    </r>
  </si>
  <si>
    <r>
      <rPr>
        <sz val="10"/>
        <rFont val="Times New Roman"/>
        <family val="1"/>
      </rPr>
      <t>2021-MSS-SGN-00062</t>
    </r>
  </si>
  <si>
    <r>
      <rPr>
        <sz val="10"/>
        <rFont val="Times New Roman"/>
        <family val="1"/>
      </rPr>
      <t>2021-MSS-SWP-00104</t>
    </r>
  </si>
  <si>
    <r>
      <rPr>
        <sz val="10"/>
        <rFont val="Times New Roman"/>
        <family val="1"/>
      </rPr>
      <t>2021-MSS-SWP-00111</t>
    </r>
  </si>
  <si>
    <r>
      <rPr>
        <sz val="10"/>
        <rFont val="Times New Roman"/>
        <family val="1"/>
      </rPr>
      <t>REZIDE PROPERTIES</t>
    </r>
  </si>
  <si>
    <r>
      <rPr>
        <sz val="10"/>
        <rFont val="Times New Roman"/>
        <family val="1"/>
      </rPr>
      <t>2021-MSS-SWR-00404</t>
    </r>
  </si>
  <si>
    <r>
      <rPr>
        <sz val="10"/>
        <rFont val="Times New Roman"/>
        <family val="1"/>
      </rPr>
      <t>2021-MSS-SWR-00500</t>
    </r>
  </si>
  <si>
    <r>
      <rPr>
        <sz val="10"/>
        <rFont val="Times New Roman"/>
        <family val="1"/>
      </rPr>
      <t>2021-MSS-SWR-00507</t>
    </r>
  </si>
  <si>
    <r>
      <rPr>
        <sz val="10"/>
        <rFont val="Times New Roman"/>
        <family val="1"/>
      </rPr>
      <t>2021-MSS-SWR-00522</t>
    </r>
  </si>
  <si>
    <r>
      <rPr>
        <sz val="10"/>
        <rFont val="Times New Roman"/>
        <family val="1"/>
      </rPr>
      <t>2021-MSS-SWR-00564</t>
    </r>
  </si>
  <si>
    <r>
      <rPr>
        <sz val="10"/>
        <rFont val="Times New Roman"/>
        <family val="1"/>
      </rPr>
      <t>2021-MSS-SWR-00568</t>
    </r>
  </si>
  <si>
    <r>
      <rPr>
        <sz val="10"/>
        <rFont val="Times New Roman"/>
        <family val="1"/>
      </rPr>
      <t>2021-MSS-SWR-00589</t>
    </r>
  </si>
  <si>
    <r>
      <rPr>
        <sz val="10"/>
        <rFont val="Times New Roman"/>
        <family val="1"/>
      </rPr>
      <t>2021-MSS-WTR-00309</t>
    </r>
  </si>
  <si>
    <r>
      <rPr>
        <sz val="10"/>
        <rFont val="Times New Roman"/>
        <family val="1"/>
      </rPr>
      <t>2021-MSS-WTR-00348</t>
    </r>
  </si>
  <si>
    <r>
      <rPr>
        <sz val="10"/>
        <rFont val="Times New Roman"/>
        <family val="1"/>
      </rPr>
      <t>2021-MSS-WTR-00363</t>
    </r>
  </si>
  <si>
    <r>
      <rPr>
        <sz val="10"/>
        <rFont val="Times New Roman"/>
        <family val="1"/>
      </rPr>
      <t>2021-MSS-WTR-00510</t>
    </r>
  </si>
  <si>
    <r>
      <rPr>
        <sz val="10"/>
        <rFont val="Times New Roman"/>
        <family val="1"/>
      </rPr>
      <t>2021-MSS-WTR-00512</t>
    </r>
  </si>
  <si>
    <r>
      <rPr>
        <sz val="10"/>
        <rFont val="Times New Roman"/>
        <family val="1"/>
      </rPr>
      <t>2021-MSS-WTR-00531</t>
    </r>
  </si>
  <si>
    <r>
      <rPr>
        <sz val="10"/>
        <rFont val="Times New Roman"/>
        <family val="1"/>
      </rPr>
      <t>2021-MSS-WTR-00601</t>
    </r>
  </si>
  <si>
    <r>
      <rPr>
        <sz val="10"/>
        <rFont val="Times New Roman"/>
        <family val="1"/>
      </rPr>
      <t>2021-MSS-WTR-00603</t>
    </r>
  </si>
  <si>
    <r>
      <rPr>
        <b/>
        <sz val="10"/>
        <rFont val="Times New Roman"/>
        <family val="1"/>
      </rPr>
      <t>MOBERHOFE R</t>
    </r>
  </si>
  <si>
    <r>
      <rPr>
        <sz val="10"/>
        <rFont val="Times New Roman"/>
        <family val="1"/>
      </rPr>
      <t xml:space="preserve">2020-MSS-COM-00307   TRINITY
</t>
    </r>
    <r>
      <rPr>
        <sz val="10"/>
        <rFont val="Times New Roman"/>
        <family val="1"/>
      </rPr>
      <t>APARTMENTS LLLP</t>
    </r>
  </si>
  <si>
    <r>
      <rPr>
        <sz val="10"/>
        <rFont val="Times New Roman"/>
        <family val="1"/>
      </rPr>
      <t>TRINITY APARTMENTS LLLP</t>
    </r>
  </si>
  <si>
    <r>
      <rPr>
        <sz val="10"/>
        <rFont val="Times New Roman"/>
        <family val="1"/>
      </rPr>
      <t xml:space="preserve">2020-MSS-COM-00308   TRINITY
</t>
    </r>
    <r>
      <rPr>
        <sz val="10"/>
        <rFont val="Times New Roman"/>
        <family val="1"/>
      </rPr>
      <t>APARTMENTS LLLP</t>
    </r>
  </si>
  <si>
    <r>
      <rPr>
        <sz val="10"/>
        <rFont val="Times New Roman"/>
        <family val="1"/>
      </rPr>
      <t>2020-MSS-COM-00308</t>
    </r>
  </si>
  <si>
    <r>
      <rPr>
        <sz val="10"/>
        <rFont val="Times New Roman"/>
        <family val="1"/>
      </rPr>
      <t>2020-MSS-COM-00309   TRINITY</t>
    </r>
  </si>
  <si>
    <r>
      <rPr>
        <sz val="10"/>
        <rFont val="Times New Roman"/>
        <family val="1"/>
      </rPr>
      <t>APARTMENTS</t>
    </r>
  </si>
  <si>
    <r>
      <rPr>
        <sz val="10"/>
        <rFont val="Times New Roman"/>
        <family val="1"/>
      </rPr>
      <t>LLLP</t>
    </r>
  </si>
  <si>
    <r>
      <rPr>
        <sz val="10"/>
        <rFont val="Times New Roman"/>
        <family val="1"/>
      </rPr>
      <t>TRINITY</t>
    </r>
  </si>
  <si>
    <r>
      <rPr>
        <sz val="10"/>
        <rFont val="Times New Roman"/>
        <family val="1"/>
      </rPr>
      <t>2020-MSS-RES-01074</t>
    </r>
  </si>
  <si>
    <r>
      <rPr>
        <sz val="10"/>
        <rFont val="Times New Roman"/>
        <family val="1"/>
      </rPr>
      <t>2021-MSS-ADA-00043</t>
    </r>
  </si>
  <si>
    <r>
      <rPr>
        <sz val="10"/>
        <rFont val="Times New Roman"/>
        <family val="1"/>
      </rPr>
      <t>EDGELL BUILDING</t>
    </r>
  </si>
  <si>
    <r>
      <rPr>
        <sz val="10"/>
        <rFont val="Times New Roman"/>
        <family val="1"/>
      </rPr>
      <t>2021-MSS-ADA-00044</t>
    </r>
  </si>
  <si>
    <r>
      <rPr>
        <sz val="10"/>
        <rFont val="Times New Roman"/>
        <family val="1"/>
      </rPr>
      <t>2021-MSS-COM-00041   EDGELL</t>
    </r>
  </si>
  <si>
    <r>
      <rPr>
        <sz val="10"/>
        <rFont val="Times New Roman"/>
        <family val="1"/>
      </rPr>
      <t>BUILDING</t>
    </r>
  </si>
  <si>
    <r>
      <rPr>
        <sz val="10"/>
        <rFont val="Times New Roman"/>
        <family val="1"/>
      </rPr>
      <t>EDGELL</t>
    </r>
  </si>
  <si>
    <r>
      <rPr>
        <sz val="10"/>
        <rFont val="Times New Roman"/>
        <family val="1"/>
      </rPr>
      <t>2021-MSS-COM-00041</t>
    </r>
  </si>
  <si>
    <r>
      <rPr>
        <sz val="10"/>
        <rFont val="Times New Roman"/>
        <family val="1"/>
      </rPr>
      <t xml:space="preserve">EDGELL BUILDING
</t>
    </r>
    <r>
      <rPr>
        <sz val="10"/>
        <rFont val="Times New Roman"/>
        <family val="1"/>
      </rPr>
      <t>EDGELL BUILDING</t>
    </r>
  </si>
  <si>
    <r>
      <rPr>
        <sz val="10"/>
        <rFont val="Times New Roman"/>
        <family val="1"/>
      </rPr>
      <t xml:space="preserve">4464086
</t>
    </r>
    <r>
      <rPr>
        <sz val="10"/>
        <rFont val="Times New Roman"/>
        <family val="1"/>
      </rPr>
      <t>4464087</t>
    </r>
  </si>
  <si>
    <r>
      <rPr>
        <sz val="10"/>
        <rFont val="Times New Roman"/>
        <family val="1"/>
      </rPr>
      <t xml:space="preserve">Paper Check
</t>
    </r>
    <r>
      <rPr>
        <sz val="10"/>
        <rFont val="Times New Roman"/>
        <family val="1"/>
      </rPr>
      <t>Paper Check</t>
    </r>
  </si>
  <si>
    <r>
      <rPr>
        <sz val="10"/>
        <rFont val="Times New Roman"/>
        <family val="1"/>
      </rPr>
      <t xml:space="preserve">57922
</t>
    </r>
    <r>
      <rPr>
        <sz val="10"/>
        <rFont val="Times New Roman"/>
        <family val="1"/>
      </rPr>
      <t>57922</t>
    </r>
  </si>
  <si>
    <r>
      <rPr>
        <sz val="10"/>
        <rFont val="Times New Roman"/>
        <family val="1"/>
      </rPr>
      <t xml:space="preserve">$6,442.36
</t>
    </r>
    <r>
      <rPr>
        <sz val="10"/>
        <rFont val="Times New Roman"/>
        <family val="1"/>
      </rPr>
      <t>$34,734.00</t>
    </r>
  </si>
  <si>
    <r>
      <rPr>
        <sz val="10"/>
        <rFont val="Times New Roman"/>
        <family val="1"/>
      </rPr>
      <t>2021-MSS-COM-00043</t>
    </r>
  </si>
  <si>
    <r>
      <rPr>
        <sz val="10"/>
        <rFont val="Times New Roman"/>
        <family val="1"/>
      </rPr>
      <t>2021-MSS-COM-00044</t>
    </r>
  </si>
  <si>
    <r>
      <rPr>
        <sz val="10"/>
        <rFont val="Times New Roman"/>
        <family val="1"/>
      </rPr>
      <t>2021-MSS-COM-00164</t>
    </r>
  </si>
  <si>
    <r>
      <rPr>
        <sz val="10"/>
        <rFont val="Times New Roman"/>
        <family val="1"/>
      </rPr>
      <t>2021-MSS-COM-00168</t>
    </r>
  </si>
  <si>
    <r>
      <rPr>
        <sz val="10"/>
        <rFont val="Times New Roman"/>
        <family val="1"/>
      </rPr>
      <t>2021-MSS-COM-00173</t>
    </r>
  </si>
  <si>
    <r>
      <rPr>
        <sz val="10"/>
        <rFont val="Times New Roman"/>
        <family val="1"/>
      </rPr>
      <t>2021-MSS-COM-00192</t>
    </r>
  </si>
  <si>
    <r>
      <rPr>
        <sz val="10"/>
        <rFont val="Times New Roman"/>
        <family val="1"/>
      </rPr>
      <t>2021-MSS-COM-00196</t>
    </r>
  </si>
  <si>
    <r>
      <rPr>
        <sz val="10"/>
        <rFont val="Times New Roman"/>
        <family val="1"/>
      </rPr>
      <t>2021-MSS-COM-00210</t>
    </r>
  </si>
  <si>
    <r>
      <rPr>
        <sz val="10"/>
        <rFont val="Times New Roman"/>
        <family val="1"/>
      </rPr>
      <t>2021-MSS-COM-00224</t>
    </r>
  </si>
  <si>
    <r>
      <rPr>
        <sz val="10"/>
        <rFont val="Times New Roman"/>
        <family val="1"/>
      </rPr>
      <t>GLEN WOHL</t>
    </r>
  </si>
  <si>
    <r>
      <rPr>
        <sz val="10"/>
        <rFont val="Times New Roman"/>
        <family val="1"/>
      </rPr>
      <t>2021-MSS-DEM-00066</t>
    </r>
  </si>
  <si>
    <r>
      <rPr>
        <sz val="10"/>
        <rFont val="Times New Roman"/>
        <family val="1"/>
      </rPr>
      <t>2021-MSS-DEM-00067</t>
    </r>
  </si>
  <si>
    <r>
      <rPr>
        <sz val="10"/>
        <rFont val="Times New Roman"/>
        <family val="1"/>
      </rPr>
      <t>2021-MSS-DEM-00072</t>
    </r>
  </si>
  <si>
    <r>
      <rPr>
        <sz val="10"/>
        <rFont val="Times New Roman"/>
        <family val="1"/>
      </rPr>
      <t>2021-MSS-DEM-00073</t>
    </r>
  </si>
  <si>
    <r>
      <rPr>
        <sz val="10"/>
        <rFont val="Times New Roman"/>
        <family val="1"/>
      </rPr>
      <t>2021-MSS-ELC-00538</t>
    </r>
  </si>
  <si>
    <r>
      <rPr>
        <sz val="10"/>
        <rFont val="Times New Roman"/>
        <family val="1"/>
      </rPr>
      <t>2021-MSS-ELC-00639</t>
    </r>
  </si>
  <si>
    <r>
      <rPr>
        <sz val="10"/>
        <rFont val="Times New Roman"/>
        <family val="1"/>
      </rPr>
      <t>2021-MSS-ELC-00665</t>
    </r>
  </si>
  <si>
    <r>
      <rPr>
        <sz val="10"/>
        <rFont val="Times New Roman"/>
        <family val="1"/>
      </rPr>
      <t>M A MAGONE</t>
    </r>
  </si>
  <si>
    <r>
      <rPr>
        <sz val="10"/>
        <rFont val="Times New Roman"/>
        <family val="1"/>
      </rPr>
      <t>2021-MSS-ELC-00666</t>
    </r>
  </si>
  <si>
    <r>
      <rPr>
        <sz val="10"/>
        <rFont val="Times New Roman"/>
        <family val="1"/>
      </rPr>
      <t>2021-MSS-ELC-00667</t>
    </r>
  </si>
  <si>
    <r>
      <rPr>
        <sz val="10"/>
        <rFont val="Times New Roman"/>
        <family val="1"/>
      </rPr>
      <t>CATHER</t>
    </r>
  </si>
  <si>
    <r>
      <rPr>
        <sz val="10"/>
        <rFont val="Times New Roman"/>
        <family val="1"/>
      </rPr>
      <t>2021-MSS-ELC-00668</t>
    </r>
  </si>
  <si>
    <r>
      <rPr>
        <sz val="10"/>
        <rFont val="Times New Roman"/>
        <family val="1"/>
      </rPr>
      <t>2021-MSS-ELC-00669</t>
    </r>
  </si>
  <si>
    <r>
      <rPr>
        <sz val="10"/>
        <rFont val="Times New Roman"/>
        <family val="1"/>
      </rPr>
      <t>2021-MSS-ELC-00682</t>
    </r>
  </si>
  <si>
    <r>
      <rPr>
        <sz val="10"/>
        <rFont val="Times New Roman"/>
        <family val="1"/>
      </rPr>
      <t>ZLONIS ELECTRICAL SERVICE</t>
    </r>
  </si>
  <si>
    <r>
      <rPr>
        <sz val="10"/>
        <rFont val="Times New Roman"/>
        <family val="1"/>
      </rPr>
      <t>2021-MSS-ELC-00684</t>
    </r>
  </si>
  <si>
    <r>
      <rPr>
        <sz val="10"/>
        <rFont val="Times New Roman"/>
        <family val="1"/>
      </rPr>
      <t>2021-MSS-ELC-00685</t>
    </r>
  </si>
  <si>
    <r>
      <rPr>
        <sz val="10"/>
        <rFont val="Times New Roman"/>
        <family val="1"/>
      </rPr>
      <t>2021-MSS-ELC-00702</t>
    </r>
  </si>
  <si>
    <r>
      <rPr>
        <sz val="10"/>
        <rFont val="Times New Roman"/>
        <family val="1"/>
      </rPr>
      <t>PAULSON ELECTRIC</t>
    </r>
  </si>
  <si>
    <r>
      <rPr>
        <sz val="10"/>
        <rFont val="Times New Roman"/>
        <family val="1"/>
      </rPr>
      <t>2021-MSS-ELC-00706</t>
    </r>
  </si>
  <si>
    <r>
      <rPr>
        <sz val="10"/>
        <rFont val="Times New Roman"/>
        <family val="1"/>
      </rPr>
      <t xml:space="preserve">CLEARWATER  4467257 PLUMBING
</t>
    </r>
    <r>
      <rPr>
        <sz val="10"/>
        <rFont val="Times New Roman"/>
        <family val="1"/>
      </rPr>
      <t>AND ELECTRICAL</t>
    </r>
  </si>
  <si>
    <r>
      <rPr>
        <sz val="10"/>
        <rFont val="Times New Roman"/>
        <family val="1"/>
      </rPr>
      <t>2021-MSS-ELC-00712</t>
    </r>
  </si>
  <si>
    <r>
      <rPr>
        <sz val="10"/>
        <rFont val="Times New Roman"/>
        <family val="1"/>
      </rPr>
      <t>2021-MSS-FEE-00024</t>
    </r>
  </si>
  <si>
    <r>
      <rPr>
        <sz val="10"/>
        <rFont val="Times New Roman"/>
        <family val="1"/>
      </rPr>
      <t>2021-MSS-FEE-00025</t>
    </r>
  </si>
  <si>
    <r>
      <rPr>
        <sz val="10"/>
        <rFont val="Times New Roman"/>
        <family val="1"/>
      </rPr>
      <t>2021-MSS-FEE-00027</t>
    </r>
  </si>
  <si>
    <r>
      <rPr>
        <sz val="10"/>
        <rFont val="Times New Roman"/>
        <family val="1"/>
      </rPr>
      <t>2021-MSS-FEE-00028</t>
    </r>
  </si>
  <si>
    <r>
      <rPr>
        <b/>
        <sz val="10"/>
        <rFont val="Times New Roman"/>
        <family val="1"/>
      </rPr>
      <t>MOBERHOFE</t>
    </r>
  </si>
  <si>
    <r>
      <rPr>
        <b/>
        <sz val="10"/>
        <rFont val="Times New Roman"/>
        <family val="1"/>
      </rPr>
      <t>R</t>
    </r>
  </si>
  <si>
    <r>
      <rPr>
        <sz val="10"/>
        <rFont val="Times New Roman"/>
        <family val="1"/>
      </rPr>
      <t>2021-MSS-FEE-00029</t>
    </r>
  </si>
  <si>
    <r>
      <rPr>
        <sz val="10"/>
        <rFont val="Times New Roman"/>
        <family val="1"/>
      </rPr>
      <t>2021-MSS-FNC-00068</t>
    </r>
  </si>
  <si>
    <r>
      <rPr>
        <sz val="10"/>
        <rFont val="Times New Roman"/>
        <family val="1"/>
      </rPr>
      <t>2021-MSS-FNC-00071</t>
    </r>
  </si>
  <si>
    <r>
      <rPr>
        <sz val="10"/>
        <rFont val="Times New Roman"/>
        <family val="1"/>
      </rPr>
      <t>2021-MSS-FNC-00072</t>
    </r>
  </si>
  <si>
    <r>
      <rPr>
        <sz val="10"/>
        <rFont val="Times New Roman"/>
        <family val="1"/>
      </rPr>
      <t>2021-MSS-PAV-00022</t>
    </r>
  </si>
  <si>
    <r>
      <rPr>
        <sz val="10"/>
        <rFont val="Times New Roman"/>
        <family val="1"/>
      </rPr>
      <t>2021-MSS-PAV-00076</t>
    </r>
  </si>
  <si>
    <r>
      <rPr>
        <sz val="10"/>
        <rFont val="Times New Roman"/>
        <family val="1"/>
      </rPr>
      <t>HOYT HOMES</t>
    </r>
  </si>
  <si>
    <r>
      <rPr>
        <sz val="10"/>
        <rFont val="Times New Roman"/>
        <family val="1"/>
      </rPr>
      <t>2021-MSS-PAV-00077</t>
    </r>
  </si>
  <si>
    <r>
      <rPr>
        <sz val="10"/>
        <rFont val="Times New Roman"/>
        <family val="1"/>
      </rPr>
      <t>2021-MSS-PAV-00078</t>
    </r>
  </si>
  <si>
    <r>
      <rPr>
        <sz val="10"/>
        <rFont val="Times New Roman"/>
        <family val="1"/>
      </rPr>
      <t>2021-MSS-PAV-00111</t>
    </r>
  </si>
  <si>
    <r>
      <rPr>
        <sz val="10"/>
        <rFont val="Times New Roman"/>
        <family val="1"/>
      </rPr>
      <t>2021-MSS-PAV-00130</t>
    </r>
  </si>
  <si>
    <r>
      <rPr>
        <sz val="10"/>
        <rFont val="Times New Roman"/>
        <family val="1"/>
      </rPr>
      <t>2021-MSS-PAV-00135</t>
    </r>
  </si>
  <si>
    <r>
      <rPr>
        <sz val="10"/>
        <rFont val="Times New Roman"/>
        <family val="1"/>
      </rPr>
      <t>2021-MSS-PAV-00140</t>
    </r>
  </si>
  <si>
    <r>
      <rPr>
        <sz val="10"/>
        <rFont val="Times New Roman"/>
        <family val="1"/>
      </rPr>
      <t>2021-MSS-PAV-00147</t>
    </r>
  </si>
  <si>
    <r>
      <rPr>
        <sz val="10"/>
        <rFont val="Times New Roman"/>
        <family val="1"/>
      </rPr>
      <t>2021-MSS-PAV-00148</t>
    </r>
  </si>
  <si>
    <r>
      <rPr>
        <sz val="10"/>
        <rFont val="Times New Roman"/>
        <family val="1"/>
      </rPr>
      <t>2021-MSS-PAV-00149</t>
    </r>
  </si>
  <si>
    <r>
      <rPr>
        <sz val="10"/>
        <rFont val="Times New Roman"/>
        <family val="1"/>
      </rPr>
      <t>2021-MSS-PAV-00150</t>
    </r>
  </si>
  <si>
    <r>
      <rPr>
        <sz val="10"/>
        <rFont val="Times New Roman"/>
        <family val="1"/>
      </rPr>
      <t>2021-MSS-PAV-00152</t>
    </r>
  </si>
  <si>
    <r>
      <rPr>
        <sz val="10"/>
        <rFont val="Times New Roman"/>
        <family val="1"/>
      </rPr>
      <t>2021-MSS-PAV-00154</t>
    </r>
  </si>
  <si>
    <r>
      <rPr>
        <sz val="10"/>
        <rFont val="Times New Roman"/>
        <family val="1"/>
      </rPr>
      <t>2021-MSS-PAV-00155</t>
    </r>
  </si>
  <si>
    <r>
      <rPr>
        <sz val="10"/>
        <rFont val="Times New Roman"/>
        <family val="1"/>
      </rPr>
      <t>2021-MSS-PAV-00156</t>
    </r>
  </si>
  <si>
    <r>
      <rPr>
        <sz val="10"/>
        <rFont val="Times New Roman"/>
        <family val="1"/>
      </rPr>
      <t>2021-MSS-PAV-00160</t>
    </r>
  </si>
  <si>
    <r>
      <rPr>
        <sz val="10"/>
        <rFont val="Times New Roman"/>
        <family val="1"/>
      </rPr>
      <t>2021-MSS-PAV-00169</t>
    </r>
  </si>
  <si>
    <r>
      <rPr>
        <sz val="10"/>
        <rFont val="Times New Roman"/>
        <family val="1"/>
      </rPr>
      <t>2021-MSS-PLM-00505</t>
    </r>
  </si>
  <si>
    <r>
      <rPr>
        <sz val="10"/>
        <rFont val="Times New Roman"/>
        <family val="1"/>
      </rPr>
      <t>2021-MSS-PLM-00534</t>
    </r>
  </si>
  <si>
    <r>
      <rPr>
        <sz val="10"/>
        <rFont val="Times New Roman"/>
        <family val="1"/>
      </rPr>
      <t>2021-MSS-RES-00016</t>
    </r>
  </si>
  <si>
    <r>
      <rPr>
        <sz val="10"/>
        <rFont val="Times New Roman"/>
        <family val="1"/>
      </rPr>
      <t>2021-MSS-RES-00141</t>
    </r>
  </si>
  <si>
    <r>
      <rPr>
        <sz val="10"/>
        <rFont val="Times New Roman"/>
        <family val="1"/>
      </rPr>
      <t>2021-MSS-RES-00142</t>
    </r>
  </si>
  <si>
    <r>
      <rPr>
        <sz val="10"/>
        <rFont val="Times New Roman"/>
        <family val="1"/>
      </rPr>
      <t xml:space="preserve">HOYT HOMES HOYT HOMES HOYT HOMES HOYT HOMES HOYT HOMES
</t>
    </r>
    <r>
      <rPr>
        <sz val="10"/>
        <rFont val="Times New Roman"/>
        <family val="1"/>
      </rPr>
      <t>HOYT HOMES</t>
    </r>
  </si>
  <si>
    <r>
      <rPr>
        <sz val="10"/>
        <rFont val="Times New Roman"/>
        <family val="1"/>
      </rPr>
      <t xml:space="preserve">4466625
</t>
    </r>
    <r>
      <rPr>
        <sz val="10"/>
        <rFont val="Times New Roman"/>
        <family val="1"/>
      </rPr>
      <t xml:space="preserve">4466626
</t>
    </r>
    <r>
      <rPr>
        <sz val="10"/>
        <rFont val="Times New Roman"/>
        <family val="1"/>
      </rPr>
      <t xml:space="preserve">4466627
</t>
    </r>
    <r>
      <rPr>
        <sz val="10"/>
        <rFont val="Times New Roman"/>
        <family val="1"/>
      </rPr>
      <t xml:space="preserve">4466628
</t>
    </r>
    <r>
      <rPr>
        <sz val="10"/>
        <rFont val="Times New Roman"/>
        <family val="1"/>
      </rPr>
      <t xml:space="preserve">4466629
</t>
    </r>
    <r>
      <rPr>
        <sz val="10"/>
        <rFont val="Times New Roman"/>
        <family val="1"/>
      </rPr>
      <t>4466630</t>
    </r>
  </si>
  <si>
    <r>
      <rPr>
        <sz val="10"/>
        <rFont val="Times New Roman"/>
        <family val="1"/>
      </rPr>
      <t xml:space="preserve">Paper Check Paper Check Paper Check Paper Check Paper Check
</t>
    </r>
    <r>
      <rPr>
        <sz val="10"/>
        <rFont val="Times New Roman"/>
        <family val="1"/>
      </rPr>
      <t>Paper Check</t>
    </r>
  </si>
  <si>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23051</t>
    </r>
  </si>
  <si>
    <r>
      <rPr>
        <sz val="10"/>
        <rFont val="Times New Roman"/>
        <family val="1"/>
      </rPr>
      <t xml:space="preserve">$3.00
</t>
    </r>
    <r>
      <rPr>
        <sz val="10"/>
        <rFont val="Times New Roman"/>
        <family val="1"/>
      </rPr>
      <t xml:space="preserve">$127.00
</t>
    </r>
    <r>
      <rPr>
        <sz val="10"/>
        <rFont val="Times New Roman"/>
        <family val="1"/>
      </rPr>
      <t xml:space="preserve">$130.00
</t>
    </r>
    <r>
      <rPr>
        <sz val="10"/>
        <rFont val="Times New Roman"/>
        <family val="1"/>
      </rPr>
      <t xml:space="preserve">$262.05
</t>
    </r>
    <r>
      <rPr>
        <sz val="10"/>
        <rFont val="Times New Roman"/>
        <family val="1"/>
      </rPr>
      <t xml:space="preserve">$913.00
</t>
    </r>
    <r>
      <rPr>
        <sz val="10"/>
        <rFont val="Times New Roman"/>
        <family val="1"/>
      </rPr>
      <t>$2,071.00</t>
    </r>
  </si>
  <si>
    <r>
      <rPr>
        <sz val="10"/>
        <rFont val="Times New Roman"/>
        <family val="1"/>
      </rPr>
      <t>2021-MSS-RES-00143</t>
    </r>
  </si>
  <si>
    <r>
      <rPr>
        <sz val="10"/>
        <rFont val="Times New Roman"/>
        <family val="1"/>
      </rPr>
      <t xml:space="preserve">HOYT HOMES HOYT HOMES HOYT HOMES HOYT HOMES
</t>
    </r>
    <r>
      <rPr>
        <sz val="10"/>
        <rFont val="Times New Roman"/>
        <family val="1"/>
      </rPr>
      <t>HOYT HOMES</t>
    </r>
  </si>
  <si>
    <r>
      <rPr>
        <sz val="10"/>
        <rFont val="Times New Roman"/>
        <family val="1"/>
      </rPr>
      <t xml:space="preserve">4466618
</t>
    </r>
    <r>
      <rPr>
        <sz val="10"/>
        <rFont val="Times New Roman"/>
        <family val="1"/>
      </rPr>
      <t xml:space="preserve">4466619
</t>
    </r>
    <r>
      <rPr>
        <sz val="10"/>
        <rFont val="Times New Roman"/>
        <family val="1"/>
      </rPr>
      <t xml:space="preserve">4466620
</t>
    </r>
    <r>
      <rPr>
        <sz val="10"/>
        <rFont val="Times New Roman"/>
        <family val="1"/>
      </rPr>
      <t xml:space="preserve">4466621
</t>
    </r>
    <r>
      <rPr>
        <sz val="10"/>
        <rFont val="Times New Roman"/>
        <family val="1"/>
      </rPr>
      <t>4466622</t>
    </r>
  </si>
  <si>
    <r>
      <rPr>
        <sz val="10"/>
        <rFont val="Times New Roman"/>
        <family val="1"/>
      </rPr>
      <t xml:space="preserve">Paper Check Paper Check Paper Check Paper Check
</t>
    </r>
    <r>
      <rPr>
        <sz val="10"/>
        <rFont val="Times New Roman"/>
        <family val="1"/>
      </rPr>
      <t>Paper Check</t>
    </r>
  </si>
  <si>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 xml:space="preserve">23051
</t>
    </r>
    <r>
      <rPr>
        <sz val="10"/>
        <rFont val="Times New Roman"/>
        <family val="1"/>
      </rPr>
      <t>23051</t>
    </r>
  </si>
  <si>
    <r>
      <rPr>
        <sz val="10"/>
        <rFont val="Times New Roman"/>
        <family val="1"/>
      </rPr>
      <t xml:space="preserve">$127.00
</t>
    </r>
    <r>
      <rPr>
        <sz val="10"/>
        <rFont val="Times New Roman"/>
        <family val="1"/>
      </rPr>
      <t xml:space="preserve">$130.00
</t>
    </r>
    <r>
      <rPr>
        <sz val="10"/>
        <rFont val="Times New Roman"/>
        <family val="1"/>
      </rPr>
      <t xml:space="preserve">$262.05
</t>
    </r>
    <r>
      <rPr>
        <sz val="10"/>
        <rFont val="Times New Roman"/>
        <family val="1"/>
      </rPr>
      <t xml:space="preserve">$900.00
</t>
    </r>
    <r>
      <rPr>
        <sz val="10"/>
        <rFont val="Times New Roman"/>
        <family val="1"/>
      </rPr>
      <t>$1,841.00</t>
    </r>
  </si>
  <si>
    <r>
      <rPr>
        <sz val="10"/>
        <rFont val="Times New Roman"/>
        <family val="1"/>
      </rPr>
      <t>2021-MSS-RES-00166</t>
    </r>
  </si>
  <si>
    <r>
      <rPr>
        <sz val="10"/>
        <rFont val="Times New Roman"/>
        <family val="1"/>
      </rPr>
      <t xml:space="preserve">HOYT HOMES
</t>
    </r>
    <r>
      <rPr>
        <sz val="10"/>
        <rFont val="Times New Roman"/>
        <family val="1"/>
      </rPr>
      <t>HOYT HOMES</t>
    </r>
  </si>
  <si>
    <r>
      <rPr>
        <sz val="10"/>
        <rFont val="Times New Roman"/>
        <family val="1"/>
      </rPr>
      <t xml:space="preserve">4466581
</t>
    </r>
    <r>
      <rPr>
        <sz val="10"/>
        <rFont val="Times New Roman"/>
        <family val="1"/>
      </rPr>
      <t>4466582</t>
    </r>
  </si>
  <si>
    <r>
      <rPr>
        <sz val="10"/>
        <rFont val="Times New Roman"/>
        <family val="1"/>
      </rPr>
      <t xml:space="preserve">23051
</t>
    </r>
    <r>
      <rPr>
        <sz val="10"/>
        <rFont val="Times New Roman"/>
        <family val="1"/>
      </rPr>
      <t>23051</t>
    </r>
  </si>
  <si>
    <r>
      <rPr>
        <sz val="10"/>
        <rFont val="Times New Roman"/>
        <family val="1"/>
      </rPr>
      <t xml:space="preserve">$65.00
</t>
    </r>
    <r>
      <rPr>
        <sz val="10"/>
        <rFont val="Times New Roman"/>
        <family val="1"/>
      </rPr>
      <t>$193.00</t>
    </r>
  </si>
  <si>
    <r>
      <rPr>
        <sz val="10"/>
        <rFont val="Times New Roman"/>
        <family val="1"/>
      </rPr>
      <t>2021-MSS-RES-00167</t>
    </r>
  </si>
  <si>
    <r>
      <rPr>
        <sz val="10"/>
        <rFont val="Times New Roman"/>
        <family val="1"/>
      </rPr>
      <t xml:space="preserve">4466585
</t>
    </r>
    <r>
      <rPr>
        <sz val="10"/>
        <rFont val="Times New Roman"/>
        <family val="1"/>
      </rPr>
      <t>4466586</t>
    </r>
  </si>
  <si>
    <r>
      <rPr>
        <sz val="10"/>
        <rFont val="Times New Roman"/>
        <family val="1"/>
      </rPr>
      <t>2021-MSS-RES-00168</t>
    </r>
  </si>
  <si>
    <r>
      <rPr>
        <sz val="10"/>
        <rFont val="Times New Roman"/>
        <family val="1"/>
      </rPr>
      <t xml:space="preserve">4466589
</t>
    </r>
    <r>
      <rPr>
        <sz val="10"/>
        <rFont val="Times New Roman"/>
        <family val="1"/>
      </rPr>
      <t>4466590</t>
    </r>
  </si>
  <si>
    <r>
      <rPr>
        <sz val="10"/>
        <rFont val="Times New Roman"/>
        <family val="1"/>
      </rPr>
      <t>2021-MSS-RES-00256</t>
    </r>
  </si>
  <si>
    <r>
      <rPr>
        <sz val="10"/>
        <rFont val="Times New Roman"/>
        <family val="1"/>
      </rPr>
      <t xml:space="preserve">4467955
</t>
    </r>
    <r>
      <rPr>
        <sz val="10"/>
        <rFont val="Times New Roman"/>
        <family val="1"/>
      </rPr>
      <t xml:space="preserve">4467956
</t>
    </r>
    <r>
      <rPr>
        <sz val="10"/>
        <rFont val="Times New Roman"/>
        <family val="1"/>
      </rPr>
      <t xml:space="preserve">4467957
</t>
    </r>
    <r>
      <rPr>
        <sz val="10"/>
        <rFont val="Times New Roman"/>
        <family val="1"/>
      </rPr>
      <t xml:space="preserve">4467958
</t>
    </r>
    <r>
      <rPr>
        <sz val="10"/>
        <rFont val="Times New Roman"/>
        <family val="1"/>
      </rPr>
      <t>4467959</t>
    </r>
  </si>
  <si>
    <r>
      <rPr>
        <sz val="10"/>
        <rFont val="Times New Roman"/>
        <family val="1"/>
      </rPr>
      <t xml:space="preserve">Credit Card Credit Card Credit Card Credit Card
</t>
    </r>
    <r>
      <rPr>
        <sz val="10"/>
        <rFont val="Times New Roman"/>
        <family val="1"/>
      </rPr>
      <t>Credit Card</t>
    </r>
  </si>
  <si>
    <r>
      <rPr>
        <sz val="10"/>
        <rFont val="Times New Roman"/>
        <family val="1"/>
      </rPr>
      <t xml:space="preserve">($71.00)
</t>
    </r>
    <r>
      <rPr>
        <sz val="10"/>
        <rFont val="Times New Roman"/>
        <family val="1"/>
      </rPr>
      <t xml:space="preserve">$130.00
</t>
    </r>
    <r>
      <rPr>
        <sz val="10"/>
        <rFont val="Times New Roman"/>
        <family val="1"/>
      </rPr>
      <t xml:space="preserve">$146.00
</t>
    </r>
    <r>
      <rPr>
        <sz val="10"/>
        <rFont val="Times New Roman"/>
        <family val="1"/>
      </rPr>
      <t xml:space="preserve">$629.00
</t>
    </r>
    <r>
      <rPr>
        <sz val="10"/>
        <rFont val="Times New Roman"/>
        <family val="1"/>
      </rPr>
      <t>$1,546.00</t>
    </r>
  </si>
  <si>
    <r>
      <rPr>
        <sz val="10"/>
        <rFont val="Times New Roman"/>
        <family val="1"/>
      </rPr>
      <t>2021-MSS-RES-00262</t>
    </r>
  </si>
  <si>
    <r>
      <rPr>
        <sz val="10"/>
        <rFont val="Times New Roman"/>
        <family val="1"/>
      </rPr>
      <t xml:space="preserve">4463785
</t>
    </r>
    <r>
      <rPr>
        <sz val="10"/>
        <rFont val="Times New Roman"/>
        <family val="1"/>
      </rPr>
      <t xml:space="preserve">4463786
</t>
    </r>
    <r>
      <rPr>
        <sz val="10"/>
        <rFont val="Times New Roman"/>
        <family val="1"/>
      </rPr>
      <t xml:space="preserve">4463787
</t>
    </r>
    <r>
      <rPr>
        <sz val="10"/>
        <rFont val="Times New Roman"/>
        <family val="1"/>
      </rPr>
      <t xml:space="preserve">4463788
</t>
    </r>
    <r>
      <rPr>
        <sz val="10"/>
        <rFont val="Times New Roman"/>
        <family val="1"/>
      </rPr>
      <t xml:space="preserve">4463789
</t>
    </r>
    <r>
      <rPr>
        <sz val="10"/>
        <rFont val="Times New Roman"/>
        <family val="1"/>
      </rPr>
      <t xml:space="preserve">4463790
</t>
    </r>
    <r>
      <rPr>
        <sz val="10"/>
        <rFont val="Times New Roman"/>
        <family val="1"/>
      </rPr>
      <t>4463791</t>
    </r>
  </si>
  <si>
    <r>
      <rPr>
        <sz val="10"/>
        <rFont val="Times New Roman"/>
        <family val="1"/>
      </rPr>
      <t xml:space="preserve">Credit Card Credit Card Credit Card Credit Card Credit Card Credit Card
</t>
    </r>
    <r>
      <rPr>
        <sz val="10"/>
        <rFont val="Times New Roman"/>
        <family val="1"/>
      </rPr>
      <t>Credit Card</t>
    </r>
  </si>
  <si>
    <r>
      <rPr>
        <sz val="10"/>
        <rFont val="Times New Roman"/>
        <family val="1"/>
      </rPr>
      <t xml:space="preserve">($23.00)
</t>
    </r>
    <r>
      <rPr>
        <sz val="10"/>
        <rFont val="Times New Roman"/>
        <family val="1"/>
      </rPr>
      <t xml:space="preserve">$127.00
</t>
    </r>
    <r>
      <rPr>
        <sz val="10"/>
        <rFont val="Times New Roman"/>
        <family val="1"/>
      </rPr>
      <t xml:space="preserve">$130.00
</t>
    </r>
    <r>
      <rPr>
        <sz val="10"/>
        <rFont val="Times New Roman"/>
        <family val="1"/>
      </rPr>
      <t xml:space="preserve">$262.05
</t>
    </r>
    <r>
      <rPr>
        <sz val="10"/>
        <rFont val="Times New Roman"/>
        <family val="1"/>
      </rPr>
      <t xml:space="preserve">$1,036.00
</t>
    </r>
    <r>
      <rPr>
        <sz val="10"/>
        <rFont val="Times New Roman"/>
        <family val="1"/>
      </rPr>
      <t xml:space="preserve">$1,822.00
</t>
    </r>
    <r>
      <rPr>
        <sz val="10"/>
        <rFont val="Times New Roman"/>
        <family val="1"/>
      </rPr>
      <t>$2,071.00</t>
    </r>
  </si>
  <si>
    <r>
      <rPr>
        <sz val="10"/>
        <rFont val="Times New Roman"/>
        <family val="1"/>
      </rPr>
      <t>2021-MSS-RES-00280</t>
    </r>
  </si>
  <si>
    <r>
      <rPr>
        <sz val="10"/>
        <rFont val="Times New Roman"/>
        <family val="1"/>
      </rPr>
      <t>2021-MSS-RES-00298</t>
    </r>
  </si>
  <si>
    <r>
      <rPr>
        <sz val="10"/>
        <rFont val="Times New Roman"/>
        <family val="1"/>
      </rPr>
      <t>2021-MSS-RES-00320</t>
    </r>
  </si>
  <si>
    <r>
      <rPr>
        <sz val="10"/>
        <rFont val="Times New Roman"/>
        <family val="1"/>
      </rPr>
      <t>2021-MSS-RES-00321</t>
    </r>
  </si>
  <si>
    <r>
      <rPr>
        <sz val="10"/>
        <rFont val="Times New Roman"/>
        <family val="1"/>
      </rPr>
      <t>2021-MSS-RES-00323</t>
    </r>
  </si>
  <si>
    <r>
      <rPr>
        <sz val="10"/>
        <rFont val="Times New Roman"/>
        <family val="1"/>
      </rPr>
      <t>2021-MSS-RES-00324</t>
    </r>
  </si>
  <si>
    <r>
      <rPr>
        <sz val="10"/>
        <rFont val="Times New Roman"/>
        <family val="1"/>
      </rPr>
      <t>2021-MSS-RES-00333</t>
    </r>
  </si>
  <si>
    <r>
      <rPr>
        <sz val="10"/>
        <rFont val="Times New Roman"/>
        <family val="1"/>
      </rPr>
      <t>2021-MSS-RES-00348</t>
    </r>
  </si>
  <si>
    <r>
      <rPr>
        <sz val="10"/>
        <rFont val="Times New Roman"/>
        <family val="1"/>
      </rPr>
      <t>2021-MSS-RES-00352</t>
    </r>
  </si>
  <si>
    <r>
      <rPr>
        <sz val="10"/>
        <rFont val="Times New Roman"/>
        <family val="1"/>
      </rPr>
      <t>2021-MSS-RES-00355</t>
    </r>
  </si>
  <si>
    <r>
      <rPr>
        <sz val="10"/>
        <rFont val="Times New Roman"/>
        <family val="1"/>
      </rPr>
      <t>2021-MSS-RES-00356</t>
    </r>
  </si>
  <si>
    <r>
      <rPr>
        <sz val="10"/>
        <rFont val="Times New Roman"/>
        <family val="1"/>
      </rPr>
      <t>2021-MSS-RES-00358</t>
    </r>
  </si>
  <si>
    <r>
      <rPr>
        <sz val="10"/>
        <rFont val="Times New Roman"/>
        <family val="1"/>
      </rPr>
      <t>2021-MSS-RES-00412</t>
    </r>
  </si>
  <si>
    <r>
      <rPr>
        <sz val="10"/>
        <rFont val="Times New Roman"/>
        <family val="1"/>
      </rPr>
      <t>2021-MSS-RES-00434</t>
    </r>
  </si>
  <si>
    <r>
      <rPr>
        <sz val="10"/>
        <rFont val="Times New Roman"/>
        <family val="1"/>
      </rPr>
      <t>2021-MSS-RES-00440</t>
    </r>
  </si>
  <si>
    <r>
      <rPr>
        <sz val="10"/>
        <rFont val="Times New Roman"/>
        <family val="1"/>
      </rPr>
      <t>2021-MSS-RES-00460</t>
    </r>
  </si>
  <si>
    <r>
      <rPr>
        <sz val="10"/>
        <rFont val="Times New Roman"/>
        <family val="1"/>
      </rPr>
      <t>2021-MSS-RES-00619</t>
    </r>
  </si>
  <si>
    <r>
      <rPr>
        <sz val="10"/>
        <rFont val="Times New Roman"/>
        <family val="1"/>
      </rPr>
      <t>2021-MSS-RES-00620</t>
    </r>
  </si>
  <si>
    <r>
      <rPr>
        <sz val="10"/>
        <rFont val="Times New Roman"/>
        <family val="1"/>
      </rPr>
      <t>PACIFIC</t>
    </r>
  </si>
  <si>
    <r>
      <rPr>
        <sz val="10"/>
        <rFont val="Times New Roman"/>
        <family val="1"/>
      </rPr>
      <t>CONSTRUCTIO</t>
    </r>
  </si>
  <si>
    <r>
      <rPr>
        <sz val="10"/>
        <rFont val="Times New Roman"/>
        <family val="1"/>
      </rPr>
      <t>N</t>
    </r>
  </si>
  <si>
    <r>
      <rPr>
        <sz val="10"/>
        <rFont val="Times New Roman"/>
        <family val="1"/>
      </rPr>
      <t>2021-MSS-RES-00621</t>
    </r>
  </si>
  <si>
    <r>
      <rPr>
        <sz val="10"/>
        <rFont val="Times New Roman"/>
        <family val="1"/>
      </rPr>
      <t>2021-MSS-RES-00622</t>
    </r>
  </si>
  <si>
    <r>
      <rPr>
        <sz val="10"/>
        <rFont val="Times New Roman"/>
        <family val="1"/>
      </rPr>
      <t>2021-MSS-RES-00623</t>
    </r>
  </si>
  <si>
    <r>
      <rPr>
        <sz val="10"/>
        <rFont val="Times New Roman"/>
        <family val="1"/>
      </rPr>
      <t>2021-MSS-RES-00644</t>
    </r>
  </si>
  <si>
    <r>
      <rPr>
        <sz val="10"/>
        <rFont val="Times New Roman"/>
        <family val="1"/>
      </rPr>
      <t>2021-MSS-RES-00649</t>
    </r>
  </si>
  <si>
    <r>
      <rPr>
        <sz val="10"/>
        <rFont val="Times New Roman"/>
        <family val="1"/>
      </rPr>
      <t>2021-MSS-RES-00652</t>
    </r>
  </si>
  <si>
    <r>
      <rPr>
        <sz val="10"/>
        <rFont val="Times New Roman"/>
        <family val="1"/>
      </rPr>
      <t>2021-MSS-RES-00655</t>
    </r>
  </si>
  <si>
    <r>
      <rPr>
        <sz val="10"/>
        <rFont val="Times New Roman"/>
        <family val="1"/>
      </rPr>
      <t>2021-MSS-RWC-00110</t>
    </r>
  </si>
  <si>
    <r>
      <rPr>
        <sz val="10"/>
        <rFont val="Times New Roman"/>
        <family val="1"/>
      </rPr>
      <t>2021-MSS-RWU-00022</t>
    </r>
  </si>
  <si>
    <r>
      <rPr>
        <sz val="10"/>
        <rFont val="Times New Roman"/>
        <family val="1"/>
      </rPr>
      <t>2021-MSS-SGN-00022</t>
    </r>
  </si>
  <si>
    <r>
      <rPr>
        <sz val="10"/>
        <rFont val="Times New Roman"/>
        <family val="1"/>
      </rPr>
      <t>2021-MSS-SGN-00050</t>
    </r>
  </si>
  <si>
    <r>
      <rPr>
        <sz val="10"/>
        <rFont val="Times New Roman"/>
        <family val="1"/>
      </rPr>
      <t>2021-MSS-SGN-00055</t>
    </r>
  </si>
  <si>
    <r>
      <rPr>
        <sz val="10"/>
        <rFont val="Times New Roman"/>
        <family val="1"/>
      </rPr>
      <t>2021-MSS-SWP-00035</t>
    </r>
  </si>
  <si>
    <r>
      <rPr>
        <sz val="10"/>
        <rFont val="Times New Roman"/>
        <family val="1"/>
      </rPr>
      <t>2021-MSS-SWP-00036</t>
    </r>
  </si>
  <si>
    <r>
      <rPr>
        <sz val="10"/>
        <rFont val="Times New Roman"/>
        <family val="1"/>
      </rPr>
      <t>2021-MSS-SWP-00037</t>
    </r>
  </si>
  <si>
    <r>
      <rPr>
        <sz val="10"/>
        <rFont val="Times New Roman"/>
        <family val="1"/>
      </rPr>
      <t>2021-MSS-SWP-00067</t>
    </r>
  </si>
  <si>
    <r>
      <rPr>
        <sz val="10"/>
        <rFont val="Times New Roman"/>
        <family val="1"/>
      </rPr>
      <t>2021-MSS-SWP-00084</t>
    </r>
  </si>
  <si>
    <r>
      <rPr>
        <sz val="10"/>
        <rFont val="Times New Roman"/>
        <family val="1"/>
      </rPr>
      <t>2021-MSS-SWP-00089</t>
    </r>
  </si>
  <si>
    <r>
      <rPr>
        <sz val="10"/>
        <rFont val="Times New Roman"/>
        <family val="1"/>
      </rPr>
      <t>2021-MSS-SWP-00095</t>
    </r>
  </si>
  <si>
    <r>
      <rPr>
        <sz val="10"/>
        <rFont val="Times New Roman"/>
        <family val="1"/>
      </rPr>
      <t>2021-MSS-SWP-00101</t>
    </r>
  </si>
  <si>
    <r>
      <rPr>
        <sz val="10"/>
        <rFont val="Times New Roman"/>
        <family val="1"/>
      </rPr>
      <t>2021-MSS-SWP-00102</t>
    </r>
  </si>
  <si>
    <r>
      <rPr>
        <sz val="10"/>
        <rFont val="Times New Roman"/>
        <family val="1"/>
      </rPr>
      <t>2021-MSS-SWP-00103</t>
    </r>
  </si>
  <si>
    <r>
      <rPr>
        <sz val="10"/>
        <rFont val="Times New Roman"/>
        <family val="1"/>
      </rPr>
      <t>2021-MSS-SWP-00105</t>
    </r>
  </si>
  <si>
    <r>
      <rPr>
        <sz val="10"/>
        <rFont val="Times New Roman"/>
        <family val="1"/>
      </rPr>
      <t>2021-MSS-SWP-00106</t>
    </r>
  </si>
  <si>
    <r>
      <rPr>
        <sz val="10"/>
        <rFont val="Times New Roman"/>
        <family val="1"/>
      </rPr>
      <t>2021-MSS-SWP-00107</t>
    </r>
  </si>
  <si>
    <r>
      <rPr>
        <sz val="10"/>
        <rFont val="Times New Roman"/>
        <family val="1"/>
      </rPr>
      <t>2021-MSS-SWP-00113</t>
    </r>
  </si>
  <si>
    <r>
      <rPr>
        <sz val="10"/>
        <rFont val="Times New Roman"/>
        <family val="1"/>
      </rPr>
      <t>2021-MSS-SWR-00020</t>
    </r>
  </si>
  <si>
    <r>
      <rPr>
        <sz val="10"/>
        <rFont val="Times New Roman"/>
        <family val="1"/>
      </rPr>
      <t>2021-MSS-SWR-00021</t>
    </r>
  </si>
  <si>
    <r>
      <rPr>
        <sz val="10"/>
        <rFont val="Times New Roman"/>
        <family val="1"/>
      </rPr>
      <t>2021-MSS-SWR-00022</t>
    </r>
  </si>
  <si>
    <r>
      <rPr>
        <sz val="10"/>
        <rFont val="Times New Roman"/>
        <family val="1"/>
      </rPr>
      <t>2021-MSS-SWR-00199</t>
    </r>
  </si>
  <si>
    <r>
      <rPr>
        <sz val="10"/>
        <rFont val="Times New Roman"/>
        <family val="1"/>
      </rPr>
      <t>2021-MSS-SWR-00200</t>
    </r>
  </si>
  <si>
    <r>
      <rPr>
        <sz val="10"/>
        <rFont val="Times New Roman"/>
        <family val="1"/>
      </rPr>
      <t>2021-MSS-SWR-00201</t>
    </r>
  </si>
  <si>
    <r>
      <rPr>
        <sz val="10"/>
        <rFont val="Times New Roman"/>
        <family val="1"/>
      </rPr>
      <t>2021-MSS-SWR-00538</t>
    </r>
  </si>
  <si>
    <r>
      <rPr>
        <sz val="10"/>
        <rFont val="Times New Roman"/>
        <family val="1"/>
      </rPr>
      <t>2021-MSS-SWR-00559</t>
    </r>
  </si>
  <si>
    <r>
      <rPr>
        <sz val="10"/>
        <rFont val="Times New Roman"/>
        <family val="1"/>
      </rPr>
      <t>2021-MSS-SWR-00560</t>
    </r>
  </si>
  <si>
    <r>
      <rPr>
        <sz val="10"/>
        <rFont val="Times New Roman"/>
        <family val="1"/>
      </rPr>
      <t xml:space="preserve">4463781
</t>
    </r>
    <r>
      <rPr>
        <sz val="10"/>
        <rFont val="Times New Roman"/>
        <family val="1"/>
      </rPr>
      <t>4463782</t>
    </r>
  </si>
  <si>
    <r>
      <rPr>
        <sz val="10"/>
        <rFont val="Times New Roman"/>
        <family val="1"/>
      </rPr>
      <t xml:space="preserve">$1,488.02
</t>
    </r>
    <r>
      <rPr>
        <sz val="10"/>
        <rFont val="Times New Roman"/>
        <family val="1"/>
      </rPr>
      <t>$2,163.00</t>
    </r>
  </si>
  <si>
    <r>
      <rPr>
        <sz val="10"/>
        <rFont val="Times New Roman"/>
        <family val="1"/>
      </rPr>
      <t>2021-MSS-SWR-00566</t>
    </r>
  </si>
  <si>
    <r>
      <rPr>
        <sz val="10"/>
        <rFont val="Times New Roman"/>
        <family val="1"/>
      </rPr>
      <t>2021-MSS-SWR-00569</t>
    </r>
  </si>
  <si>
    <r>
      <rPr>
        <sz val="10"/>
        <rFont val="Times New Roman"/>
        <family val="1"/>
      </rPr>
      <t>2021-MSS-SWR-00570</t>
    </r>
  </si>
  <si>
    <r>
      <rPr>
        <sz val="10"/>
        <rFont val="Times New Roman"/>
        <family val="1"/>
      </rPr>
      <t>2021-MSS-SWR-00587</t>
    </r>
  </si>
  <si>
    <r>
      <rPr>
        <sz val="10"/>
        <rFont val="Times New Roman"/>
        <family val="1"/>
      </rPr>
      <t>2021-MSS-SWR-00588</t>
    </r>
  </si>
  <si>
    <r>
      <rPr>
        <sz val="10"/>
        <rFont val="Times New Roman"/>
        <family val="1"/>
      </rPr>
      <t>2021-MSS-SWR-00640</t>
    </r>
  </si>
  <si>
    <r>
      <rPr>
        <sz val="10"/>
        <rFont val="Times New Roman"/>
        <family val="1"/>
      </rPr>
      <t>2021-MSS-SWR-00652</t>
    </r>
  </si>
  <si>
    <r>
      <rPr>
        <sz val="10"/>
        <rFont val="Times New Roman"/>
        <family val="1"/>
      </rPr>
      <t>2021-MSS-WTR-00191</t>
    </r>
  </si>
  <si>
    <r>
      <rPr>
        <sz val="10"/>
        <rFont val="Times New Roman"/>
        <family val="1"/>
      </rPr>
      <t>2021-MSS-WTR-00192</t>
    </r>
  </si>
  <si>
    <r>
      <rPr>
        <sz val="10"/>
        <rFont val="Times New Roman"/>
        <family val="1"/>
      </rPr>
      <t>2021-MSS-WTR-00193</t>
    </r>
  </si>
  <si>
    <r>
      <rPr>
        <sz val="10"/>
        <rFont val="Times New Roman"/>
        <family val="1"/>
      </rPr>
      <t>2021-MSS-WTR-00375</t>
    </r>
  </si>
  <si>
    <r>
      <rPr>
        <sz val="10"/>
        <rFont val="Times New Roman"/>
        <family val="1"/>
      </rPr>
      <t>2021-MSS-WTR-00506</t>
    </r>
  </si>
  <si>
    <r>
      <rPr>
        <sz val="10"/>
        <rFont val="Times New Roman"/>
        <family val="1"/>
      </rPr>
      <t>2021-MSS-WTR-00507</t>
    </r>
  </si>
  <si>
    <r>
      <rPr>
        <sz val="10"/>
        <rFont val="Times New Roman"/>
        <family val="1"/>
      </rPr>
      <t>2021-MSS-WTR-00511</t>
    </r>
  </si>
  <si>
    <r>
      <rPr>
        <sz val="10"/>
        <rFont val="Times New Roman"/>
        <family val="1"/>
      </rPr>
      <t>2021-MSS-WTR-00514</t>
    </r>
  </si>
  <si>
    <r>
      <rPr>
        <sz val="10"/>
        <rFont val="Times New Roman"/>
        <family val="1"/>
      </rPr>
      <t>2021-MSS-WTR-00515</t>
    </r>
  </si>
  <si>
    <r>
      <rPr>
        <sz val="10"/>
        <rFont val="Times New Roman"/>
        <family val="1"/>
      </rPr>
      <t>2021-MSS-WTR-00529</t>
    </r>
  </si>
  <si>
    <r>
      <rPr>
        <sz val="10"/>
        <rFont val="Times New Roman"/>
        <family val="1"/>
      </rPr>
      <t>2021-MSS-WTR-00530</t>
    </r>
  </si>
  <si>
    <r>
      <rPr>
        <sz val="10"/>
        <rFont val="Times New Roman"/>
        <family val="1"/>
      </rPr>
      <t xml:space="preserve">EDGELL              4468992
</t>
    </r>
    <r>
      <rPr>
        <sz val="10"/>
        <rFont val="Times New Roman"/>
        <family val="1"/>
      </rPr>
      <t>BUILDING</t>
    </r>
  </si>
  <si>
    <r>
      <rPr>
        <sz val="10"/>
        <rFont val="Times New Roman"/>
        <family val="1"/>
      </rPr>
      <t>2021-MSS-ZCP-00022</t>
    </r>
  </si>
  <si>
    <r>
      <rPr>
        <b/>
        <sz val="10"/>
        <rFont val="Times New Roman"/>
        <family val="1"/>
      </rPr>
      <t>TBAKKER</t>
    </r>
  </si>
  <si>
    <r>
      <rPr>
        <sz val="10"/>
        <rFont val="Times New Roman"/>
        <family val="1"/>
      </rPr>
      <t>2021-MSS-SEA-00021</t>
    </r>
  </si>
  <si>
    <r>
      <rPr>
        <sz val="10"/>
        <rFont val="Times New Roman"/>
        <family val="1"/>
      </rPr>
      <t>Eli &amp; Associates,  4463357 Inc.</t>
    </r>
  </si>
  <si>
    <r>
      <rPr>
        <sz val="10"/>
        <rFont val="Times New Roman"/>
        <family val="1"/>
      </rPr>
      <t>2021-MSS-SEA-00022</t>
    </r>
  </si>
  <si>
    <r>
      <rPr>
        <sz val="10"/>
        <rFont val="Times New Roman"/>
        <family val="1"/>
      </rPr>
      <t>Ashley C Taylor   4464655</t>
    </r>
  </si>
  <si>
    <r>
      <rPr>
        <sz val="10"/>
        <rFont val="Arial"/>
        <family val="2"/>
      </rPr>
      <t>GL Account Number</t>
    </r>
  </si>
  <si>
    <r>
      <rPr>
        <sz val="10"/>
        <rFont val="Arial"/>
        <family val="2"/>
      </rPr>
      <t>Description</t>
    </r>
  </si>
  <si>
    <r>
      <rPr>
        <sz val="10"/>
        <rFont val="Arial"/>
        <family val="2"/>
      </rPr>
      <t>Utility Excavation Permits</t>
    </r>
  </si>
  <si>
    <r>
      <rPr>
        <sz val="10"/>
        <rFont val="Arial"/>
        <family val="2"/>
      </rPr>
      <t>1000.000.323020.00</t>
    </r>
  </si>
  <si>
    <r>
      <rPr>
        <sz val="10"/>
        <rFont val="Arial"/>
        <family val="2"/>
      </rPr>
      <t>Fence Permits</t>
    </r>
  </si>
  <si>
    <r>
      <rPr>
        <sz val="10"/>
        <rFont val="Arial"/>
        <family val="2"/>
      </rPr>
      <t>1000.000.323021.00</t>
    </r>
  </si>
  <si>
    <r>
      <rPr>
        <sz val="10"/>
        <rFont val="Arial"/>
        <family val="2"/>
      </rPr>
      <t>Paving Permits</t>
    </r>
  </si>
  <si>
    <r>
      <rPr>
        <sz val="10"/>
        <rFont val="Arial"/>
        <family val="2"/>
      </rPr>
      <t>1000.000.323023.00</t>
    </r>
  </si>
  <si>
    <r>
      <rPr>
        <sz val="10"/>
        <rFont val="Arial"/>
        <family val="2"/>
      </rPr>
      <t>ADA Access Permit</t>
    </r>
  </si>
  <si>
    <r>
      <rPr>
        <sz val="10"/>
        <rFont val="Arial"/>
        <family val="2"/>
      </rPr>
      <t>1000.000.323052.00</t>
    </r>
  </si>
  <si>
    <r>
      <rPr>
        <sz val="10"/>
        <rFont val="Arial"/>
        <family val="2"/>
      </rPr>
      <t>SWPPP Permit</t>
    </r>
  </si>
  <si>
    <r>
      <rPr>
        <sz val="10"/>
        <rFont val="Arial"/>
        <family val="2"/>
      </rPr>
      <t>Zoning Compliance</t>
    </r>
  </si>
  <si>
    <r>
      <rPr>
        <sz val="10"/>
        <rFont val="Arial"/>
        <family val="2"/>
      </rPr>
      <t>1000.000.323056.00</t>
    </r>
  </si>
  <si>
    <r>
      <rPr>
        <sz val="10"/>
        <rFont val="Arial"/>
        <family val="2"/>
      </rPr>
      <t>Sign Permits</t>
    </r>
  </si>
  <si>
    <r>
      <rPr>
        <sz val="10"/>
        <rFont val="Arial"/>
        <family val="2"/>
      </rPr>
      <t>1000.000.341041.00</t>
    </r>
  </si>
  <si>
    <r>
      <rPr>
        <sz val="10"/>
        <rFont val="Arial"/>
        <family val="2"/>
      </rPr>
      <t>Utility Service Contracts</t>
    </r>
  </si>
  <si>
    <r>
      <rPr>
        <sz val="10"/>
        <rFont val="Arial"/>
        <family val="2"/>
      </rPr>
      <t>1000.000.341067.00</t>
    </r>
  </si>
  <si>
    <r>
      <rPr>
        <sz val="10"/>
        <rFont val="Arial"/>
        <family val="2"/>
      </rPr>
      <t>Subdivision Exemption Affidavits</t>
    </r>
  </si>
  <si>
    <r>
      <rPr>
        <sz val="10"/>
        <rFont val="Arial"/>
        <family val="2"/>
      </rPr>
      <t>1000.000.341068.00</t>
    </r>
  </si>
  <si>
    <r>
      <rPr>
        <sz val="10"/>
        <rFont val="Arial"/>
        <family val="2"/>
      </rPr>
      <t>Subdivision Fees</t>
    </r>
  </si>
  <si>
    <r>
      <rPr>
        <sz val="10"/>
        <rFont val="Arial"/>
        <family val="2"/>
      </rPr>
      <t>1000.000.341079.00</t>
    </r>
  </si>
  <si>
    <r>
      <rPr>
        <sz val="10"/>
        <rFont val="Arial"/>
        <family val="2"/>
      </rPr>
      <t>Grease Interceptor Appeals</t>
    </r>
  </si>
  <si>
    <r>
      <rPr>
        <sz val="10"/>
        <rFont val="Arial"/>
        <family val="2"/>
      </rPr>
      <t>1000.000.343025.00</t>
    </r>
  </si>
  <si>
    <r>
      <rPr>
        <sz val="10"/>
        <rFont val="Arial"/>
        <family val="2"/>
      </rPr>
      <t>Water Service Permits</t>
    </r>
  </si>
  <si>
    <r>
      <rPr>
        <sz val="10"/>
        <rFont val="Arial"/>
        <family val="2"/>
      </rPr>
      <t>1000.000.343033.00</t>
    </r>
  </si>
  <si>
    <r>
      <rPr>
        <sz val="10"/>
        <rFont val="Arial"/>
        <family val="2"/>
      </rPr>
      <t>Sanitary/Storm Sewer Service Permits</t>
    </r>
  </si>
  <si>
    <r>
      <rPr>
        <sz val="10"/>
        <rFont val="Arial"/>
        <family val="2"/>
      </rPr>
      <t>1000.000.343097.00</t>
    </r>
  </si>
  <si>
    <r>
      <rPr>
        <sz val="10"/>
        <rFont val="Arial"/>
        <family val="2"/>
      </rPr>
      <t>ROW/Curb/Sidewal k Permits</t>
    </r>
  </si>
  <si>
    <r>
      <rPr>
        <sz val="10"/>
        <rFont val="Arial"/>
        <family val="2"/>
      </rPr>
      <t>1000.000.364043.00</t>
    </r>
  </si>
  <si>
    <r>
      <rPr>
        <sz val="10"/>
        <rFont val="Arial"/>
        <family val="2"/>
      </rPr>
      <t>Rattlesnake Interceptor Fees</t>
    </r>
  </si>
  <si>
    <r>
      <rPr>
        <sz val="10"/>
        <rFont val="Arial"/>
        <family val="2"/>
      </rPr>
      <t>2321.000.341038.00</t>
    </r>
  </si>
  <si>
    <r>
      <rPr>
        <sz val="10"/>
        <rFont val="Arial"/>
        <family val="2"/>
      </rPr>
      <t>5225.000.343032.00</t>
    </r>
  </si>
  <si>
    <r>
      <rPr>
        <sz val="10"/>
        <rFont val="Arial"/>
        <family val="2"/>
      </rPr>
      <t>Water Dev. Fee</t>
    </r>
  </si>
  <si>
    <r>
      <rPr>
        <sz val="10"/>
        <rFont val="Arial"/>
        <family val="2"/>
      </rPr>
      <t>5311.000.343032.00</t>
    </r>
  </si>
  <si>
    <r>
      <rPr>
        <sz val="10"/>
        <rFont val="Arial"/>
        <family val="2"/>
      </rPr>
      <t>Sewer Main Connection Fees</t>
    </r>
  </si>
  <si>
    <r>
      <rPr>
        <sz val="10"/>
        <rFont val="Arial"/>
        <family val="2"/>
      </rPr>
      <t>5325.000.343034.00</t>
    </r>
  </si>
  <si>
    <r>
      <rPr>
        <sz val="10"/>
        <rFont val="Arial"/>
        <family val="2"/>
      </rPr>
      <t>Sewer Development Fees</t>
    </r>
  </si>
  <si>
    <r>
      <rPr>
        <sz val="10"/>
        <rFont val="Arial"/>
        <family val="2"/>
      </rPr>
      <t>5325.000.343039.00</t>
    </r>
  </si>
  <si>
    <r>
      <rPr>
        <sz val="10"/>
        <rFont val="Arial"/>
        <family val="2"/>
      </rPr>
      <t>Mullan Sewer RSID Payments (RSID 8474)</t>
    </r>
  </si>
  <si>
    <r>
      <rPr>
        <b/>
        <sz val="10"/>
        <rFont val="Arial"/>
        <family val="2"/>
      </rPr>
      <t>Engineering/ADA/NA/NA</t>
    </r>
  </si>
  <si>
    <r>
      <rPr>
        <b/>
        <sz val="10"/>
        <rFont val="Arial"/>
        <family val="2"/>
      </rPr>
      <t>Engineering/ADA/NA/NA Total</t>
    </r>
  </si>
  <si>
    <r>
      <rPr>
        <b/>
        <sz val="10"/>
        <rFont val="Arial"/>
        <family val="2"/>
      </rPr>
      <t>Engineering/Fence/NA/NA</t>
    </r>
  </si>
  <si>
    <r>
      <rPr>
        <b/>
        <sz val="10"/>
        <rFont val="Arial"/>
        <family val="2"/>
      </rPr>
      <t>Engineering/Fence/NA/NA Total</t>
    </r>
  </si>
  <si>
    <r>
      <rPr>
        <b/>
        <sz val="10"/>
        <rFont val="Arial"/>
        <family val="2"/>
      </rPr>
      <t>Engineering/Paving/NA/NA</t>
    </r>
  </si>
  <si>
    <r>
      <rPr>
        <b/>
        <sz val="10"/>
        <rFont val="Arial"/>
        <family val="2"/>
      </rPr>
      <t>Engineering/Paving/NA/NA Total</t>
    </r>
  </si>
  <si>
    <r>
      <rPr>
        <b/>
        <sz val="10"/>
        <rFont val="Arial"/>
        <family val="2"/>
      </rPr>
      <t>Engineering/Right-of- Way/Construction/NA</t>
    </r>
  </si>
  <si>
    <r>
      <rPr>
        <b/>
        <sz val="10"/>
        <rFont val="Arial"/>
        <family val="2"/>
      </rPr>
      <t>Engineering/Right-of- Way/Construction/NA Total</t>
    </r>
  </si>
  <si>
    <r>
      <rPr>
        <b/>
        <sz val="10"/>
        <rFont val="Arial"/>
        <family val="2"/>
      </rPr>
      <t>Engineering/Right-of-Way/Use/NA</t>
    </r>
  </si>
  <si>
    <r>
      <rPr>
        <b/>
        <sz val="10"/>
        <rFont val="Arial"/>
        <family val="2"/>
      </rPr>
      <t>Engineering/Right-of-Way/Use/NA Total</t>
    </r>
  </si>
  <si>
    <r>
      <rPr>
        <b/>
        <sz val="10"/>
        <rFont val="Arial"/>
        <family val="2"/>
      </rPr>
      <t>Engineering/SWPPP/NA/NA</t>
    </r>
  </si>
  <si>
    <r>
      <rPr>
        <b/>
        <sz val="10"/>
        <rFont val="Arial"/>
        <family val="2"/>
      </rPr>
      <t>Engineering/SWPPP/NA/NA Total</t>
    </r>
  </si>
  <si>
    <r>
      <rPr>
        <b/>
        <sz val="10"/>
        <rFont val="Arial"/>
        <family val="2"/>
      </rPr>
      <t>Engineering/Utility Excavation/Sanitary Sewer Service/NA</t>
    </r>
  </si>
  <si>
    <r>
      <rPr>
        <b/>
        <sz val="10"/>
        <rFont val="Arial"/>
        <family val="2"/>
      </rPr>
      <t>Engineering/Utility Excavation/Sanitary Sewer Service/NA Total</t>
    </r>
  </si>
  <si>
    <r>
      <rPr>
        <b/>
        <sz val="10"/>
        <rFont val="Arial"/>
        <family val="2"/>
      </rPr>
      <t>Engineering/Utility Excavation/Water Service/NA</t>
    </r>
  </si>
  <si>
    <r>
      <rPr>
        <b/>
        <sz val="10"/>
        <rFont val="Arial"/>
        <family val="2"/>
      </rPr>
      <t>Engineering/Utility Excavation/Water Service/NA Total</t>
    </r>
  </si>
  <si>
    <r>
      <rPr>
        <b/>
        <sz val="10"/>
        <rFont val="Arial"/>
        <family val="2"/>
      </rPr>
      <t>MiscServices/Fees/NA/NA</t>
    </r>
  </si>
  <si>
    <r>
      <rPr>
        <b/>
        <sz val="10"/>
        <rFont val="Arial"/>
        <family val="2"/>
      </rPr>
      <t>MiscServices/Fees/NA/NA Total</t>
    </r>
  </si>
  <si>
    <r>
      <rPr>
        <b/>
        <sz val="10"/>
        <rFont val="Arial"/>
        <family val="2"/>
      </rPr>
      <t>Planning/Sign/NA/NA</t>
    </r>
  </si>
  <si>
    <r>
      <rPr>
        <b/>
        <sz val="10"/>
        <rFont val="Arial"/>
        <family val="2"/>
      </rPr>
      <t>Planning/Sign/NA/NA Total</t>
    </r>
  </si>
  <si>
    <r>
      <rPr>
        <b/>
        <sz val="10"/>
        <rFont val="Arial"/>
        <family val="2"/>
      </rPr>
      <t>Planning/Subdivision/Exemption Affidavit/NA</t>
    </r>
  </si>
  <si>
    <r>
      <rPr>
        <b/>
        <sz val="10"/>
        <rFont val="Arial"/>
        <family val="2"/>
      </rPr>
      <t>Planning/Subdivision/Exemption Affidavit/NA Total</t>
    </r>
  </si>
  <si>
    <r>
      <rPr>
        <b/>
        <sz val="10"/>
        <rFont val="Arial"/>
        <family val="2"/>
      </rPr>
      <t>Planning/Subdivision/Final Plat/NA</t>
    </r>
  </si>
  <si>
    <r>
      <rPr>
        <b/>
        <sz val="10"/>
        <rFont val="Arial"/>
        <family val="2"/>
      </rPr>
      <t>Planning/Subdivision/Final Plat/NA Total</t>
    </r>
  </si>
  <si>
    <r>
      <rPr>
        <b/>
        <sz val="10"/>
        <rFont val="Arial"/>
        <family val="2"/>
      </rPr>
      <t>Planning/Zoning Compliance/NA/NA</t>
    </r>
  </si>
  <si>
    <r>
      <rPr>
        <b/>
        <sz val="10"/>
        <rFont val="Arial"/>
        <family val="2"/>
      </rPr>
      <t>Planning/Zoning Compliance/NA/NA Total</t>
    </r>
  </si>
  <si>
    <r>
      <rPr>
        <b/>
        <sz val="10"/>
        <rFont val="Arial"/>
        <family val="2"/>
      </rPr>
      <t>Storm Water Pollution Prevention</t>
    </r>
  </si>
  <si>
    <r>
      <rPr>
        <b/>
        <sz val="10"/>
        <rFont val="Arial"/>
        <family val="2"/>
      </rPr>
      <t>Storm Water Pollution Prevention Total</t>
    </r>
  </si>
  <si>
    <r>
      <rPr>
        <sz val="10"/>
        <rFont val="Arial"/>
        <family val="2"/>
      </rPr>
      <t>Voided Fees</t>
    </r>
  </si>
  <si>
    <r>
      <rPr>
        <sz val="10"/>
        <rFont val="Arial"/>
        <family val="2"/>
      </rPr>
      <t>Payor</t>
    </r>
  </si>
  <si>
    <r>
      <rPr>
        <sz val="10"/>
        <rFont val="Arial"/>
        <family val="2"/>
      </rPr>
      <t>Payment Method</t>
    </r>
  </si>
  <si>
    <r>
      <rPr>
        <sz val="10"/>
        <rFont val="Arial"/>
        <family val="2"/>
      </rPr>
      <t>Check Number</t>
    </r>
  </si>
  <si>
    <r>
      <rPr>
        <sz val="10"/>
        <rFont val="Arial"/>
        <family val="2"/>
      </rPr>
      <t>Total Voided</t>
    </r>
  </si>
  <si>
    <r>
      <rPr>
        <b/>
        <sz val="10"/>
        <rFont val="Arial"/>
        <family val="2"/>
      </rPr>
      <t>MOBERHOFER</t>
    </r>
  </si>
  <si>
    <r>
      <rPr>
        <sz val="10"/>
        <rFont val="Arial"/>
        <family val="2"/>
      </rPr>
      <t>2021-MSS-COM-00164</t>
    </r>
  </si>
  <si>
    <r>
      <rPr>
        <sz val="10"/>
        <rFont val="Arial"/>
        <family val="2"/>
      </rPr>
      <t>Credit Card</t>
    </r>
  </si>
  <si>
    <r>
      <rPr>
        <sz val="10"/>
        <rFont val="Arial"/>
        <family val="2"/>
      </rPr>
      <t>2021-MSS-COM-00168</t>
    </r>
  </si>
  <si>
    <r>
      <rPr>
        <sz val="10"/>
        <rFont val="Arial"/>
        <family val="2"/>
      </rPr>
      <t>2021-MSS-COM-00210</t>
    </r>
  </si>
  <si>
    <r>
      <rPr>
        <sz val="10"/>
        <rFont val="Arial"/>
        <family val="2"/>
      </rPr>
      <t>2021-MSS-FNC-00068</t>
    </r>
  </si>
  <si>
    <r>
      <rPr>
        <sz val="10"/>
        <rFont val="Arial"/>
        <family val="2"/>
      </rPr>
      <t>2021-MSS-RES-00256</t>
    </r>
  </si>
  <si>
    <r>
      <rPr>
        <sz val="10"/>
        <rFont val="Arial"/>
        <family val="2"/>
      </rPr>
      <t>2021-MSS-RES-00262</t>
    </r>
  </si>
  <si>
    <r>
      <rPr>
        <sz val="10"/>
        <rFont val="Arial"/>
        <family val="2"/>
      </rPr>
      <t>2021-MSS-RES-00348</t>
    </r>
  </si>
  <si>
    <r>
      <rPr>
        <sz val="10"/>
        <rFont val="Arial"/>
        <family val="2"/>
      </rPr>
      <t>2021-MSS-RES-00412</t>
    </r>
  </si>
  <si>
    <r>
      <rPr>
        <sz val="10"/>
        <rFont val="Arial"/>
        <family val="2"/>
      </rPr>
      <t>2021-MSS-RES-00460</t>
    </r>
  </si>
  <si>
    <r>
      <rPr>
        <sz val="10"/>
        <rFont val="Arial"/>
        <family val="2"/>
      </rPr>
      <t>2021-MSS-RES-00607</t>
    </r>
  </si>
  <si>
    <r>
      <rPr>
        <b/>
        <sz val="10"/>
        <rFont val="Arial"/>
        <family val="2"/>
      </rPr>
      <t>MOBERHOFER Total</t>
    </r>
  </si>
  <si>
    <r>
      <rPr>
        <b/>
        <sz val="10"/>
        <rFont val="Arial"/>
        <family val="2"/>
      </rPr>
      <t>DSWEENEY</t>
    </r>
  </si>
  <si>
    <r>
      <rPr>
        <sz val="10"/>
        <rFont val="Arial"/>
        <family val="2"/>
      </rPr>
      <t>2021-MSS-RES-00115</t>
    </r>
  </si>
  <si>
    <r>
      <rPr>
        <sz val="10"/>
        <rFont val="Arial"/>
        <family val="2"/>
      </rPr>
      <t>Paper Check</t>
    </r>
  </si>
  <si>
    <r>
      <rPr>
        <b/>
        <sz val="10"/>
        <rFont val="Arial"/>
        <family val="2"/>
      </rPr>
      <t>DSWEENEY Total</t>
    </r>
  </si>
  <si>
    <r>
      <rPr>
        <b/>
        <sz val="10"/>
        <rFont val="Arial"/>
        <family val="2"/>
      </rPr>
      <t>JPLUMMER</t>
    </r>
  </si>
  <si>
    <r>
      <rPr>
        <sz val="10"/>
        <rFont val="Arial"/>
        <family val="2"/>
      </rPr>
      <t>2021-MSS-RES-00489</t>
    </r>
  </si>
  <si>
    <r>
      <rPr>
        <b/>
        <sz val="10"/>
        <rFont val="Arial"/>
        <family val="2"/>
      </rPr>
      <t>JPLUMMER Total</t>
    </r>
  </si>
  <si>
    <r>
      <rPr>
        <b/>
        <sz val="10"/>
        <rFont val="Arial"/>
        <family val="2"/>
      </rPr>
      <t>KAUCUTT</t>
    </r>
  </si>
  <si>
    <r>
      <rPr>
        <sz val="10"/>
        <rFont val="Arial"/>
        <family val="2"/>
      </rPr>
      <t>2021-MSS-RES-00499</t>
    </r>
  </si>
  <si>
    <r>
      <rPr>
        <b/>
        <sz val="10"/>
        <rFont val="Arial"/>
        <family val="2"/>
      </rPr>
      <t>KAUCUTT Total</t>
    </r>
  </si>
  <si>
    <r>
      <rPr>
        <b/>
        <sz val="10"/>
        <rFont val="Arial"/>
        <family val="2"/>
      </rPr>
      <t>Total Voided</t>
    </r>
  </si>
  <si>
    <t>8/9/2021 - 3:10 PM</t>
  </si>
  <si>
    <t>Planning/Sign/NA/NA</t>
  </si>
  <si>
    <t>Planning/Zoning Compliance/NA/NA</t>
  </si>
  <si>
    <t>2021-MSS-SGN-00022</t>
  </si>
  <si>
    <t>Planning</t>
  </si>
  <si>
    <t>2021-MSS-SGN-00050</t>
  </si>
  <si>
    <t>2021-MSS-SGN-00055</t>
  </si>
  <si>
    <t>2021-MSS-SGN-00058</t>
  </si>
  <si>
    <t>2021-MSS-SGN-00059</t>
  </si>
  <si>
    <t>2021-MSS-SGN-00060</t>
  </si>
  <si>
    <t>2021-MSS-SGN-00062</t>
  </si>
  <si>
    <t>2021-MSS-ZCP-00022</t>
  </si>
  <si>
    <t>TOTAL CONSTRUCTION VALUATION</t>
  </si>
  <si>
    <t>CURRENT MARKET VALUATION</t>
  </si>
  <si>
    <t>CENSUS - CURRENT VALUATION RES</t>
  </si>
  <si>
    <t>BUILDING - DEMO</t>
  </si>
  <si>
    <t>SFR-DET</t>
  </si>
  <si>
    <t>TED SF</t>
  </si>
  <si>
    <t>TED Value</t>
  </si>
  <si>
    <t>SFR-DET Value</t>
  </si>
  <si>
    <t>Minus Roof</t>
  </si>
  <si>
    <t>YTD Total Units</t>
  </si>
  <si>
    <t>YTD ADUs</t>
  </si>
  <si>
    <t>MO ADUs</t>
  </si>
  <si>
    <t>MO Units</t>
  </si>
  <si>
    <t>MO Permits</t>
  </si>
  <si>
    <t>MO Valuation</t>
  </si>
  <si>
    <t>YTD Permits</t>
  </si>
  <si>
    <t>YTD Valuation</t>
  </si>
  <si>
    <t>MO Total Units</t>
  </si>
  <si>
    <t>Project Cost</t>
  </si>
  <si>
    <t>Job Cost Valuation</t>
  </si>
  <si>
    <t>Current Valuation Comm</t>
  </si>
  <si>
    <t>Current Valuation Res</t>
  </si>
  <si>
    <t>Single Family Detached Home</t>
  </si>
  <si>
    <t>Condo Units</t>
  </si>
  <si>
    <t>Townhouse Units</t>
  </si>
  <si>
    <t>Duplexes</t>
  </si>
  <si>
    <t>Apartment Units</t>
  </si>
  <si>
    <t>Permitted New Residential Construction July, 2021</t>
  </si>
  <si>
    <t>Businesses</t>
  </si>
  <si>
    <t>Permitted New Business Construction July, 2021</t>
  </si>
  <si>
    <t>Accessory Dwelling Units</t>
  </si>
  <si>
    <t>Amount</t>
  </si>
  <si>
    <t xml:space="preserve">Add # of permits </t>
  </si>
  <si>
    <t>Questions</t>
  </si>
  <si>
    <t>Ask Aaron about the # of inspections we do per month</t>
  </si>
  <si>
    <t>Additions</t>
  </si>
  <si>
    <t>Brief YTD Summary</t>
  </si>
  <si>
    <t>Add city population - 75,516 July 2019</t>
  </si>
  <si>
    <t>Growth Graph</t>
  </si>
  <si>
    <t>New Residential Construction Permits</t>
  </si>
  <si>
    <t>Building Permits</t>
  </si>
  <si>
    <t>New Construction Permits (Units)</t>
  </si>
  <si>
    <t>Dwelling Units</t>
  </si>
  <si>
    <t>Total Change in Dwelling Units</t>
  </si>
  <si>
    <t>Permits and Construction Valuation</t>
  </si>
  <si>
    <t>Total Permits and Construction Valuation</t>
  </si>
  <si>
    <r>
      <rPr>
        <u/>
        <sz val="12"/>
        <rFont val="Arial"/>
        <family val="2"/>
      </rPr>
      <t>Total Construction Valuation</t>
    </r>
    <r>
      <rPr>
        <sz val="12"/>
        <rFont val="Arial"/>
        <family val="2"/>
      </rPr>
      <t xml:space="preserve"> is the value of construction for assessing permit fees. </t>
    </r>
    <r>
      <rPr>
        <u/>
        <sz val="12"/>
        <rFont val="Arial"/>
        <family val="2"/>
      </rPr>
      <t>Current Market Valuation</t>
    </r>
    <r>
      <rPr>
        <sz val="12"/>
        <rFont val="Arial"/>
        <family val="2"/>
      </rPr>
      <t xml:space="preserve"> of construction reflects actual project costs. </t>
    </r>
  </si>
  <si>
    <t>Moving</t>
  </si>
  <si>
    <t>ADHoc DEMMP Report Numbers</t>
  </si>
  <si>
    <t>AD Hoc Engineering Permits Report Numbers</t>
  </si>
  <si>
    <t>AD Hoc Planning (Signs/Zoning) Report Numbers</t>
  </si>
  <si>
    <r>
      <rPr>
        <sz val="10"/>
        <rFont val="Arial"/>
        <family val="2"/>
      </rPr>
      <t>1000.000.322012.00      Beer Licenses                          $400.00</t>
    </r>
  </si>
  <si>
    <r>
      <rPr>
        <sz val="10"/>
        <rFont val="Arial"/>
        <family val="2"/>
      </rPr>
      <t>1000.000.322020.00      General Licenses                  $5,540.00</t>
    </r>
  </si>
  <si>
    <r>
      <rPr>
        <sz val="10"/>
        <rFont val="Arial"/>
        <family val="2"/>
      </rPr>
      <t>1000.000.322022.00      Business License                     $828.00</t>
    </r>
  </si>
  <si>
    <r>
      <rPr>
        <sz val="10"/>
        <rFont val="Arial"/>
        <family val="2"/>
      </rPr>
      <t>1000.000.322023.00      Tourist Home                           $146.00</t>
    </r>
  </si>
  <si>
    <r>
      <rPr>
        <sz val="10"/>
        <rFont val="Arial"/>
        <family val="2"/>
      </rPr>
      <t>Registrations</t>
    </r>
  </si>
  <si>
    <r>
      <rPr>
        <sz val="10"/>
        <rFont val="Arial"/>
        <family val="2"/>
      </rPr>
      <t>1000.000.323015.00      Utility Excavation                  $4,388.00</t>
    </r>
  </si>
  <si>
    <r>
      <rPr>
        <sz val="10"/>
        <rFont val="Arial"/>
        <family val="2"/>
      </rPr>
      <t>1000.000.323020.00      Fence Permits                          $114.00</t>
    </r>
  </si>
  <si>
    <r>
      <rPr>
        <b/>
        <sz val="10"/>
        <rFont val="Arial"/>
        <family val="2"/>
      </rPr>
      <t>Construction Contractor Renewal</t>
    </r>
  </si>
  <si>
    <r>
      <rPr>
        <b/>
        <sz val="10"/>
        <rFont val="Arial"/>
        <family val="2"/>
      </rPr>
      <t>Construction Contractor Renewal Total</t>
    </r>
  </si>
  <si>
    <r>
      <rPr>
        <b/>
        <sz val="10"/>
        <rFont val="Arial"/>
        <family val="2"/>
      </rPr>
      <t>Licenses/Registration/Tourist Home/NA</t>
    </r>
  </si>
  <si>
    <r>
      <rPr>
        <sz val="10"/>
        <rFont val="Arial"/>
        <family val="2"/>
      </rPr>
      <t>1000.000.322023.00</t>
    </r>
  </si>
  <si>
    <r>
      <rPr>
        <b/>
        <sz val="10"/>
        <rFont val="Arial"/>
        <family val="2"/>
      </rPr>
      <t>Licenses/Registration/Tourist Home/NA Total</t>
    </r>
  </si>
  <si>
    <r>
      <rPr>
        <b/>
        <sz val="10"/>
        <rFont val="Arial"/>
        <family val="2"/>
      </rPr>
      <t>Licenses/Registration/Tourist Home/Renewal</t>
    </r>
  </si>
  <si>
    <r>
      <rPr>
        <b/>
        <sz val="10"/>
        <rFont val="Arial"/>
        <family val="2"/>
      </rPr>
      <t>Licenses/Registration/Tourist Home/Renewal Total</t>
    </r>
  </si>
  <si>
    <r>
      <rPr>
        <b/>
        <sz val="10"/>
        <rFont val="Arial"/>
        <family val="2"/>
      </rPr>
      <t>Liquor License Renewal</t>
    </r>
  </si>
  <si>
    <r>
      <rPr>
        <sz val="10"/>
        <rFont val="Arial"/>
        <family val="2"/>
      </rPr>
      <t>1000.000.322012.00</t>
    </r>
  </si>
  <si>
    <r>
      <rPr>
        <b/>
        <sz val="10"/>
        <rFont val="Arial"/>
        <family val="2"/>
      </rPr>
      <t>Liquor License Renewal Total</t>
    </r>
  </si>
  <si>
    <t>ACA Fee Payment Report Numbers</t>
  </si>
  <si>
    <r>
      <rPr>
        <sz val="10"/>
        <rFont val="Arial"/>
        <family val="2"/>
      </rPr>
      <t>1000.000.323016.00      Moving Permits                        $212.00</t>
    </r>
  </si>
  <si>
    <r>
      <rPr>
        <sz val="10"/>
        <rFont val="Arial"/>
        <family val="2"/>
      </rPr>
      <t>1000.000.323018.00      Paving                                   $8,012.00</t>
    </r>
  </si>
  <si>
    <r>
      <rPr>
        <sz val="10"/>
        <rFont val="Arial"/>
        <family val="2"/>
      </rPr>
      <t>Assessments</t>
    </r>
  </si>
  <si>
    <r>
      <rPr>
        <sz val="10"/>
        <rFont val="Arial"/>
        <family val="2"/>
      </rPr>
      <t>1000.000.323025.00      Street Use Permits                   $350.00</t>
    </r>
  </si>
  <si>
    <r>
      <rPr>
        <sz val="10"/>
        <rFont val="Arial"/>
        <family val="2"/>
      </rPr>
      <t>1000.000.341070.00</t>
    </r>
  </si>
  <si>
    <r>
      <rPr>
        <sz val="10"/>
        <rFont val="Arial"/>
        <family val="2"/>
      </rPr>
      <t>Design Review Board</t>
    </r>
  </si>
  <si>
    <r>
      <rPr>
        <sz val="10"/>
        <rFont val="Arial"/>
        <family val="2"/>
      </rPr>
      <t>1000.000.323018.00</t>
    </r>
  </si>
  <si>
    <r>
      <rPr>
        <sz val="10"/>
        <rFont val="Arial"/>
        <family val="2"/>
      </rPr>
      <t>1000.000.323025.00</t>
    </r>
  </si>
  <si>
    <r>
      <rPr>
        <b/>
        <sz val="10"/>
        <rFont val="Arial"/>
        <family val="2"/>
      </rPr>
      <t>Moving</t>
    </r>
  </si>
  <si>
    <r>
      <rPr>
        <sz val="10"/>
        <rFont val="Arial"/>
        <family val="2"/>
      </rPr>
      <t>1000.000.323016.00</t>
    </r>
  </si>
  <si>
    <r>
      <rPr>
        <b/>
        <sz val="10"/>
        <rFont val="Arial"/>
        <family val="2"/>
      </rPr>
      <t>Moving Total</t>
    </r>
  </si>
  <si>
    <r>
      <rPr>
        <b/>
        <sz val="10"/>
        <rFont val="Arial"/>
        <family val="2"/>
      </rPr>
      <t>Planning/Board Review/NA/NA</t>
    </r>
  </si>
  <si>
    <r>
      <rPr>
        <b/>
        <sz val="10"/>
        <rFont val="Arial"/>
        <family val="2"/>
      </rPr>
      <t>Planning/Board Review/NA/NA Total</t>
    </r>
  </si>
  <si>
    <r>
      <rPr>
        <sz val="10"/>
        <rFont val="Arial"/>
        <family val="2"/>
      </rPr>
      <t>2021-MSS-COM-00194</t>
    </r>
  </si>
  <si>
    <r>
      <rPr>
        <sz val="10"/>
        <rFont val="Arial"/>
        <family val="2"/>
      </rPr>
      <t>2021-MSS-RES-00122</t>
    </r>
  </si>
  <si>
    <r>
      <rPr>
        <sz val="10"/>
        <rFont val="Arial"/>
        <family val="2"/>
      </rPr>
      <t>EDGELL BUILDING</t>
    </r>
  </si>
  <si>
    <r>
      <rPr>
        <sz val="10"/>
        <rFont val="Arial"/>
        <family val="2"/>
      </rPr>
      <t>2021-MSS-RES-00301</t>
    </r>
  </si>
  <si>
    <r>
      <rPr>
        <sz val="10"/>
        <rFont val="Arial"/>
        <family val="2"/>
      </rPr>
      <t>2021-MSS-RES-00425</t>
    </r>
  </si>
  <si>
    <r>
      <rPr>
        <sz val="10"/>
        <rFont val="Arial"/>
        <family val="2"/>
      </rPr>
      <t>2021-MSS-RES-00548</t>
    </r>
  </si>
  <si>
    <r>
      <rPr>
        <sz val="10"/>
        <rFont val="Arial"/>
        <family val="2"/>
      </rPr>
      <t>2021-MSS-RES-00614</t>
    </r>
  </si>
  <si>
    <r>
      <rPr>
        <sz val="10"/>
        <rFont val="Arial"/>
        <family val="2"/>
      </rPr>
      <t>2021-MSS-RES-00117</t>
    </r>
  </si>
  <si>
    <r>
      <rPr>
        <sz val="10"/>
        <rFont val="Arial"/>
        <family val="2"/>
      </rPr>
      <t>2021-MSS-RES-00233</t>
    </r>
  </si>
  <si>
    <r>
      <rPr>
        <sz val="10"/>
        <rFont val="Arial"/>
        <family val="2"/>
      </rPr>
      <t>2021-MSS-RES-00236</t>
    </r>
  </si>
  <si>
    <r>
      <rPr>
        <sz val="10"/>
        <rFont val="Arial"/>
        <family val="2"/>
      </rPr>
      <t>2021-MSS-RES-00239</t>
    </r>
  </si>
  <si>
    <r>
      <rPr>
        <sz val="10"/>
        <rFont val="Arial"/>
        <family val="2"/>
      </rPr>
      <t>2021-MSS-RES-00240</t>
    </r>
  </si>
  <si>
    <r>
      <rPr>
        <sz val="10"/>
        <rFont val="Arial"/>
        <family val="2"/>
      </rPr>
      <t>2021-MSS-RES-00241</t>
    </r>
  </si>
  <si>
    <r>
      <rPr>
        <sz val="10"/>
        <rFont val="Arial"/>
        <family val="2"/>
      </rPr>
      <t>2021-MSS-RES-00343</t>
    </r>
  </si>
  <si>
    <r>
      <rPr>
        <sz val="10"/>
        <rFont val="Arial"/>
        <family val="2"/>
      </rPr>
      <t xml:space="preserve">2021-MSS-RWC-
</t>
    </r>
    <r>
      <rPr>
        <sz val="10"/>
        <rFont val="Arial"/>
        <family val="2"/>
      </rPr>
      <t>00138</t>
    </r>
  </si>
  <si>
    <r>
      <rPr>
        <sz val="10"/>
        <rFont val="Arial"/>
        <family val="2"/>
      </rPr>
      <t>CITY OF MISSOULA</t>
    </r>
  </si>
  <si>
    <r>
      <rPr>
        <sz val="10"/>
        <rFont val="Arial"/>
        <family val="2"/>
      </rPr>
      <t>Other</t>
    </r>
  </si>
  <si>
    <r>
      <rPr>
        <sz val="10"/>
        <rFont val="Arial"/>
        <family val="2"/>
      </rPr>
      <t>2021-MSS-SWR-00361</t>
    </r>
  </si>
  <si>
    <r>
      <rPr>
        <sz val="10"/>
        <rFont val="Arial"/>
        <family val="2"/>
      </rPr>
      <t>2021-MSS-RES-00129</t>
    </r>
  </si>
  <si>
    <r>
      <rPr>
        <sz val="10"/>
        <rFont val="Arial"/>
        <family val="2"/>
      </rPr>
      <t>edgell building &amp; dev</t>
    </r>
  </si>
  <si>
    <r>
      <rPr>
        <sz val="10"/>
        <rFont val="Arial"/>
        <family val="2"/>
      </rPr>
      <t>2021-MSS-RES-00130</t>
    </r>
  </si>
  <si>
    <r>
      <rPr>
        <sz val="10"/>
        <rFont val="Arial"/>
        <family val="2"/>
      </rPr>
      <t>2021-MSS-RES-00131</t>
    </r>
  </si>
  <si>
    <r>
      <rPr>
        <sz val="10"/>
        <rFont val="Arial"/>
        <family val="2"/>
      </rPr>
      <t>2021-MSS-RES-00132</t>
    </r>
  </si>
  <si>
    <r>
      <rPr>
        <sz val="10"/>
        <rFont val="Arial"/>
        <family val="2"/>
      </rPr>
      <t>2021-MSS-WTR-00626</t>
    </r>
  </si>
  <si>
    <t>IN House Permits Report Numbers</t>
  </si>
  <si>
    <t>2021-MSS-COM-00227</t>
  </si>
  <si>
    <t>FIRST FLOOR TI/Tenant Improvement to the main floor/ VB/ B</t>
  </si>
  <si>
    <t>2829 GREAT NORTHERN LP  #100</t>
  </si>
  <si>
    <t>2021-MSS-COM-00214</t>
  </si>
  <si>
    <t>DYE BIZ/Change of Use Permit/VB/F-1</t>
  </si>
  <si>
    <t>APPLICANT</t>
  </si>
  <si>
    <t>1850 IDAHO ST</t>
  </si>
  <si>
    <t>2020-MSS-COM-00183</t>
  </si>
  <si>
    <t>APT BLDG/REMODEL TO ADD UNITS, 22 TOTAL/VB/R-2</t>
  </si>
  <si>
    <t>RONALD BUILDERS LLC</t>
  </si>
  <si>
    <t>508 S 03RD ST W</t>
  </si>
  <si>
    <t>2021-MSS-COM-00237</t>
  </si>
  <si>
    <t>SCHEELS/ Install shelving units for merchandise</t>
  </si>
  <si>
    <t>CRITSER CONSTRUCTION INC</t>
  </si>
  <si>
    <t>2901 BROOKS ST - SCHEELS</t>
  </si>
  <si>
    <t>2021-MSS-COM-00194</t>
  </si>
  <si>
    <t>DEEP ROOTS/NEW TI/CHANGE OF USE/Interior Remodel Only, No new restrooms or structural._x000D_
Interior walls/doors, mechanical, plumbing and electrical scope including Change of Use letter/ VB/ B</t>
  </si>
  <si>
    <t>TENANT</t>
  </si>
  <si>
    <t>801 RONAN ST  STE 5</t>
  </si>
  <si>
    <t>2021-MSS-COM-00142</t>
  </si>
  <si>
    <t>SUITE 401/Tenant Improvement Project in Suite 401 on the 4th floor of the FIB Tower. Walls, floor coverings, ceilings, plumbing and lighting fixtures to be removed.  New Suite to be created on the West Side of the Floor Plate.  New interior walls, floor coverings, ceilings, Light fixtures and limited plumbing fixtures to be installed./IB/B</t>
  </si>
  <si>
    <t>DICK ANDERSON CONSTRUCTION</t>
  </si>
  <si>
    <t>101 401 E FRONT ST</t>
  </si>
  <si>
    <t>2021-MSS-COM-00233</t>
  </si>
  <si>
    <t>GREAT HARVEST BREAD/Replace existing oven with two new ovens; replace existing exterior door with larger door; replace flooring in existing Bakery/ VB/ B</t>
  </si>
  <si>
    <t>LENTZ CONSTRUCTION</t>
  </si>
  <si>
    <t>1407 S HIGGINS AVE</t>
  </si>
  <si>
    <t>2021-MSS-COM-00209</t>
  </si>
  <si>
    <t>SUITES 003 &amp; 004/Interior remodel to tenant space/VB/B</t>
  </si>
  <si>
    <t>MKC INC</t>
  </si>
  <si>
    <t>283 W FRONT ST  STE 103</t>
  </si>
  <si>
    <t>2021-MSS-COM-00230</t>
  </si>
  <si>
    <t>LOWELL SCHOOL ROOM 120/Build and erect walls in rooms 120 (31' L x  8' H), 215 (30' L x 8' 7" H) and 321 (32' L x 8' H). The walls will be built using 3 5/8" 20ga steal studs (16" on center) and 5/8" sheetrock. We insulated walls using bat insulation. Sheeting is screwed off 12" in the field and 8" on the joints. Walls are secured to floor, soffit and existing internal and external walls. Currently, there are two classrooms that are divided by a wall that only spans half way across the room. By design these walls were constructed to be finish when necessary. We will be finishing the walls to make two separate classrooms due to COVID 19. The walls will not have any plumbing or electrical installed. There will be no electrical, mechanical or fire sprinkler impacts as again these were design to be finished when the time was needed./ VB/ E</t>
  </si>
  <si>
    <t>1200 SHERWOOD ST</t>
  </si>
  <si>
    <t>1215 PHILIPS ST</t>
  </si>
  <si>
    <t>2021-MSS-COM-00229</t>
  </si>
  <si>
    <t>FRANKLIN SCHOOL ROOM S 140/142/Build and erect walls in rooms 140/142 (18'6 L x 9'6 H), 150/147 (25'6" L x 9' H) and 232/233 (15' L x 8' H).  The walls will be built using 3 5/8" 20ga steal studs and 5/8" sheetrock. We insulated walls using bat insulation.  Sheeting is screwed off 12" in the field and 8" on the joints.  Walls are secured to floor, soffit and existing internal and external walls.  Currently, there are two classrooms that are divided by a wall that only spans half way across the room.  By design these walls were constructed to be finish when necessary.  We will be finishing the walls to make two separate classrooms due to COVID 19.  The walls will not have any plumbing or electrical installed.   There will be no electrical, mechanical or fire sprinkler impacts as again these were design to be finished when the time was needed./ VB/ E</t>
  </si>
  <si>
    <t>1910 S 11TH ST W</t>
  </si>
  <si>
    <t>2020-MSS-COM-00076</t>
  </si>
  <si>
    <t>2018 CODES/ SOUTHGATE MALL/ 2016 Conditional Use Permit, Southgate Mall is developing a portion of their site that is located between the AMC Theater and the Southeast Anchor Building (previously the Sears Anchor).  This will include a New Mall Plaza and Building Enhancements to an existing South Mall Entrance/VB/M_x000D_Rev 01 - 09/02/2021: V5 REVIEW 8/16/21 REVISION TO PLAZA DESIGN</t>
  </si>
  <si>
    <t>2901 BROOKS ST - SHELL</t>
  </si>
  <si>
    <t>2021-MSS-COM-00232</t>
  </si>
  <si>
    <t>LEWIS AND CLARK SCHOOL/Build and erect walls in room to create a new temporary classroom for COVID.  The walls will be built using 3 5/8" 20ga structural steal studs and 5/8" sheetrock.  Sheeting is screwed off 12" in the field and 8" on the joints. Walls are secured from floor to deck and existing internal walls.  The walls will not have any plumbing or electrical installed.  We will relocate 3 light fixtures and add one light fixture (Permit 2021-MSS-ELC-00623) There will be no mechanical or fire sprinkler impacts to this project/ VB/E</t>
  </si>
  <si>
    <t>2901 PARK ST</t>
  </si>
  <si>
    <t>2021-MSS-COM-00257</t>
  </si>
  <si>
    <t>APTS/ Remove &amp; Replace 30# Felt, replace with 30-Year, Malarkey Shingle._x000D_
Malarkey #1030 Synthetic underlayment, Malarkey Artic ice &amp; Water Shield/ INSTALL PER IBC AND LISTING/ 5:12/ VB/ R2</t>
  </si>
  <si>
    <t>1211 SW HIGGINS AVE</t>
  </si>
  <si>
    <t>2021-MSS-COM-00254</t>
  </si>
  <si>
    <t>RAINMAKER/ RETROFIT METAL ROOF TO 60 mil TPO_x000D_
_x000D_
Install per listing and IBC. Ensure watertight construction and adequate drainage.</t>
  </si>
  <si>
    <t>2440 MCDONALD AVE</t>
  </si>
  <si>
    <t>2021-MSS-COM-00243</t>
  </si>
  <si>
    <t>FAMILY HOUSING/REROOF/TEAR OFF/SYNTHETIC UDL/ICE &amp; WATER/ SHINGLES PER IRC AND LISTING /TWO STORY/5:12/VB/R-2</t>
  </si>
  <si>
    <t>ACE ROOFING LLC</t>
  </si>
  <si>
    <t>1913 JARDINE CT</t>
  </si>
  <si>
    <t>2021-MSS-COM-00244</t>
  </si>
  <si>
    <t>1801 EMIGRANT CT</t>
  </si>
  <si>
    <t>2021-MSS-COM-00245</t>
  </si>
  <si>
    <t>FAMILY HOUSING/ REROOF/TEAR OFF/SYNTHETIC UDL/ICE &amp; WATER/ SHINGLES PER IRC AND LISTING /TWO STORY/5:12/VB/R-2</t>
  </si>
  <si>
    <t>1809 EMIGRANT CT</t>
  </si>
  <si>
    <t>2021-MSS-COM-00246</t>
  </si>
  <si>
    <t>1820 EMIGRANT CT</t>
  </si>
  <si>
    <t>2021-MSS-COM-00242</t>
  </si>
  <si>
    <t>1909 JARDINE CT</t>
  </si>
  <si>
    <t>2021-MSS-COM-00241</t>
  </si>
  <si>
    <t>1901 JARDINE CT</t>
  </si>
  <si>
    <t>2021-MSS-COM-00260</t>
  </si>
  <si>
    <t>4-PLEX/ remove existing shingles from roof deck. Fully ice and water shield entire 3/12 roof deck. Install new 40yr Malarkey architectural asphalt shingles with proper ridge ventilation across entire ridge/ INSTALL PER IBC AND LISTING/ 3:12/ VB/ R2_x000D_
** REVISION TO ROOF- LOW SLOPE. ***</t>
  </si>
  <si>
    <t>735 W SUSSEX AVE</t>
  </si>
  <si>
    <t>2021-MSS-COM-00263</t>
  </si>
  <si>
    <t>COMMERCIAL/ Tear off and remove existing ballast and membrane roofing and any existing built up roofing inspect plywood decking replace if any is damaged. Install wood nailer for insulation stop.Install 3.75 firestone Iso Insulation and mechanically fasten a 60 Mill EPDM Membrane.Fabricate and install drip edge and parapet cap metal/ 5B/ B_x000D_
_x000D_
Install per listing and IBC</t>
  </si>
  <si>
    <t>1901 S HIGGINS AVE</t>
  </si>
  <si>
    <t>2021-MSS-COM-00235</t>
  </si>
  <si>
    <t>QUALITY INN &amp; SUITES/ Remove existing roofing, install d style drip edge, ice and water on eves and valleys, synthetic underlayment, 30 year GAF shingles, Remove debris/ INSTALL PER IBC AND LISTING/ 6:12/ VB/ R3</t>
  </si>
  <si>
    <t>4545 N RESERVE ST</t>
  </si>
  <si>
    <t>2021-MSS-RES-00613</t>
  </si>
  <si>
    <t>SFR/ Finish a 15'x33' unfinished space in my basement to provide a bedroom and bathroom.  Utilities already roughed into the space.  Will do interior framing, finish plumbing and electrical, insulation, and wall/ceiling finishing.</t>
  </si>
  <si>
    <t>3069 TRADING POST PL</t>
  </si>
  <si>
    <t>2021-MSS-RES-00614</t>
  </si>
  <si>
    <t>ATTACHED GARAGE/ Converting existing, attached single car garage into an additional bedroom and mudroom. Adding 107 sq ft addition as part of the mudroom.</t>
  </si>
  <si>
    <t>PETER J BOEHM CARPENTRY</t>
  </si>
  <si>
    <t>429 LIVINGSTON AVE</t>
  </si>
  <si>
    <t>2021-MSS-RES-00641</t>
  </si>
  <si>
    <t>SFR/Move existing wall 59 x96 non structural, back 30 inches to allow for install of new shower. Will include misc plumbing and electrical BY OTHERS. Sheetrock and paint misc trim. Install of waterproofing and tile/VB/ R3</t>
  </si>
  <si>
    <t>CJ REMODELING INC</t>
  </si>
  <si>
    <t>2212 GILBERT AVE</t>
  </si>
  <si>
    <t>2021-MSS-RES-00548</t>
  </si>
  <si>
    <t>SFR/ADDITION/REMODEL/VB/R-3</t>
  </si>
  <si>
    <t>201 KENSINGTON AVE</t>
  </si>
  <si>
    <t>2021-MSS-RES-00580</t>
  </si>
  <si>
    <t>SFR/Add stairs to existing deck w/ two pier footing with mid span header and new concrete landing/ VB/ R3</t>
  </si>
  <si>
    <t>KEVIN CARROLL CONSTRUCTION AND REMODELING</t>
  </si>
  <si>
    <t>1220 COLTER CT</t>
  </si>
  <si>
    <t>2021-MSS-RES-00343</t>
  </si>
  <si>
    <t>SFR/20X24 addition to rear of house,  18X18 addition to rear of garage, Enclose Existing front porch, add new entry, rear deck, misc. interior/VB/R-3</t>
  </si>
  <si>
    <t>GOODEN CONSTRUCTION INC</t>
  </si>
  <si>
    <t>3660 JACK DR</t>
  </si>
  <si>
    <t>2021-MSS-RES-00633</t>
  </si>
  <si>
    <t>SFR/rebuilding a 20x12 deck on the second level/VB/ R3</t>
  </si>
  <si>
    <t>5109 MAINVIEW DR</t>
  </si>
  <si>
    <t>2021-MSS-RES-00301</t>
  </si>
  <si>
    <t>SFR/2 story home addition. Main level will be a garage, second level will be a master bedroom. New master bathroom in existing space as well as converting second floor balcony into living space./ VB/ R3</t>
  </si>
  <si>
    <t>IMPRESSIONS DESIGN BUILD</t>
  </si>
  <si>
    <t>1697 MISSOULA AVE</t>
  </si>
  <si>
    <t>2021-MSS-RES-00693</t>
  </si>
  <si>
    <t>SFR/dig in egress window , install 2x6x51 header 2x8 treated sides and bottom plate. concrete precast well mounted to house, back fill/VB/R-3</t>
  </si>
  <si>
    <t>1525 W CENTRAL AVE</t>
  </si>
  <si>
    <t>2021-MSS-RES-00217</t>
  </si>
  <si>
    <t>SFR/Remove existing exterior deck structure and replace within the existing footprint_x000D_
Remove and replace failing concrete patio/ VB./ R3</t>
  </si>
  <si>
    <t>BOOMER ELLIOT CONSTRUCTION</t>
  </si>
  <si>
    <t>5059 JAIDEN LN</t>
  </si>
  <si>
    <t>2021-MSS-RES-00471</t>
  </si>
  <si>
    <t>SFR/Finish and insulate basement, adding bathroom and (1) bedroom/ VB/ R3</t>
  </si>
  <si>
    <t>MOISAN DESIGN BUILD</t>
  </si>
  <si>
    <t>2604 PARK ST</t>
  </si>
  <si>
    <t>2021-MSS-RES-00699</t>
  </si>
  <si>
    <t>SFR/ Install Egress Windows</t>
  </si>
  <si>
    <t>BBM CONSTRUCTION</t>
  </si>
  <si>
    <t>640 NORTH AVE E</t>
  </si>
  <si>
    <t>2021-MSS-RES-00627</t>
  </si>
  <si>
    <t>SFR/ -Addition to living room and dining room, consisting of moving current west facing aspect out five feet to set-back.  Keeping roofline and gable the same./ Add covered front porch to new addition on west facing aspect./ Add new bathroom under existing additional space in car port/ Reside, reroof, new windows.</t>
  </si>
  <si>
    <t>MCMAHON CONSTRUCTION</t>
  </si>
  <si>
    <t>937 PHILIPS ST</t>
  </si>
  <si>
    <t>2021-MSS-RES-00495</t>
  </si>
  <si>
    <t>SFR/Replace glass block window with an egress window, see attached drawing/VB/R-3</t>
  </si>
  <si>
    <t>1761 S 10TH ST W</t>
  </si>
  <si>
    <t>2021-MSS-RES-00136</t>
  </si>
  <si>
    <t>SFR/Replace load bearing wall with engineered beam.  Replace windows &amp; doors./VB/R-3</t>
  </si>
  <si>
    <t>339 E BECKWITH AVE</t>
  </si>
  <si>
    <t>2021-MSS-RES-00661</t>
  </si>
  <si>
    <t>SFR/Frame bedroom downstairs, cut two egress windows/And frame window header./VB/R-3</t>
  </si>
  <si>
    <t>438 S 05TH ST E</t>
  </si>
  <si>
    <t>2021-MSS-RES-00706</t>
  </si>
  <si>
    <t>SFR/ Adding 2 egress windows to basement/ VB/ R3</t>
  </si>
  <si>
    <t>1609 BEL-AIR PL</t>
  </si>
  <si>
    <t>2021-MSS-RES-00709</t>
  </si>
  <si>
    <t>SFR / Take of old shingles / put new 50 year grandmanors CertainTeed shingles / ice and water / synthetic layment  / INSTALL PER IRC AND LISTING / 10:12 / VB /R3</t>
  </si>
  <si>
    <t>NEW HORIZONS ROOFING LLC</t>
  </si>
  <si>
    <t>243 MCLEOD AVE</t>
  </si>
  <si>
    <t>2021-MSS-RES-00710</t>
  </si>
  <si>
    <t>SFR / Remove &amp; Replace 30# Felt / replace with 50-Year, Malarkey Shingle / Malarkey #1030 Synthetic underlayment / Malarkey Artic ice &amp; Water Shield / INSTALL PER IRC AND LISTING / 6:12 / VB / R3</t>
  </si>
  <si>
    <t>1136 S 04TH ST W</t>
  </si>
  <si>
    <t>2021-MSS-RES-00721</t>
  </si>
  <si>
    <t>SFR/ TEAR OFF/ REPLACE ICE AND WATER SHIELD/ TAR FELT AND CAP/ REPLACE SHINGLES PER IRC AND LISTING/ RIDGE VENT/ 6:12/ VB. R3</t>
  </si>
  <si>
    <t>P R &amp; R</t>
  </si>
  <si>
    <t>4208 23RD AVE</t>
  </si>
  <si>
    <t>2021-MSS-RES-00723</t>
  </si>
  <si>
    <t>SFR/ TEAR OFF/ REPLACE ICE AND WATER SHIELD/ SYNTHETIC UNDERLAYMENT/ SHINGLES PER IRC AND LISTING/ 4:12/ VB/ R3</t>
  </si>
  <si>
    <t>LOMBARDI &amp; JOHNSON INC</t>
  </si>
  <si>
    <t>2317 42ND ST</t>
  </si>
  <si>
    <t>2021-MSS-RES-00750</t>
  </si>
  <si>
    <t>SFR/ TEAR OFF/ REPLACE ICE AND WATER SHIELD/ SYNTHETIC UNDERLAYMENT/ SHINGLES PER IRC AND LISTING/ RIDGE VENT AND CAP/ 5:12/ VB/ R3</t>
  </si>
  <si>
    <t>7405 ROSEWOOD CT</t>
  </si>
  <si>
    <t>2021-MSS-RES-00751</t>
  </si>
  <si>
    <t>SFR/ TEAR OFF/ REPLACE ICE AND WATER SHIELD/ SYNTHETIC UNDERLAYMENT/ SHINGLES PER IRC AND LISTING/ RIDGE VENT AND CAP/ 7:12/ VB/ R3</t>
  </si>
  <si>
    <t>1715 HOWELL ST</t>
  </si>
  <si>
    <t>2021-MSS-RES-00704</t>
  </si>
  <si>
    <t>SFR / Remove &amp; Replace 30# Felt / replace with 50-Year, Malarkey Shingle / Malarkey #1030 Synthetic underlayment / Malarkey Artic ice &amp; Water Shield /INSTALL PER IRC AND LISTING / 4:12 / VB / R3</t>
  </si>
  <si>
    <t>2129 MOUNT AVE</t>
  </si>
  <si>
    <t>2021-MSS-RES-00720</t>
  </si>
  <si>
    <t>SFR/ Remove &amp; Replace 30# Felt, replace with 30-Year, Malarkey Shingle._x000D_
Malarkey #1030 Synthetic underlayment, Malarkey Artic ice &amp; Water Shield/ INSTALL PER IRC AND LISTING/ 7:12/ VB/ R3</t>
  </si>
  <si>
    <t>815 HARRISON ST</t>
  </si>
  <si>
    <t>2021-MSS-RES-00759</t>
  </si>
  <si>
    <t>SFR / Remove &amp; Replace 30# Felt / replace with 50-Year / Malarkey Shingle / Malarkey #1030 Synthetic underlayment / Malarkey Artic ice &amp; Water Shield / INSTALL PER IRC AND LISTING / 7:12 / VB / R-3</t>
  </si>
  <si>
    <t>541 S 06TH ST W</t>
  </si>
  <si>
    <t>2021-MSS-RES-00734</t>
  </si>
  <si>
    <t>SFR / Remove existing roofing material / Replace with GAF asphalt shingles / Replace sheathing if necessary / Remove debris / INSTALL PER IRC AND LISTING / 4:12 / VB / R-3</t>
  </si>
  <si>
    <t>5901 HILLVIEW WAY</t>
  </si>
  <si>
    <t>2021-MSS-RES-00753</t>
  </si>
  <si>
    <t>SFR / Remove shingles / install new drip edge ice and water on on eaves / new starter course felt shingles / ridge vent and ridge cap / IISTALL PER IRC AND LISTING / 6:12 / VB / R-3</t>
  </si>
  <si>
    <t>3522 BRANDON WAY</t>
  </si>
  <si>
    <t>2021-MSS-RES-00754</t>
  </si>
  <si>
    <t>SFR / Remove shingles / install new drip edge ice and water on on eaves / new starter course felt shingles / ridge vent and ridge cap / 12:12 / VB / R-3</t>
  </si>
  <si>
    <t>2121 TRAIL ST</t>
  </si>
  <si>
    <t>2021-MSS-RES-00755</t>
  </si>
  <si>
    <t>SFR / Remove shingles / install new drip edge ice and water on on eaves / new starter course felt shingles / ridge vent and ridge cap / 4:12 / VB / R-3</t>
  </si>
  <si>
    <t>219 SENTINEL AVE</t>
  </si>
  <si>
    <t>2021-MSS-RES-00756</t>
  </si>
  <si>
    <t>2610 GARLAND DR</t>
  </si>
  <si>
    <t>2021-MSS-RES-00757</t>
  </si>
  <si>
    <t>SFR / Remove shingles / install new drip edge ice and water on on eaves / new starter course felt shingles / ridge vent and ridge cap / 7:12 / VB / R-3</t>
  </si>
  <si>
    <t>6877 LINDA VISTA BLVD</t>
  </si>
  <si>
    <t>2021-MSS-RES-00762</t>
  </si>
  <si>
    <t>DETACHED GARAGE/ Remove &amp; Replace 30# Felt, replace with 30-Year, Malarkey Shingle._x000D_
Malarkey #1030 Synthetic underlayment, Malarkey Artic ice &amp; Water Shield./ INSTALL PER IRC AND LISTING/ 5:12 VB/ U</t>
  </si>
  <si>
    <t>517 E SUSSEX AVE</t>
  </si>
  <si>
    <t>2021-MSS-RES-00761</t>
  </si>
  <si>
    <t>SFR/ Remove &amp; Replace 30# Felt, replace with 30-Year, Malarkey Shingle._x000D_
Malarkey #1030 Synthetic underlayment, Malarkey Artic ice &amp; Water Shield / INSTALL PER IRC AND LISTING/ 5:12/ VB/ R3</t>
  </si>
  <si>
    <t>2021-MSS-RES-00736</t>
  </si>
  <si>
    <t>SFR / Remove &amp; Replace 30# Felt / replace with 30-Year, Malarkey Shingle / Malarkey #1030 Synthetic underlayment / Malarkey Artic ice &amp; Water Shield / INSTALL PER IRC AND LISTING / 5:12 / VB / R3</t>
  </si>
  <si>
    <t>5439 FILLY LN</t>
  </si>
  <si>
    <t>2021-MSS-RES-00731</t>
  </si>
  <si>
    <t>SFR / Remove shingles / install new drip edge ice and water on on eaves / new starter course felt / shingles ridge vent and ridge cap / INSTALL PER IRC AND LISTING / 3:12 &amp; 9:12 / VB / R3</t>
  </si>
  <si>
    <t>415 E FRONT ST</t>
  </si>
  <si>
    <t>2021-MSS-RES-00730</t>
  </si>
  <si>
    <t>SFR / Remove shingles / install new drip edge ice and water on eaves / starter course felt new shingles / ridge vent and ridge cap / INSTALL PER IRC AND LISTING / 8:12 / VB / R3</t>
  </si>
  <si>
    <t>5079 GERALDINE CT</t>
  </si>
  <si>
    <t>2021-MSS-RES-00752</t>
  </si>
  <si>
    <t>DETACHED GARAGE/ TEAR OFF/ REPLACE ICE AND WATER SHIELD/ SYNTHETIC UNDERLAYMENT/ SHINGLES PER IRC AND LISTING/ RIDGE VENT AND CAP/ 5:12/ VB/ R3</t>
  </si>
  <si>
    <t>2021-MSS-RES-00668</t>
  </si>
  <si>
    <t>SFR/ Remove existing roofing to bare decking. Install new edge trim, install new underlayment including ice &amp; water membrane on all eaves, install new limited lifetime architectural shingles, install new ridge vent and cap./ INSTALL PER IRC AND LISTING/ 7:12/ VB/ R3</t>
  </si>
  <si>
    <t>845 S 05TH ST W</t>
  </si>
  <si>
    <t>2021-MSS-RES-00659</t>
  </si>
  <si>
    <t>SFR/ Reside with hardie lap siding, and replace the soffits and fascia./ INSTALL PER IRC AND LISTING/ VB/ R3</t>
  </si>
  <si>
    <t>2320 W VISTA DR</t>
  </si>
  <si>
    <t>2021-MSS-RES-00701</t>
  </si>
  <si>
    <t>SFR/ Remove existing roofing  material, d style drip edge, ice and water on eves and valleys, synthetic underlayment, 30 year architectural shingles, ridge vent, remove debris/INSTALL PER IRC AND LISTING/ 4:12/ VB/ R3</t>
  </si>
  <si>
    <t>104 PASSAGE CT</t>
  </si>
  <si>
    <t>2021-MSS-RES-00696</t>
  </si>
  <si>
    <t>DETACHED SHED/ TEAR OFF/ REPLACE ICE AND WATER SHIELD/ UNDERLAYMENT/ SHINGLES PER IRC AND LISTING/ 8:12/ VB/ U</t>
  </si>
  <si>
    <t>301 MCLEOD AVE</t>
  </si>
  <si>
    <t>2021-MSS-RES-00695</t>
  </si>
  <si>
    <t>SFR/ TEAR OFF/ REPLACE ICE AND WATER SHIELD/ UNDERLAYMENT/ SHINGLES PER IRC AND LISTING/ 5:12/ VB. R3</t>
  </si>
  <si>
    <t>2021-MSS-RES-00691</t>
  </si>
  <si>
    <t>SFR/ 7:12 / 1 arch layer / 1 story sf residential re-roof / R&amp;R / install synthetic underlayment / install 50 yr shingle / ice and water shield  / CRV/ INSTAL PER IRC AND LISTING/ VB/ R3</t>
  </si>
  <si>
    <t>3010 FLYNN LN</t>
  </si>
  <si>
    <t>2021-MSS-RES-00692</t>
  </si>
  <si>
    <t>SFR/ Remove &amp; Replace 30# Felt, replace with 30-Year, Malarkey Shingle._x000D_
Malarkey #1030 Synthetic underlayment, Malarkey Artic ice &amp; Water Shield./ INSTALL PER IRC AND LISTING/ 6:12/ VB/ R3</t>
  </si>
  <si>
    <t>214 GRANDVIEW WAY</t>
  </si>
  <si>
    <t>2021-MSS-RES-00669</t>
  </si>
  <si>
    <t>SFR/ Remove existing roofing material, install d style drip edge, ice and water on eves, synthetic underlayment, GAF 30 year shingles, remove debris/ INSTALL PER IRC AND LISTING/ 8:12/ VB/ R3</t>
  </si>
  <si>
    <t>14 GREENBRIER DR</t>
  </si>
  <si>
    <t>2021-MSS-RES-00647</t>
  </si>
  <si>
    <t>SFR/ remove existing shingles and reroof using 30 year architectural grade shingles with peel andd stick underlayment on complete roof  replace fascia and drip edge continuous ridge venting/ INSTALL PER IRC AND LISTING/ :12/ VB/ R3</t>
  </si>
  <si>
    <t>GREAT SPACES INC</t>
  </si>
  <si>
    <t>2220 NORTH AVE W</t>
  </si>
  <si>
    <t>2021-MSS-RES-00689</t>
  </si>
  <si>
    <t>SFR / Remove existing roofing material / replace with new asphalt shingles / remove and replaced sheathing as necessary / Remove debris /INSTALL PER IRC AND LISTING / 5:12 / VB / R-3</t>
  </si>
  <si>
    <t>2418 MCINTOSH LP</t>
  </si>
  <si>
    <t>2021-MSS-RES-00688</t>
  </si>
  <si>
    <t>SFR / Remove existing roofing material / Replace with new asphalt shingles / replace sheathing if necessary / Remove debris / REPLACE ICE AND WATER SHIELD / SYNTHETIC UNDERLAYMENT / SHINGLES PER IRC AND LISTING / 5:12 / VB / R3</t>
  </si>
  <si>
    <t>2550 LOWER LINCOLN HILLS DR</t>
  </si>
  <si>
    <t>2021-MSS-RES-00681</t>
  </si>
  <si>
    <t>SFR/ Replace old wood siding with Hardy Board siding./ INSTALL PER IRC AND LISTING/ VB/ R3</t>
  </si>
  <si>
    <t>519 WOODWORTH AVE</t>
  </si>
  <si>
    <t>2021-MSS-RES-00702</t>
  </si>
  <si>
    <t>SFR/ TEAR OFF/REPLACE ICE AND WATER SHIELD ON ENTIRE ROOF/ SHINGLES PER IRC AND LISTING/ 5:12/ VB/ R3</t>
  </si>
  <si>
    <t>OPEN COUNTRY BUILDERS LLC</t>
  </si>
  <si>
    <t>6020 LOWER MILLER CREEK RD</t>
  </si>
  <si>
    <t>2021-MSS-RES-00707</t>
  </si>
  <si>
    <t>SFR / Remove &amp; Replace 30# Felt / replace with 40-Year, Malarkey Shingle / Malarkey #1030 Synthetic underlayment / Malarkey Artic ice &amp; Water Shield /IRC PER LISTING AND INSTALL / 5:12 / VB / R3</t>
  </si>
  <si>
    <t>1815 ELISON LN</t>
  </si>
  <si>
    <t>2021-MSS-RES-00697</t>
  </si>
  <si>
    <t>SFR/ Remove existing roofing material and sheathing if necessary. Replace with new asphalt shingles and sheathing if necessary. Remove debris/ INSTALL PER IRC AND LISTING/12 :12/ VB/ R3</t>
  </si>
  <si>
    <t>4605 BRISBANE PL</t>
  </si>
  <si>
    <t>2021-MSS-RES-00682</t>
  </si>
  <si>
    <t>SFR/ TEAR OFF/ REPLACE ICE AND WATER SHIELD TO PEAK/ MALARKE HIGHLANDER SHINGLES PER IRC AND LISTING/ 3:12/ VB. R3</t>
  </si>
  <si>
    <t>3919 PAXSON ST</t>
  </si>
  <si>
    <t>2021-MSS-RES-00726</t>
  </si>
  <si>
    <t>DETACHED GARAGE/ TEAR OFF/ REPLACE ICE AND WATER SHIELD./ UNDERLAYMENT/ SHINGLES PER IRC AND LISTING/ RIDGE VENT AND CAP./ 6:12/ VB/ U</t>
  </si>
  <si>
    <t>1929 CHARLOTT AVE</t>
  </si>
  <si>
    <t>2021-MSS-RES-00725</t>
  </si>
  <si>
    <t>SFR/ TEAR OFF/ REPLACE ICE AND WATER SHIELD./ UNDERLAYMENT/ SHINGLES PER IRC AND LISTING/ RIDGE VENT AND CAP./ 5:12/ VB/ R3</t>
  </si>
  <si>
    <t>2021-MSS-RES-00766</t>
  </si>
  <si>
    <t>DET GARAGE/ TEAR OFF/ REPLACE ICE AND WATER SHIELD/ UNDERLAYMENT/ SHINGLES PER IRC AND LISTING/ 4:12/ VB/ U</t>
  </si>
  <si>
    <t>DO RIGHT CONTRACTING AND PAINTING</t>
  </si>
  <si>
    <t>333 S 03RD ST W</t>
  </si>
  <si>
    <t>2021-MSS-RES-00729</t>
  </si>
  <si>
    <t>DUPLEX/ Strip, water ice protection,  synthetic Underlayment,  30yr shingle,  roof vents/ INSTALL PER IRC AND LISTING/ 6:12/ VB/ R3</t>
  </si>
  <si>
    <t>404 S 05TH ST E</t>
  </si>
  <si>
    <t>2021-MSS-RES-00764</t>
  </si>
  <si>
    <t>SFR / Tearing off existing roof and reroofing with Arctic Seal ice and water / GAF Tiger Paw synthetic underlayment / GAF Timberline HDZ Shingles / INSTALL PER IRC AND LISTING / 6:12 / VB / R-3</t>
  </si>
  <si>
    <t>6515 DANIELLE LOU CT</t>
  </si>
  <si>
    <t>2021-MSS-RES-00653</t>
  </si>
  <si>
    <t>SFR / Remove shingles / install new drip edge ice and water on eaves / starter course felt / new shingles / ridge vent / ridge cap / 4:12 pitch / VB / R3</t>
  </si>
  <si>
    <t>2533 VALLEY VIEW DR</t>
  </si>
  <si>
    <t>2021-MSS-RES-00657</t>
  </si>
  <si>
    <t>SFR / remove shingles / install new drip edge ice and water on eaves / starter course 30#felt / new shingles INSTALL PER IRC AND LISTING/ ridge vent and ridge cap / brown / black rolled roofing on the 2:12 / VB / R3</t>
  </si>
  <si>
    <t>828 LONGSTAFF ST</t>
  </si>
  <si>
    <t>2021-MSS-RES-00671</t>
  </si>
  <si>
    <t>SFR / Tear off old shingles / REPLACE ICE AND WATER SHIELD / install new underlayment /  shingles PER IRC AND LISTING / 4:12 / VB / R3</t>
  </si>
  <si>
    <t>936 W PINE ST</t>
  </si>
  <si>
    <t>2021-MSS-RES-00684</t>
  </si>
  <si>
    <t>SFR / Remove &amp; Replace 30# Felt, replace with 30-Year, Malarkey Shingle / _x000D_
Malarkey #1030 Synthetic underlayment / Malarkey Artic ice &amp; Water Shield / INSTALL PER IRC AND LISTING / 4:12 / VB / R3</t>
  </si>
  <si>
    <t>1005 SHERWOOD ST</t>
  </si>
  <si>
    <t>2021-MSS-RES-00685</t>
  </si>
  <si>
    <t>SFR / Remove &amp; Replace 30# Felt, replace with 30-Year, Malarkey Shingle /_x000D_
Malarkey #1030 Synthetic underlayment / Malarkey Artic ice &amp; Water Shield /INSTALL PER IRC AND LISTING / 5:12 / VB / R3</t>
  </si>
  <si>
    <t>1 VIRGINIA DR</t>
  </si>
  <si>
    <t>2021-MSS-RES-00683</t>
  </si>
  <si>
    <t>SFR / Remove &amp; Replace 30# Felt, replace with 30-Year, Malarkey Shingle /_x000D_
Malarkey #1030 Synthetic underlayment / Malarkey Artic ice &amp; Water Shield/ INSTALL PER IRC AND LISTING / 4:12 / VB / R3</t>
  </si>
  <si>
    <t>4111 LINCOLN RD</t>
  </si>
  <si>
    <t>2021-MSS-RES-00700</t>
  </si>
  <si>
    <t>DUPLEX / REROOF TAKING OFF ALL LAYERS OF OLD SHINGLES FROM BOTH SIDE ENTIRE ROOF / ICE AND WATER SHIELD / SYNTHETIC UNDERLAYMENT / APPLYING NEW SHINGLES / INSTALL PER IRC AND LISTING / 4:12 / VB / DUPLEX</t>
  </si>
  <si>
    <t>KENDALL CONSTRUCTION</t>
  </si>
  <si>
    <t>1026 WHITAKER DR</t>
  </si>
  <si>
    <t>1024 WHITAKER DR</t>
  </si>
  <si>
    <t>2021-MSS-RES-00705</t>
  </si>
  <si>
    <t>SFR/ TEAR OFF/ REPLACE ICE AND WATER SHIELD/ UNDERLAYMENT/ SHINGLES PER IRC AND LISTING/ 4:12/ VB/ R3</t>
  </si>
  <si>
    <t>2021-MSS-RES-00670</t>
  </si>
  <si>
    <t>DUPLEX/REROOF/Tear off old shingles install new underlayment and new shingles/SINGLE STORY/4:12/VB/R-2</t>
  </si>
  <si>
    <t>2400 PARK ST</t>
  </si>
  <si>
    <t>2021-MSS-RES-00654</t>
  </si>
  <si>
    <t>SFR / remove shingles / install new drip edge ice and water on eaves / starter course 30#felt / new shingles / ridge vent and ridge cap / 9:12 / VB / R3</t>
  </si>
  <si>
    <t>114 SOUTHRIDGE DR</t>
  </si>
  <si>
    <t>2021-MSS-RES-00546</t>
  </si>
  <si>
    <t>STRAIGHT LINE CONSTRUCTION INC</t>
  </si>
  <si>
    <t>968 ANGLERS BEND WAY</t>
  </si>
  <si>
    <t>2021-MSS-RES-00008</t>
  </si>
  <si>
    <t>NEW TWO UNIT CONDO BLDG/ATT GARAGE/ VB/ R3</t>
  </si>
  <si>
    <t>RATTLESNAKE CONSTRUCTION &amp; INVESTMENTS LLC</t>
  </si>
  <si>
    <t>1227-A BASECAMP DR</t>
  </si>
  <si>
    <t xml:space="preserve">TED 2U_x000D_
</t>
  </si>
  <si>
    <t>2021-MSS-RES-00579</t>
  </si>
  <si>
    <t>ADU</t>
  </si>
  <si>
    <t>NEW ADU-PRIVATE SHOP/ VB/ R3</t>
  </si>
  <si>
    <t>2997 WOODLAND AVE</t>
  </si>
  <si>
    <t>2021-MSS-RES-00190</t>
  </si>
  <si>
    <t>SAPPHIRE CONSTRUCTION INC</t>
  </si>
  <si>
    <t>1000 ANGLERS BEND WAY</t>
  </si>
  <si>
    <t>2021-MSS-RES-00329</t>
  </si>
  <si>
    <t>NSFR//VB/R-3</t>
  </si>
  <si>
    <t>404 MCLEOD AVE</t>
  </si>
  <si>
    <t>2021-MSS-RES-00425</t>
  </si>
  <si>
    <t>NSF-ADU/ATT GARAGE/Remove existing garage/ VB/ R3</t>
  </si>
  <si>
    <t>ROE CONSTRUCTION</t>
  </si>
  <si>
    <t>634 EVANS AVE</t>
  </si>
  <si>
    <t>2021-MSS-RES-00043</t>
  </si>
  <si>
    <t>FREEDOM BUILDERS INC</t>
  </si>
  <si>
    <t>5712 BRUMBY LN</t>
  </si>
  <si>
    <t>2021-MSS-RES-00332</t>
  </si>
  <si>
    <t>NEW ADU/DET GARAGE//VB/R-3</t>
  </si>
  <si>
    <t>406 MCLEOD AVE</t>
  </si>
  <si>
    <t>2021-MSS-RES-00449</t>
  </si>
  <si>
    <t>GARY NASH CONSTRUCTION INC</t>
  </si>
  <si>
    <t>4543 CHRISTIAN DR</t>
  </si>
  <si>
    <t>2021-MSS-RES-00480</t>
  </si>
  <si>
    <t>SILVERFERN</t>
  </si>
  <si>
    <t>626 N 3RD ST</t>
  </si>
  <si>
    <t>2021-MSS-RES-00117</t>
  </si>
  <si>
    <t>NSFR/ATT GARAGE/ VB/ R3_x000D_Rev 01 - 08/23/2021: NSFR/ATT GARAGE/ PORCH/ VB/ R3/ OWNER CHANGED STYLE OF HOME/ CHANGE IN FOOTPRINT</t>
  </si>
  <si>
    <t>3878 PINKY CT</t>
  </si>
  <si>
    <t>2021-MSS-RES-00397</t>
  </si>
  <si>
    <t>NSFR/ATT Garage/ VB/ R3</t>
  </si>
  <si>
    <t>G AND P CONSTRUCTION LLC</t>
  </si>
  <si>
    <t>4049 MORNHINWEG WAY</t>
  </si>
  <si>
    <t>2021-MSS-RES-00533</t>
  </si>
  <si>
    <t>2999 WOODLAND AVE</t>
  </si>
  <si>
    <t>2021-MSS-RES-00042</t>
  </si>
  <si>
    <t>BASOLO HOMES</t>
  </si>
  <si>
    <t>6803 SOPHIE DR</t>
  </si>
  <si>
    <t>2021-MSS-RES-00505</t>
  </si>
  <si>
    <t>KINGS ELECTRIC AND CONTRACTING LLC</t>
  </si>
  <si>
    <t>5549 CATTLE DR</t>
  </si>
  <si>
    <t>2021-MSS-RES-00554</t>
  </si>
  <si>
    <t>NSFR/VB/ R3</t>
  </si>
  <si>
    <t>5541 CATTLE DR</t>
  </si>
  <si>
    <t>BUILT WELL CONSTRUCTION</t>
  </si>
  <si>
    <t>2021-MSS-RES-00416</t>
  </si>
  <si>
    <t>NSFR/Att Garage/VB/R-3</t>
  </si>
  <si>
    <t>B T W INC</t>
  </si>
  <si>
    <t>8151 RANCH CLUB RD</t>
  </si>
  <si>
    <t>2021-MSS-RES-00122</t>
  </si>
  <si>
    <t>NEW TOWNHOME/ATT GARAGE/ VB/ R3</t>
  </si>
  <si>
    <t>2306-B MARY JANE BLVD</t>
  </si>
  <si>
    <t>2021-MSS-RES-00121</t>
  </si>
  <si>
    <t>2306-A MARY JANE BLVD</t>
  </si>
  <si>
    <t>2021-MSS-RES-00119</t>
  </si>
  <si>
    <t>2312-B MARY JANE BLVD</t>
  </si>
  <si>
    <t>2021-MSS-RES-00120</t>
  </si>
  <si>
    <t>2312-A MARY JANE BLVD</t>
  </si>
  <si>
    <t>2021-MSS-RES-00236</t>
  </si>
  <si>
    <t>NEW TOWNHOME/ATT GARAGE/VB/B</t>
  </si>
  <si>
    <t>MTV CONSTRUCTION LLC</t>
  </si>
  <si>
    <t>7128-B SHAVER DR</t>
  </si>
  <si>
    <t xml:space="preserve">SFR-ATT_x000D_
</t>
  </si>
  <si>
    <t>2021-MSS-RES-00241</t>
  </si>
  <si>
    <t>NEW TOWNHOME/ATT GARAGE/VB/R-3</t>
  </si>
  <si>
    <t>7114-A SHAVER DR</t>
  </si>
  <si>
    <t>2021-MSS-RES-00239</t>
  </si>
  <si>
    <t>7128-A SHAVER DR</t>
  </si>
  <si>
    <t>2021-MSS-RES-00240</t>
  </si>
  <si>
    <t>7114-B SHAVER DR</t>
  </si>
  <si>
    <t>04 - New Duplex</t>
  </si>
  <si>
    <t>2021-MSS-RES-00233</t>
  </si>
  <si>
    <t>BNRDX - New Duplex</t>
  </si>
  <si>
    <t>NEW DUPLEX/ATT GARAGE//VB/R-2</t>
  </si>
  <si>
    <t>AMES AND VASGAARD BUILDERS</t>
  </si>
  <si>
    <t>680 JOHNSON ST   #200/300</t>
  </si>
  <si>
    <t xml:space="preserve">Duplex_x000D_
</t>
  </si>
  <si>
    <t>04 - New Duplex Total</t>
  </si>
  <si>
    <t>2021-MSS-COM-00038</t>
  </si>
  <si>
    <t>NEW 48 UNIT APT BLDG/VB/R-2</t>
  </si>
  <si>
    <t>2550 SOUTH AVE W</t>
  </si>
  <si>
    <t>2021-MSS-COM-00106</t>
  </si>
  <si>
    <t>MCNETT FLATS BLDG 2/NEW 18 UNIT APT BLDG/ VB/ R2</t>
  </si>
  <si>
    <t>TOLLEFSON CONSTRUCTION</t>
  </si>
  <si>
    <t>2770 GEORGE ELMER DR</t>
  </si>
  <si>
    <t>2021-MSS-COM-00095</t>
  </si>
  <si>
    <t>MCNETT FLATS/ New Multi-Family Apartment Building/ 18 UNITS/ VB/ R2</t>
  </si>
  <si>
    <t>2760 GEORGE ELMER DR</t>
  </si>
  <si>
    <t>2021-MSS-RES-00111</t>
  </si>
  <si>
    <t>2021-MSS-RES-00551</t>
  </si>
  <si>
    <t>5605 LINDA VISTA BLVD</t>
  </si>
  <si>
    <t>2021-MSS-RES-00509</t>
  </si>
  <si>
    <t>2021-MSS-COM-00188</t>
  </si>
  <si>
    <t>MSO TERMINAL EXIT PLAZA/Install a prefabricated parking lot attendant booth and canopy for parking lot exit lanes./VB/B</t>
  </si>
  <si>
    <t>KNIFE RIVER</t>
  </si>
  <si>
    <t>MUL_PROJ_COST</t>
  </si>
  <si>
    <t>MUL_JOB_COST_VAL</t>
  </si>
  <si>
    <t>MUL_CURR_VAL_COMM</t>
  </si>
  <si>
    <t>MUL_CURR_VAL_RES</t>
  </si>
  <si>
    <t>2021-MSS-RES-00295.01</t>
  </si>
  <si>
    <t>NSFR/ ATT GARAGE/VB/R-3/ REVISION TO MAKE ONE STORY INSTEAD OF TWO</t>
  </si>
  <si>
    <t>3920 HOSS DR</t>
  </si>
  <si>
    <t>2021-MSS-RES-00117.01</t>
  </si>
  <si>
    <t>NSFR/ATT GARAGE/ PORCH/ VB/ R3/ OWNER CHANGED STYLE OF HOME/ CHANGE IN FOOTPRINT</t>
  </si>
  <si>
    <t>2021-MSS-COM-00187.01</t>
  </si>
  <si>
    <t>7/22/21 REVISION TO BLDG, ELEC, MECH</t>
  </si>
  <si>
    <t>2020-MSS-COM-00313.02</t>
  </si>
  <si>
    <t>BLDG A APT BLDG/Approved by Aaron Bowman for a foundation permit, grading and civil work for phase 1 of a multi-family building/VB/R-2_x000D_
Rev 01 - 03/23/2021: 12/23/20 REVISION TO INCLUDE THE REMAINDER OF THE BLDG_x000D_
Rev 02- 07/28/21- REVISON OF CIVIL SHEETS</t>
  </si>
  <si>
    <t>MAURER CONSTRUCTION LLC</t>
  </si>
  <si>
    <t>4395 MAJESTIC DR</t>
  </si>
  <si>
    <t>2019-MSS-COM-00102.01</t>
  </si>
  <si>
    <t>V5 REVIEW 4/26/21 REVISION TO LANDSCAPING</t>
  </si>
  <si>
    <t>VETERANS CONTRACTING GROUP OF MONTANA INC</t>
  </si>
  <si>
    <t>7100 SPECTRUM LN</t>
  </si>
  <si>
    <t>TED 2Unit</t>
  </si>
  <si>
    <t>Counts</t>
  </si>
  <si>
    <t>Subtotal</t>
  </si>
  <si>
    <t>Units</t>
  </si>
  <si>
    <t xml:space="preserve">GAR
</t>
  </si>
  <si>
    <t xml:space="preserve">BUS
</t>
  </si>
  <si>
    <t>TCV</t>
  </si>
  <si>
    <t>subtract demo</t>
  </si>
  <si>
    <t xml:space="preserve">1000.000.323015.00      Utility Excavation                </t>
  </si>
  <si>
    <t xml:space="preserve">1000.000.323020.00      Fence Permits                          </t>
  </si>
  <si>
    <t xml:space="preserve">1000.000.323021.00      Paving Permits                      </t>
  </si>
  <si>
    <t>YTD RES</t>
  </si>
  <si>
    <t>demolition</t>
  </si>
  <si>
    <t>2021-MSS-COM-00211</t>
  </si>
  <si>
    <t>MAGIC DIAMOND/Replace existing exterior wall and roof finishes with new wall and roof finishes. Walls to be brick veneer wainscots and fiber cement lap siding. Piers at main entry to be stone veneer. Roofs to be prefinished standing seam metal.</t>
  </si>
  <si>
    <t>WESTERN INTERSTATE INC</t>
  </si>
  <si>
    <t>1210 W BROADWAY</t>
  </si>
  <si>
    <t>2021-MSS-COM-00216</t>
  </si>
  <si>
    <t>SWANK ENT - SUITE B/Interior remodel / tenant improvement of existing building for commercial office space.</t>
  </si>
  <si>
    <t>128-B W ALDER ST</t>
  </si>
  <si>
    <t>2021-MSS-COM-00266</t>
  </si>
  <si>
    <t>Rocky Mountain Ballet Theater / Car ran into building causing damage to exterior wall. Need to reframe wall, insulation, drywall, metal siding, flooring / REPLACING LIKE FOR LIKE</t>
  </si>
  <si>
    <t>DAYSPRING RESTORATION INC</t>
  </si>
  <si>
    <t>2704 BROOKS ST</t>
  </si>
  <si>
    <t>2021-MSS-COM-00223</t>
  </si>
  <si>
    <t>WALMART/Install new walk-in cooler/freezer and add new boxes in Online Grocery Pickup area; restripe existing parking stalls and install directional signage for Online Grocery Pickup dedicated parking/ VB/ M</t>
  </si>
  <si>
    <t>ENGINEERED STRUCTURES INC</t>
  </si>
  <si>
    <t>3555 MULLAN RD</t>
  </si>
  <si>
    <t>2021-MSS-COM-00253</t>
  </si>
  <si>
    <t>OFFICE SPACE/ Hang and fire tape drywall in elevator shaft, like for like. No modifications to be made._x000D_
_x000D_
Maintain fire rating of assembly. Type X drywall typically used.</t>
  </si>
  <si>
    <t>FIVE VALLEYS RESTORATION AND CLEANING LLC</t>
  </si>
  <si>
    <t>619 SW HIGGINS AVE</t>
  </si>
  <si>
    <t>2021-MSS-COM-00256</t>
  </si>
  <si>
    <t>TOIFFER LLC/ change of use/ no construction/ VB/ M</t>
  </si>
  <si>
    <t>422 N HIGGINS AVE</t>
  </si>
  <si>
    <t>2021-MSS-COM-00219</t>
  </si>
  <si>
    <t>MASSAGE ON BROADWAY/Interior Remodel/ VB/ B</t>
  </si>
  <si>
    <t>SAWYER CONTRACTING LLC</t>
  </si>
  <si>
    <t>400 102 W BROADWAY</t>
  </si>
  <si>
    <t>2021-MSS-COM-00107</t>
  </si>
  <si>
    <t>COMM BLDG/Remodel 372 square feet of existing warehouse space into new conference room and add new storefront windows. Replace existing entry door and sidelights. replace (1) existing overhead door. Add (4) new windows to second floor. Replace existing metal siding with new on (2) elevations. Add 2 new interior doors. Replace (2) existing exterior light fixtures./VB/B</t>
  </si>
  <si>
    <t>3102 W BROADWAY</t>
  </si>
  <si>
    <t>2021-MSS-COM-00204</t>
  </si>
  <si>
    <t>BRASSERIE PORTE ROUGE/Interior Renovation only, no exterior work. Relocate bar to align with the south wall. No work within the commercial kitchen or existing restrooms. New work includes interior finishes, table relocation, bar relocation, interior vestibule. Minor structural, plumbing work also./ VB/ A2</t>
  </si>
  <si>
    <t>231 E FRONT ST</t>
  </si>
  <si>
    <t>2021-MSS-COM-00285</t>
  </si>
  <si>
    <t>DARHMA WELLNESS/ TENANT IMPROVEMENT/ Minor renovation in Suite B./B/ IIIB</t>
  </si>
  <si>
    <t>ACCESS CONTRACTING</t>
  </si>
  <si>
    <t>415 N HIGGINS AVE  SHELL</t>
  </si>
  <si>
    <t>2021-MSS-COM-00268</t>
  </si>
  <si>
    <t>MOUNTAIN LINE TRANSFER CENTER/ The renovation of various rooms and areas the MUTD's downtown transfer center. The work consists of the following categories of work: selective demolition, framing, finishing, flooring, casework, mechanical, electrical, plumbing./ VB/ B</t>
  </si>
  <si>
    <t>D LOWER CONSTRUCTION</t>
  </si>
  <si>
    <t>200 W PINE ST</t>
  </si>
  <si>
    <t>2021-MSS-COM-00267</t>
  </si>
  <si>
    <t>MOUNTAIN LINE / The renovation of various rooms and areas of a maintenance and operations facility. The work consists of the following categories of work: selective demolition, framing, finishing, flooring, suspended, acoustical ceiling, casework, mechanical, electrical, plumbing, roofing, steel stairs and handrails./ VB/ B</t>
  </si>
  <si>
    <t>1221 SHAKESPEARE ST</t>
  </si>
  <si>
    <t>2021-MSS-COM-00015</t>
  </si>
  <si>
    <t>SUITE 150/Tenant improvement of former tenant space into office space._x000D_
Building envelope modifications limited to door replacement._x000D_
Mechanical, electrical, fire sprinkler design-build by contractor./VB/B</t>
  </si>
  <si>
    <t>STRAIGHTEDGE CONSTRUCTION LLC</t>
  </si>
  <si>
    <t>308 W PINE ST  STE 150</t>
  </si>
  <si>
    <t>2021-MSS-COM-00203</t>
  </si>
  <si>
    <t>MILE HIGH CANNABIS/Change of Use and Interior TI - Non Structural/VB/F-1/B</t>
  </si>
  <si>
    <t>725-E RONAN ST</t>
  </si>
  <si>
    <t>2021-MSS-COM-00265</t>
  </si>
  <si>
    <t>MILE HIGH MISSOULA DISPENSARY/ Interior Only TI - Non Structural No MEP_x000D_
Change of Use</t>
  </si>
  <si>
    <t>1536 RESERVE ST</t>
  </si>
  <si>
    <t>2021-MSS-COM-00238</t>
  </si>
  <si>
    <t>BCFND -  Foundation Only</t>
  </si>
  <si>
    <t>MR T'S/ Installation of a 6x12x22 lighted sign cabinet/ IIB/ U</t>
  </si>
  <si>
    <t>FARR SIDE SIGN/IMAGINE DESIGN</t>
  </si>
  <si>
    <t>5550 EXPRESSWAY</t>
  </si>
  <si>
    <t>2021-MSS-COM-00284</t>
  </si>
  <si>
    <t>LEWIS AND CLARK ELEMENTARY SCHOOL / Remove existing roofing down to deck / replace with new 1/.2" Insulation and 60 MIL TPO Membrane / INSTALL PER IRC AND LISTING / 0.25:12 / E occupancy / 5-B Const / flat pitch one story remove and replace 60mil TPO</t>
  </si>
  <si>
    <t>2021-MSS-COM-00286</t>
  </si>
  <si>
    <t>MULTIFAMILY/ remove old roof and install new asphalt shingle roof.  Will install 2 rows of ice and water shield/ INSTALL PER IRC AND LISTING/ 3:12/ VB/ R3_x000D_
**PAYMENT MADE ON PERMIT 2021-MSS-RES-00774</t>
  </si>
  <si>
    <t>119 SOUTH AVE W</t>
  </si>
  <si>
    <t>2021-MSS-COM-00275</t>
  </si>
  <si>
    <t>COMMERCIAL / to remove existing TPO Membrane / to remove any wet or damaged insulation or fire board / to reinstall 60 Mill TPO Membrane after wet or damaged insulation has been replaced / INSTALL PER IBC AND LISTING / B-occupancy / 5-B contribution / one story / flat pitch / remove and replace / replace damaged and 60 mil TPO</t>
  </si>
  <si>
    <t>1500 W BROADWAY</t>
  </si>
  <si>
    <t>2021-MSS-COM-00283</t>
  </si>
  <si>
    <t>COMMERCIAL/ Tear off existing membrane roof. Install new 60 mil TPO membrane roof system over 1/4" cover board. Install new pipe boots on all pipe penetrations. Install new, prefinished metal flashing at outer perimeter./ B occupancy/ 5-B constr / one story flat pitched roof/ remove and replace/ 60mil TPO</t>
  </si>
  <si>
    <t>PROGRESSIVE SERVICES INC</t>
  </si>
  <si>
    <t>2200 BROOKS ST</t>
  </si>
  <si>
    <t>2021-MSS-COM-00299</t>
  </si>
  <si>
    <t>TOWN HOME / Remove shingles / install new drip edge ice and water on eaves / starter course felt / ridge vent and ridge cap / INSTALL PER IBC AND LISTING / 8:12 / VB / R-3 / Townhome/ 5B Const./ 8/12 pitch/ remove and replace standard shingle roofing</t>
  </si>
  <si>
    <t>2340 #18 55TH ST</t>
  </si>
  <si>
    <t>2021-MSS-COM-00304</t>
  </si>
  <si>
    <t>DET GARAGE / Remove shingles / install new drip edge ice and water on eaves / starter course felt / new shingles / INSTALL PER IBC AND LISTING / 8:12 / VB / U</t>
  </si>
  <si>
    <t>2340 #20 55TH ST</t>
  </si>
  <si>
    <t>2021-MSS-COM-00316</t>
  </si>
  <si>
    <t>COMMERCIAL/ Tearing of existing roof and reroofing with Arctic Seal ice and water, GAF Tiger PAW synthetic underlayment, and GAF Timberline HDZ shingles./ INSTALL PER IBC AND LISTING/ 6:12/ VB/ B</t>
  </si>
  <si>
    <t>3203 RUSSELL ST</t>
  </si>
  <si>
    <t>2021-MSS-COM-00309</t>
  </si>
  <si>
    <t>4-plex/ Complete tear off of 24 sqs of roofing, reroof with 24 sqs of new Malarkey HD shingles, all new ice and water to city code, synthetic roof deck roofing paper, new cobra ridge vent and ridge cap shot on with 1 3/4 nails, all new starter strip run down and up the eves and gables, replace with new rubber pipe jack vents. Haul away all debris 4/12 pitch/ VB/ R2</t>
  </si>
  <si>
    <t>1957 A-D S 08TH ST W</t>
  </si>
  <si>
    <t>2021-MSS-COM-00310</t>
  </si>
  <si>
    <t>COMM BLDG/REROOF/TEAR OFF/SYNTHETIC UDL/ICE &amp; WATER/ARCH SHINGLES/SINGLE STORY/4:12/VB/B</t>
  </si>
  <si>
    <t>2204 DIXON AVE</t>
  </si>
  <si>
    <t>2021-MSS-COM-00301</t>
  </si>
  <si>
    <t>TOWN HOUSE / Remove shingles / install new drip edge ice and water on eaves / starter course felt / new shingles / ridge vent and ridge cap / INSTALL PER IBC AND LISTING / 8:12 / VB / R-3 / Townhome/ 5B Const./ 8/12 pitch/ remove and replace standard shingle roofing</t>
  </si>
  <si>
    <t>2340 #19 55TH ST</t>
  </si>
  <si>
    <t>2021-MSS-COM-00302</t>
  </si>
  <si>
    <t>2021-MSS-COM-00303</t>
  </si>
  <si>
    <t>2021-MSS-COM-00300</t>
  </si>
  <si>
    <t>DET GARAGE / Remove shingles /  install new drip edge ice and water on eaves / starter course felt / new shingles / INSTALL PER IBC AND LISTING / 8:12 / VB / U / 8/12 pitch, garages, we would need to see dry in before cover</t>
  </si>
  <si>
    <t>2021-MSS-RES-00838</t>
  </si>
  <si>
    <t>SFR/ install egress window in basement. install 2x8 treated to 2x6header four deep. install window , well and back fill</t>
  </si>
  <si>
    <t>1733 STODDARD ST</t>
  </si>
  <si>
    <t>2020-MSS-RES-00576</t>
  </si>
  <si>
    <t>SFR/Set new trusses</t>
  </si>
  <si>
    <t>721 S 03RD ST W</t>
  </si>
  <si>
    <t>2021-MSS-RES-00687</t>
  </si>
  <si>
    <t>SFR/ New Siding, New Windows, Remodel Windows, Replace Cabinets, Remodel Main floor./ VB/ R3</t>
  </si>
  <si>
    <t>ROYAL POINT CONSTRUCTION</t>
  </si>
  <si>
    <t>411 AGNES AVE</t>
  </si>
  <si>
    <t>2021-MSS-RES-00793</t>
  </si>
  <si>
    <t>SFR / Add kickers to a half dozen rafters per Beaudette.  End result, solar panels on the roof./VB/R-3</t>
  </si>
  <si>
    <t>4M ELECTRIC</t>
  </si>
  <si>
    <t>1637 S 07TH ST W</t>
  </si>
  <si>
    <t>2021-MSS-RES-00786</t>
  </si>
  <si>
    <t>SFR/ Add kickers to a dozen rafters to reinforce for solar, per attached letter.</t>
  </si>
  <si>
    <t>215 MARY AVE</t>
  </si>
  <si>
    <t>2021-MSS-RES-00694</t>
  </si>
  <si>
    <t>SFR/ Add bathroom in unfinished portion of existing basement. Cut concrete to tie plumbing to existing cast iron sewer pipe/ VB/ R3</t>
  </si>
  <si>
    <t>CLIFF KARLIN CONSTRUCTION</t>
  </si>
  <si>
    <t>3108 PARK ST</t>
  </si>
  <si>
    <t>2021-MSS-RES-00771</t>
  </si>
  <si>
    <t>SFR/ Replace Master bathroom shower, tub, vanity, toilet, and flooring. Replace kitchen cabinets and flooring, replace rear entry door. Remove partition walls and add lighting in living room/ VB/ R3.</t>
  </si>
  <si>
    <t>ON CENTER RENOVATIONS</t>
  </si>
  <si>
    <t>4095 KALEIGH CT</t>
  </si>
  <si>
    <t>2021-MSS-RES-00243</t>
  </si>
  <si>
    <t>REMODEL/Basement remodel/ VB/ R3_x000D_
**decided not to pursue the ADU as previously submitted.</t>
  </si>
  <si>
    <t>1516-A W KENT AVE</t>
  </si>
  <si>
    <t>2021-MSS-RES-00630</t>
  </si>
  <si>
    <t>SFR/Addition/ VB/ R3</t>
  </si>
  <si>
    <t>SEAMANS HOME IMPROVEMENT</t>
  </si>
  <si>
    <t>922 EDITH ST</t>
  </si>
  <si>
    <t>2021-MSS-RES-00367</t>
  </si>
  <si>
    <t>SFR/Install New Deck in back yard/ VB/ R3</t>
  </si>
  <si>
    <t>SHAMROCK CONSTRUCTION</t>
  </si>
  <si>
    <t>2319 GARLAND DR</t>
  </si>
  <si>
    <t>2021-MSS-RES-00837</t>
  </si>
  <si>
    <t>SFR/INSTALL EGRESS WINDOW/VB/R-3</t>
  </si>
  <si>
    <t>JORDAN CONSTRUCTION</t>
  </si>
  <si>
    <t>1840 W SUSSEX AVE</t>
  </si>
  <si>
    <t>2021-MSS-RES-00852</t>
  </si>
  <si>
    <t>BRF&amp;F - Footing/Foundation</t>
  </si>
  <si>
    <t>SFR/ 4-7:12 / 1 3-tab layer / 1 story sf residential re-roof / R&amp;R / install synthetic underlayment / install 50 yr shingle / ice and water shield / CRV/ INSTALL PER IRC AND LISTING</t>
  </si>
  <si>
    <t>546 WOODWORTH AVE</t>
  </si>
  <si>
    <t>2021-MSS-RES-00856</t>
  </si>
  <si>
    <t>SFR/ 5:12 / 1 arch layer / 1-2 story sf residential reroof / R&amp;R / install synthetic underlayment / install 50 yr shingle / ice and water shield / CRV/ INSTALL PER ICE AND LISTING/ VB/ R3</t>
  </si>
  <si>
    <t>1812 SCHILLING ST</t>
  </si>
  <si>
    <t>2021-MSS-RES-00853</t>
  </si>
  <si>
    <t>DETACHED GARAGE/ 4:12 / 1 3-tab layer / 1 story re-roof / R&amp;R / install synthetic underlayment / install 50 yr shingle / ice and water shield / CRV/ INSTALL PER IRC AND LISTING</t>
  </si>
  <si>
    <t>2021-MSS-RES-00833</t>
  </si>
  <si>
    <t>SFR / Remove existing asphalt shingles and vapor barrier down to plywood / Install new vapor barrier and new asphalt shingles / INSTALL ICE AND WATER SHIELD / INSTALL PER IRC AND LISTING / 6:12 / VB / R-3</t>
  </si>
  <si>
    <t>MRD CONTRACTING LLC</t>
  </si>
  <si>
    <t>2405 HIGHWOOD DR</t>
  </si>
  <si>
    <t>2021-MSS-RES-00864</t>
  </si>
  <si>
    <t>SFR/ Remove roofing and replace with new sheathing, ice and water on eaves and valleys and new Malarky shingles/ INSTALL PER IRC AND LISTING/ 8:12/ VB/ R3</t>
  </si>
  <si>
    <t>731 N 05TH ST W</t>
  </si>
  <si>
    <t>2021-MSS-RES-00861</t>
  </si>
  <si>
    <t>SFR/ Remove &amp; Replace 30# Felt, replace with 40-Year, Malarkey Shingle._x000D_
Malarkey #1030 Synthetic underlayment, Malarkey Artic ice &amp; Water Shield/ INSTALL PER IRC AND LISTING/ 5:12/ VB/ R3</t>
  </si>
  <si>
    <t>808 WHITAKER DR</t>
  </si>
  <si>
    <t>2021-MSS-RES-00803</t>
  </si>
  <si>
    <t>SFR / Remove &amp; Replace 30# Felt / replace with 30-Year / Malarkey Shingle / Malarkey #1030 Synthetic underlayment / Malarkey Artic ice &amp; Water Shield / INSTALL PER IRC AND LISTING / 5:12 / VB / R-3</t>
  </si>
  <si>
    <t>116 MICHELLE CT</t>
  </si>
  <si>
    <t>2021-MSS-RES-00845</t>
  </si>
  <si>
    <t>SFR/ TEAR OFF/ REPLACE ICE AND WATER SHIELD/ SYNTHETIC UNDERLAYMENT/ SHINGLES PER IRC AND LISTING/ RIDGE VENT AND CAP/ 8:12/ VB/ R3</t>
  </si>
  <si>
    <t>611 LIVINGSTON AVE</t>
  </si>
  <si>
    <t>2021-MSS-RES-00831</t>
  </si>
  <si>
    <t>SFR / to tear off old roofing / to install ice &amp; water shield / to install GAF Tigerpaw underlayment / to install GAF Timberline HDz architectural shingles / INSTALL PER IRC AND LISTING / 6:12 / VB / R-3</t>
  </si>
  <si>
    <t>127 DEARBORN AVE</t>
  </si>
  <si>
    <t>2021-MSS-RES-00817</t>
  </si>
  <si>
    <t>SFR / Remove shingles / install new drip edge ice and water on eaves / starter course felt / new shingles / ridge vent and ridge cap / INSTALL PER IRC / 3:12 / VB / R-3</t>
  </si>
  <si>
    <t>304 DALY AVE</t>
  </si>
  <si>
    <t>2021-MSS-RES-00818</t>
  </si>
  <si>
    <t>SFR / Remove shingles / install new drip edge ice and water on eaves / starter course felt / new shingles / ridge vent and ridge cap / INSTALL PER IRC / 5:12 / VB / R-3</t>
  </si>
  <si>
    <t>93 WAPIKIYA DR</t>
  </si>
  <si>
    <t>2021-MSS-RES-00841</t>
  </si>
  <si>
    <t>TOWN HOUSE / Remove &amp; Replace 30# Felt / replace with 30-Year / Malarkey Shingle / Malarkey #1030 Synthetic underlayment / Malarkey Artic ice &amp; Water Shield / INSTALL PER IRC AND LISTING / 6:12 / VB / R-3</t>
  </si>
  <si>
    <t>708 A CHARLO ST</t>
  </si>
  <si>
    <t>2021-MSS-RES-00843</t>
  </si>
  <si>
    <t>700 ROLLINS ST</t>
  </si>
  <si>
    <t>2021-MSS-RES-00842</t>
  </si>
  <si>
    <t>708 B CHARLO ST</t>
  </si>
  <si>
    <t>2021-MSS-RES-00832</t>
  </si>
  <si>
    <t>DET GARAGE / to tear off old roofing / to install ice &amp; water shield / to install GAF Tigerpaw underlayment / to install GAF Timberline HDz architetural shingles / INSTALL PER IRC AND LISTING / 6:12 / VB / U</t>
  </si>
  <si>
    <t>2021-MSS-RES-00850</t>
  </si>
  <si>
    <t>SFR/ TEAR OFF/ REPLACE ICE AND WATER SHIELD/ FELT UNDERLAYMENT/ SHINGLES PER IRC AND LISTING/ RIDGE VENT AND CAP/ 6:12/ VB/ R3</t>
  </si>
  <si>
    <t>4316 21ST AVE</t>
  </si>
  <si>
    <t>2021-MSS-RES-00829</t>
  </si>
  <si>
    <t>SFR / Remove existing roofing to bare decking / install new edge metal / install new SYNTHETIC underlayment including ice &amp; water membrane on all eaves and valleys / install new limited lifetime architectural shingles / install new pipe boots / install ridge vent and cap / 5:12 / VB / R-3</t>
  </si>
  <si>
    <t>332 DAVID CT</t>
  </si>
  <si>
    <t>2021-MSS-RES-00855</t>
  </si>
  <si>
    <t>SFR/ 4-6:12 / 1 3-tab layer / 1-2 story sf residential re-roof / R&amp;R / install synthetic underlayment / install 50 yr shingle / ice and water shield / CRV/ INSTALL PER IRC AND LISTING/ VB/ R3</t>
  </si>
  <si>
    <t>3742 RATTLESNAKE DR</t>
  </si>
  <si>
    <t>2021-MSS-RES-00854</t>
  </si>
  <si>
    <t>SFR/ 3,4,5:12 / 1 3-tab layer / 1 story sf residential reroof / R&amp;R / install 50 yr shingle / ice and water shield / CRV/ INSTALL PER IRC AND LISTING/ VB/ R3</t>
  </si>
  <si>
    <t>1428 SCHILLING ST</t>
  </si>
  <si>
    <t>2021-MSS-RES-00858</t>
  </si>
  <si>
    <t>SFR/ Remove existing roofing material, re-sheet if necessary, replace material with new GAF asphalt shingles, remove debris/ INSTALL PER IRC AND LISTING./ 4:12/ VB/ R3</t>
  </si>
  <si>
    <t>6185 SAINT THOMAS DR</t>
  </si>
  <si>
    <t>2021-MSS-RES-00801</t>
  </si>
  <si>
    <t>CARRIAGE HOUSE / Remove &amp; Replace 30# Felt / replace with 30-Year / Malarkey Shingle / Malarkey #1030 Synthetic underlayment / Malarkey Artic ice &amp; Water Shield / INSTALL PER IBC AND LISTING / 10:12 / VB /  R-3 / CARRIAGE HOUSE ONLY / ADDRESS MIGHT NEED TO BE 319 1/2 E PINE ST</t>
  </si>
  <si>
    <t>319 1/2 E PINE ST</t>
  </si>
  <si>
    <t>2021-MSS-RES-00812</t>
  </si>
  <si>
    <t>SFR / Remove &amp; Replace 30# Felt / replace with 30-Year / Malarkey Shingle / Malarkey #1030 Synthetic underlayment / Malarkey Artic ice &amp; Water Shield / INSTALL PER IRC AND LISTING / 6:12 / VB / R-3</t>
  </si>
  <si>
    <t>2860 SHEFFIELD DR</t>
  </si>
  <si>
    <t>2021-MSS-RES-00795</t>
  </si>
  <si>
    <t>SFR / Remove &amp; Replace 30# Felt / replace with 30-Year, Malarkey Shingle / Malarkey #1030 Synthetic underlayment / Malarkey Artic ice &amp; Water Shield / INSTALL PER IRC AND LISTING / VB / R-3</t>
  </si>
  <si>
    <t>565 JOHNSON ST</t>
  </si>
  <si>
    <t>2021-MSS-RES-00805</t>
  </si>
  <si>
    <t>SFR / removal of old roofing materials / install new ice n water / synthetic underlayment / architucial shingles / INSTALL PER IRC AND LISTING / 7:12 / VB / R-3</t>
  </si>
  <si>
    <t>SIMPLY THE BEST ROOFING</t>
  </si>
  <si>
    <t>4746 SCOTT ALLEN DR</t>
  </si>
  <si>
    <t>2021-MSS-RES-00789</t>
  </si>
  <si>
    <t>SFR / Remove &amp; Replace 30# Felt / replace with 30-Year / Malarkey Shingle / Malarkey #1030 Synthetic underlayment / Malarkey Artic ice &amp; Water Shield / INSTALL PER IRC AND LISTING / 8:12 / VB / R-3</t>
  </si>
  <si>
    <t>2515 SNAFFLE BIT WAY</t>
  </si>
  <si>
    <t>2021-MSS-RES-00778</t>
  </si>
  <si>
    <t>SFR/ 7:12 / 1 arch layer / 1 story sf residential re-roof / R&amp;R / install synthetic underlayment / install 50 yr shingle / ice and water shield / crv/ INSTALL PER IRC AND LISTING./ VB/ R3</t>
  </si>
  <si>
    <t>2988 STRATFORD LN</t>
  </si>
  <si>
    <t>2021-MSS-RES-00776</t>
  </si>
  <si>
    <t>SFR / 1 arch layer / 1 story sf residential re-roof / R&amp;R / install synthetic underlayment / install 50 yr shingle / ice and water shield / CRV / INSTALL PER IRC AND LISTING / 5:12 / VB / R-3</t>
  </si>
  <si>
    <t>2430 AGNES AVE</t>
  </si>
  <si>
    <t>2021-MSS-RES-00768</t>
  </si>
  <si>
    <t>SFR/ TEAR OFF/ INSTALL PSU HT UNDERLAYMENT/ 24 GA STANDING SEAM ROOF PANEL/ INSTALL PER IRC AND LISTING/ 10:12/ VB R3</t>
  </si>
  <si>
    <t>409 S CURTIS ST</t>
  </si>
  <si>
    <t>2021-MSS-RES-00772</t>
  </si>
  <si>
    <t>SFR / Take off old shingles / put bew 30 year vista /  ice water / synthetic layment / INSTALL PER IRC AND LISTING / 8:12 / VB / R-3</t>
  </si>
  <si>
    <t>1104 TOOLE AVE</t>
  </si>
  <si>
    <t>2021-MSS-RES-00749</t>
  </si>
  <si>
    <t>SFR / Remove existing roofing to bare decking /  install new edge metal / install new underlayment including ice &amp; water barrier on all eaves / valleys and low slopes, install new limited lifetime architectural shingles / install new pipe boots / install new ridge cap and vent / INSTALL PER IRC AND LISTING / 5:12 / VB / R-3</t>
  </si>
  <si>
    <t>720 HIGHLAND PARK DR</t>
  </si>
  <si>
    <t>2021-MSS-RES-00732</t>
  </si>
  <si>
    <t>SFR / Reroof and underlayment / SYNTHETIC UNDERLAYMENT / INSTALLING SHINGLES / INSTALL PER IRC AND LISTING / 4:12 / VB / R-3</t>
  </si>
  <si>
    <t>718 W PINE ST</t>
  </si>
  <si>
    <t>2021-MSS-RES-00770</t>
  </si>
  <si>
    <t>SFR/ TEAR OFF/ REPLACE ICE AND WATER SHIELD/ UNDERLAYMENT/ SHINGLES/ 5:12/ RESIDE/ INSTALL PER IRC AND LISTING./ VB/ R3</t>
  </si>
  <si>
    <t>2124 S 14TH ST W</t>
  </si>
  <si>
    <t>2021-MSS-RES-00839</t>
  </si>
  <si>
    <t>SFR / Strip / water ice protection / synthetic Underlayment / 30 yr shingles / rc / ridge vent per code / INSTALL PER IRC AND LISTING / 6:12 / VB / R-3</t>
  </si>
  <si>
    <t>1701 COOPER ST</t>
  </si>
  <si>
    <t>2021-MSS-RES-00823</t>
  </si>
  <si>
    <t>SFR / Remove existing roofing to bare decking / install new edge metal / install new underlayment including ice &amp; water barrier on all eaves and valleys / install new limited lifetime architectural shingles / install new pipe boots / install new ridge vent and cap / INSTALL PER IRC AND LISTING / 4:12 / VB / R-3</t>
  </si>
  <si>
    <t>2325 S 07TH ST W</t>
  </si>
  <si>
    <t>2021-MSS-RES-00806</t>
  </si>
  <si>
    <t>SFR / Tearing off existing roof and replacing with Arctic Seal ice and water shield / Tiger Paw synthetic underlayment / and GAF Timberline HDZ shingles / INSTALL PER IRC AND LISTING / 5:12 / VB / R-3</t>
  </si>
  <si>
    <t>2807 STRATFORD LN</t>
  </si>
  <si>
    <t>2021-MSS-RES-00810</t>
  </si>
  <si>
    <t>SFR / 3:12 / 1 3-tab layer / 1-2 story SF residential re-roof / R&amp;R / install 50 yr shingle / ice and water shield / CRV / OBSERVE LOW SLOPE REQUIREMENTS / INSTALL PER IRC / VB / R-3</t>
  </si>
  <si>
    <t>20 WILLOWBROOK LN</t>
  </si>
  <si>
    <t>2021-MSS-RES-00781</t>
  </si>
  <si>
    <t>SFR/ Tear off existing roof down to decking, then replace with GAF System. Replace ice and water shield, underlayment, drip edge and shingles,/ 6:12/ INSTALL PER IRC AND LISTING/ VB/ R3</t>
  </si>
  <si>
    <t>6209 LOWER MILLER CREEK RD</t>
  </si>
  <si>
    <t>2021-MSS-RES-00822</t>
  </si>
  <si>
    <t>SFR / Remove old roofing / Install ice and water shield / synthetic underlayment / drip edge metal / ridge vent / Install new shingles / INSTALL PER IRC AND LISTING / 4:12 / VB / R-3</t>
  </si>
  <si>
    <t>2105 GERALD AVE</t>
  </si>
  <si>
    <t>2021-MSS-RES-00834</t>
  </si>
  <si>
    <t>SFR /REMOVE EXISTING SHINGLES /  REPLACINGSYNTHETIC UNDERLAYMENT / REPLACING SHINGLES /INSTALL ICE AND WATER SHIELD / INSTALL PER IRC AND LISTING / 4:12 / VB / R-3</t>
  </si>
  <si>
    <t>106 TAHOE DR</t>
  </si>
  <si>
    <t>2021-MSS-RES-00799</t>
  </si>
  <si>
    <t>305 CONNELL AVE</t>
  </si>
  <si>
    <t>2021-MSS-RES-00800</t>
  </si>
  <si>
    <t>DETACHED GARAGE / Remove &amp; Replace 30# Felt / replace with 30-Year / Malarkey Shingle / Malarkey #1030 Synthetic underlayment / Malarkey Artic ice &amp; Water Shield / INSTALL PER IRC AND LISTING / 8:12 / VB / U</t>
  </si>
  <si>
    <t>2021-MSS-RES-00785</t>
  </si>
  <si>
    <t>SFR/  remove old shingles, to install ice &amp; water shield, to install GAF Tigerpaw underlayment, to install GAF Timberline HDz architectural shingles./ INSTALL PER IRC AND LISTING/ 6:12/ VB/ R3</t>
  </si>
  <si>
    <t>916 KERN ST</t>
  </si>
  <si>
    <t>2021-MSS-RES-00788</t>
  </si>
  <si>
    <t>SFR/ Strip, WIP, Synthetic Underlayment,  30yr shingle, ridgevent/ INSTALL PER IRC AND LISTING/ 6:12/ VB/ R3</t>
  </si>
  <si>
    <t>941 EDITH ST</t>
  </si>
  <si>
    <t>2021-MSS-RES-00802</t>
  </si>
  <si>
    <t>SFR / to remove old roofing / to install ice &amp; water shield / to install GAF Tigerpaw underlayment / to install GAF Timberline HDz architectural shingles / INSTALL PER IRC AND LISTING / 5:12 / VB / R-3</t>
  </si>
  <si>
    <t>705 DIXON AVE</t>
  </si>
  <si>
    <t>2021-MSS-RES-00836</t>
  </si>
  <si>
    <t>SFR/RESIDE/REMOVE VINYL SIDING AND REPLACE WITH ENGINEERING WOOD LAP SIDING/TWO STORY/VB/R-3</t>
  </si>
  <si>
    <t>2237 W KENT AVE</t>
  </si>
  <si>
    <t>2021-MSS-RES-00830</t>
  </si>
  <si>
    <t>SFR / Remove &amp; Replace 30# Felt / replace with 30-Year, Malarkey Shingle / Malarkey #1030 Synthetic underlayment / Malarkey Artic ice &amp; Water Shield / INSTALL PER IRC AND LISTING / 6:12 / VB / R-3</t>
  </si>
  <si>
    <t>3044 MARY JANE BLVD</t>
  </si>
  <si>
    <t>2021-MSS-RES-00827</t>
  </si>
  <si>
    <t>SFR/ 17 squares of complete tear off and haul away / All new ice and water to city code and synthetic roofing paper / All new cobra vent for ventilation and all new pipe jack boots / All new starter strip on the eve's and gables / 17 squares of new architectural shingles on 4/12 pitch / INSTALL PER IRC AND LISTING / 4:12 / VB / R-3</t>
  </si>
  <si>
    <t>1906 BIRCH ST</t>
  </si>
  <si>
    <t>2021-MSS-RES-00828</t>
  </si>
  <si>
    <t>SFR / Remove existing roofing to bare decking / install new edge metal / install new SYNTHETIC underlayment including ice &amp; water membrane on all eaves and valleys / install new limited lifetime architetural shingles / install new pipe boots / install ridge vent and cap / INSTALL PER IRC AND LISTING / 5:12 / VB / R-3</t>
  </si>
  <si>
    <t>342 DAVID CT</t>
  </si>
  <si>
    <t>2021-MSS-RES-00816</t>
  </si>
  <si>
    <t>SFR / Remove shingles / install new drip edge ice and water on eaves / starter course felt / new shingles / ridge vent and ridge cap / INSTALL PER IRC / 4:12 / 8:12 / VB / R-3</t>
  </si>
  <si>
    <t>5307 BIGFORK RD</t>
  </si>
  <si>
    <t>2021-MSS-RES-00819</t>
  </si>
  <si>
    <t>SFR / Remove shingles / install new drip edge ice and water on eaves / starter course felt / new shingles / ridge vent and ridge cap / 6:12 / VB / R-3</t>
  </si>
  <si>
    <t>2417 42ND ST</t>
  </si>
  <si>
    <t>2021-MSS-RES-00820</t>
  </si>
  <si>
    <t>GARAGE / Remove shingles / install new drip edge ice and water on eaves / starter course felt / new shingles / 8:12 / VB / U</t>
  </si>
  <si>
    <t>2021-MSS-RES-00847</t>
  </si>
  <si>
    <t>SFR/ Tear off old shingles install dry in material and new shingles/ ICE AND WATER SHIELD/ UNDERLAYMENT/ INSTALL PER IRC AND LISTING/ 8:12/ VB/ R3</t>
  </si>
  <si>
    <t>507 N 04TH ST W</t>
  </si>
  <si>
    <t>2021-MSS-RES-00552</t>
  </si>
  <si>
    <t>5689 CATTLE DR</t>
  </si>
  <si>
    <t>2021-MSS-RES-00303</t>
  </si>
  <si>
    <t>J BUILT HEALTHY HOMES LLC</t>
  </si>
  <si>
    <t>240 E BICKFORD ST</t>
  </si>
  <si>
    <t>2021-MSS-RES-00612</t>
  </si>
  <si>
    <t>NSFR/ATT GARAGE/ BASEMENT/ VB/ R3</t>
  </si>
  <si>
    <t>8126 RANCH CLUB RD</t>
  </si>
  <si>
    <t>2021-MSS-RES-00299</t>
  </si>
  <si>
    <t>NSFR/ ATT GARAGE/VB/R-3</t>
  </si>
  <si>
    <t>3919 CHUB CT</t>
  </si>
  <si>
    <t>2021-MSS-RES-00588</t>
  </si>
  <si>
    <t>NSFR/ATT GARAGE/ PARTIAL FINISHED BASEMENT/ VB/ R3</t>
  </si>
  <si>
    <t>2748 CARLA-JO LN</t>
  </si>
  <si>
    <t>2021-MSS-RES-00381</t>
  </si>
  <si>
    <t>BATEMAN BUILDING COMPANY</t>
  </si>
  <si>
    <t>1966 ALVINA DR</t>
  </si>
  <si>
    <t>2021-MSS-RES-00450</t>
  </si>
  <si>
    <t>216 DEAN STONE DR</t>
  </si>
  <si>
    <t>2021-MSS-RES-00593</t>
  </si>
  <si>
    <t>NSFR/ PARTIAL FINISHED BASEMENT/ ATT GARAGE/ VB/ R3</t>
  </si>
  <si>
    <t>3006 TRADING POST PL</t>
  </si>
  <si>
    <t>2021-MSS-RES-00490</t>
  </si>
  <si>
    <t>CHAMBERS CUSTOM DESIGN</t>
  </si>
  <si>
    <t>201 ARTEMOS DR</t>
  </si>
  <si>
    <t>2021-MSS-RES-00658</t>
  </si>
  <si>
    <t>840 ANGLERS BEND WAY</t>
  </si>
  <si>
    <t>2021-MSS-RES-00648</t>
  </si>
  <si>
    <t>869 ANGLERS BEND WAY</t>
  </si>
  <si>
    <t>2021-MSS-RES-00492</t>
  </si>
  <si>
    <t>1743 S 12TH ST W</t>
  </si>
  <si>
    <t>2021-MSS-RES-00247</t>
  </si>
  <si>
    <t>NEW DUPLEX/ATT GARAGE/ VB/ R3</t>
  </si>
  <si>
    <t>2316-A/B MARY JANE BLVD</t>
  </si>
  <si>
    <t>2021-MSS-RES-00248</t>
  </si>
  <si>
    <t>2318-A/B MARY JANE BLVD</t>
  </si>
  <si>
    <t>2020-MSS-RES-00486</t>
  </si>
  <si>
    <t>NEW DUPLEX/ATT GARAGE/ VB/ R2</t>
  </si>
  <si>
    <t>809-A HOWELL ST</t>
  </si>
  <si>
    <t>809-B HOWELL ST</t>
  </si>
  <si>
    <t>2021-MSS-COM-00154</t>
  </si>
  <si>
    <t>MCNETT FLATS BLDG 6 LOT 2/NEW 24 units (3 floors of 8 units each)/ VB/ R2</t>
  </si>
  <si>
    <t>5080 ABBY LN</t>
  </si>
  <si>
    <t>2021-MSS-COM-00108</t>
  </si>
  <si>
    <t>MCNETT FLATS BLDG 3/NEW 18 UNIT APT BLDG/ VB/ R2</t>
  </si>
  <si>
    <t>2775 OLD RANCH RD</t>
  </si>
  <si>
    <t>2021-MSS-COM-00116</t>
  </si>
  <si>
    <t>MCNETT FLATS BLDG #4/NEW 15 UNIT APT BLDG/ VB/ R2</t>
  </si>
  <si>
    <t>2750 GEORGE ELMER DR</t>
  </si>
  <si>
    <t>2021-MSS-COM-00138</t>
  </si>
  <si>
    <t>MCNETT FLATS BLDG 5 LOT 2/ NEW -24 units (3 floors of 8 units each)/ VB/ R2</t>
  </si>
  <si>
    <t>5020 ABBY LN</t>
  </si>
  <si>
    <t>2021-MSS-RES-00651</t>
  </si>
  <si>
    <t>NEW DET BARN/Accessory structure to single family home - associated permit numbers# 2020-MSS-RES-00792 and 2020-MSS-RES-00793</t>
  </si>
  <si>
    <t>4745 DUNCAN DR</t>
  </si>
  <si>
    <t>2021-MSS-RES-00357</t>
  </si>
  <si>
    <t>2021-MSS-RES-00686</t>
  </si>
  <si>
    <t>NEW DETACHED GARAGE/ VB/ U</t>
  </si>
  <si>
    <t>2021-MSS-RES-00541</t>
  </si>
  <si>
    <t>KOACH CONSTRUCTION</t>
  </si>
  <si>
    <t>505 S 06TH ST E</t>
  </si>
  <si>
    <t>2020-MSS-COM-00040</t>
  </si>
  <si>
    <t>FELTON DENTAL/NEW GROUND SIGN/Approximately 20' high with a 3' X 8' foundation./IIB/U</t>
  </si>
  <si>
    <t>WESTERN NEON INC</t>
  </si>
  <si>
    <t>1750-A BROOKS ST</t>
  </si>
  <si>
    <t>2021-MSS-COM-00202</t>
  </si>
  <si>
    <t>PEACE SIGN/Relocate Historic Peace Sign to back wall of Guild Brewery as proposed in the approved Sign Package by the DRB and Development Services/ VB/ U</t>
  </si>
  <si>
    <t>DWIGHT THOMAS CARPENTRY</t>
  </si>
  <si>
    <t>519 S HIGGINS AVE</t>
  </si>
  <si>
    <t>Census Res Units Valu</t>
  </si>
  <si>
    <t>2021-MSS-RES-00093.01</t>
  </si>
  <si>
    <t>9/1/21 REVISION TO ADD MASTER SUITE AND FRONT PORCH</t>
  </si>
  <si>
    <t>1207 PINEVIEW DR</t>
  </si>
  <si>
    <t>2021-MSS-COM-00069.01</t>
  </si>
  <si>
    <t>8/13/21 REVISION TO ONLY DO RETAIL SECTION</t>
  </si>
  <si>
    <t>1245 W BROADWAY</t>
  </si>
  <si>
    <t>2020-MSS-RES-00151.02</t>
  </si>
  <si>
    <t>SFR/INTERIOR REMODEL/VB/R-3_x000D_
Rev 01 - 03/03/2021: 2/5/21 REVISION TO ADD ATT GARAGE/_x000D_
REV 02- 8/19/21- MOVE GARAGE SLIGHTLY TO AVOID GAS LINE AND ADD SMALL COVER PORCH/ WALKWAY TO CONNECT GARAGE AND HOUSE</t>
  </si>
  <si>
    <t>ABATEMENT CONTRACTORS OF MONTANA LLC</t>
  </si>
  <si>
    <t>2614 SYCAMORE ST</t>
  </si>
  <si>
    <t>2020-MSS-COM-00076.01</t>
  </si>
  <si>
    <t>V5 REVIEW 8/16/21 REVISION TO PLAZA DESIGN</t>
  </si>
  <si>
    <t>04 - New Duplex duplicate 000486</t>
  </si>
  <si>
    <r>
      <rPr>
        <sz val="10"/>
        <rFont val="Arial"/>
        <family val="2"/>
      </rPr>
      <t>General Licenses</t>
    </r>
  </si>
  <si>
    <r>
      <rPr>
        <sz val="10"/>
        <rFont val="Arial"/>
        <family val="2"/>
      </rPr>
      <t>Rental Licenses</t>
    </r>
  </si>
  <si>
    <r>
      <rPr>
        <sz val="10"/>
        <rFont val="Arial"/>
        <family val="2"/>
      </rPr>
      <t>Business License Penalties</t>
    </r>
  </si>
  <si>
    <r>
      <rPr>
        <sz val="10"/>
        <rFont val="Arial"/>
        <family val="2"/>
      </rPr>
      <t>Tourist Home Registrations</t>
    </r>
  </si>
  <si>
    <r>
      <rPr>
        <b/>
        <sz val="10"/>
        <rFont val="Arial"/>
        <family val="2"/>
      </rPr>
      <t>Rental Renewal</t>
    </r>
  </si>
  <si>
    <r>
      <rPr>
        <b/>
        <sz val="10"/>
        <rFont val="Arial"/>
        <family val="2"/>
      </rPr>
      <t>Rental Renewal Total</t>
    </r>
  </si>
  <si>
    <t>ACA Fee Payment Report</t>
  </si>
  <si>
    <t>IN HOUSE PERMITS</t>
  </si>
  <si>
    <r>
      <rPr>
        <sz val="10"/>
        <rFont val="Arial"/>
        <family val="2"/>
      </rPr>
      <t>Street Use Permits</t>
    </r>
  </si>
  <si>
    <r>
      <rPr>
        <sz val="10"/>
        <rFont val="Arial"/>
        <family val="2"/>
      </rPr>
      <t>1000.000.341069.00</t>
    </r>
  </si>
  <si>
    <r>
      <rPr>
        <sz val="10"/>
        <rFont val="Arial"/>
        <family val="2"/>
      </rPr>
      <t>Rezoning Fees</t>
    </r>
  </si>
  <si>
    <r>
      <rPr>
        <sz val="10"/>
        <rFont val="Arial"/>
        <family val="2"/>
      </rPr>
      <t>2394.000.341091.00</t>
    </r>
  </si>
  <si>
    <r>
      <rPr>
        <sz val="10"/>
        <rFont val="Arial"/>
        <family val="2"/>
      </rPr>
      <t>Building Miscellaneous Fees</t>
    </r>
  </si>
  <si>
    <r>
      <rPr>
        <sz val="10"/>
        <rFont val="Arial"/>
        <family val="2"/>
      </rPr>
      <t>5210.000.368000.00</t>
    </r>
  </si>
  <si>
    <r>
      <rPr>
        <b/>
        <sz val="10"/>
        <rFont val="Arial"/>
        <family val="2"/>
      </rPr>
      <t>Planning/Rezoning/NA/NA</t>
    </r>
  </si>
  <si>
    <r>
      <rPr>
        <b/>
        <sz val="10"/>
        <rFont val="Arial"/>
        <family val="2"/>
      </rPr>
      <t>Planning/Rezoning/NA/NA Total</t>
    </r>
  </si>
  <si>
    <r>
      <rPr>
        <sz val="10"/>
        <rFont val="Arial"/>
        <family val="2"/>
      </rPr>
      <t>2021-MSS-COM-00203</t>
    </r>
  </si>
  <si>
    <r>
      <rPr>
        <sz val="10"/>
        <rFont val="Arial"/>
        <family val="2"/>
      </rPr>
      <t>MILE HIGH</t>
    </r>
  </si>
  <si>
    <r>
      <rPr>
        <sz val="10"/>
        <rFont val="Arial"/>
        <family val="2"/>
      </rPr>
      <t>MONEY ORDERS</t>
    </r>
  </si>
  <si>
    <r>
      <rPr>
        <sz val="10"/>
        <rFont val="Arial"/>
        <family val="2"/>
      </rPr>
      <t>2021-MSS-RES-00492</t>
    </r>
  </si>
  <si>
    <r>
      <rPr>
        <sz val="10"/>
        <rFont val="Arial"/>
        <family val="2"/>
      </rPr>
      <t>2021-MSS-RES-00630</t>
    </r>
  </si>
  <si>
    <r>
      <rPr>
        <sz val="10"/>
        <rFont val="Arial"/>
        <family val="2"/>
      </rPr>
      <t>2021-MSS-FEE-00044</t>
    </r>
  </si>
  <si>
    <r>
      <rPr>
        <sz val="10"/>
        <rFont val="Arial"/>
        <family val="2"/>
      </rPr>
      <t>Mismo Gymnatics, Inc</t>
    </r>
  </si>
  <si>
    <r>
      <rPr>
        <sz val="10"/>
        <rFont val="Arial"/>
        <family val="2"/>
      </rPr>
      <t>2021-MSS-SWR-00758</t>
    </r>
  </si>
  <si>
    <r>
      <rPr>
        <sz val="10"/>
        <rFont val="Arial"/>
        <family val="2"/>
      </rPr>
      <t>INSURED TITLES</t>
    </r>
  </si>
  <si>
    <r>
      <rPr>
        <sz val="10"/>
        <rFont val="Arial"/>
        <family val="2"/>
      </rPr>
      <t>2021-MSS-SWR-00760</t>
    </r>
  </si>
  <si>
    <r>
      <rPr>
        <sz val="10"/>
        <rFont val="Arial"/>
        <family val="2"/>
      </rPr>
      <t>2021-MSS-SWR-00770</t>
    </r>
  </si>
  <si>
    <t>EPMMD PERMITS</t>
  </si>
  <si>
    <t>10/28/2021 - 3:40 PM</t>
  </si>
  <si>
    <t>ENGINEERING PERMITS</t>
  </si>
  <si>
    <t>10/28/2021 - 3:42 PM</t>
  </si>
  <si>
    <t>PLANNING PERMITS</t>
  </si>
  <si>
    <t>10/28/2021 - 3:43 PM</t>
  </si>
  <si>
    <t>2021-MSS-COM-00317</t>
  </si>
  <si>
    <t>MISSOULA COUNTY COURTHOUSE/ Like for like drywall about 230 sf, ceiling tile, paint, and flooring replacement due to water damage in 2 basement offices.</t>
  </si>
  <si>
    <t>2021-MSS-COM-00236</t>
  </si>
  <si>
    <t>COMMERCIAL/ Interior remodel of second floor existing office space./ VB/ B</t>
  </si>
  <si>
    <t>120 W BROADWAY</t>
  </si>
  <si>
    <t>2021-MSS-COM-00337</t>
  </si>
  <si>
    <t>WILMA BUILDING/ Corbel and Sidewalk Repair See attached drawings</t>
  </si>
  <si>
    <t>SLETTEN CONSTRUCTION COMPANY</t>
  </si>
  <si>
    <t>131 1-1 S HIGGINS AVE</t>
  </si>
  <si>
    <t>2021-MSS-COM-00165</t>
  </si>
  <si>
    <t>ALPINE FOOT &amp; ANKLE CLINIC/Interior only remodel of existing medical office./VB/B</t>
  </si>
  <si>
    <t>1845 BANCROFT ST</t>
  </si>
  <si>
    <t>2021-MSS-COM-00099</t>
  </si>
  <si>
    <t>NEW 6-PLEX/ VB/ R2</t>
  </si>
  <si>
    <t>3739 W BROADWAY  APTS A-F</t>
  </si>
  <si>
    <t>2021-MSS-COM-00344</t>
  </si>
  <si>
    <t>FISHER TECHNOLOGY UNIT A-19/ new drywall in bathroom ceiling</t>
  </si>
  <si>
    <t>SERVPRO OF MISSOULA</t>
  </si>
  <si>
    <t>2825 A19 STOCKYARD RD</t>
  </si>
  <si>
    <t>2021-MSS-COM-00321</t>
  </si>
  <si>
    <t>4-PLEX/ Tearing off off current roof and reroofing with Arctic Seal ice and water, GAF Tiger PAW synthetic underlayment, and GAF Timberline HDZ shingles./ INSTALL PER IBC AND LISTING/ 2:12/ VB/ R3_x000D_
_x000D_
PROJECT COST WAS ENTERED INCORRECTLY.  REFUNDED THE DIFFERENCE IN PRICE</t>
  </si>
  <si>
    <t>1519 ASHBERRY CT</t>
  </si>
  <si>
    <t>2021-MSS-COM-00319</t>
  </si>
  <si>
    <t>MISSOULA YOUTH FENCING ASSOCIATION/ Re-roof. Remove existing roofing materials 3&amp;sq of flat roofing materials. Install dens deck roof boards. Install TPO membrane 60mill</t>
  </si>
  <si>
    <t>SHANGOZ CERTIFIED CONSTRUCTION</t>
  </si>
  <si>
    <t>1134 LONGSTAFF ST</t>
  </si>
  <si>
    <t>2021-MSS-COM-00326</t>
  </si>
  <si>
    <t>4-plex/ TEAR OFF/ REPLACE ICE AND WATER SHIELD/ UNDERLAYMENT/ SHINGLES PER IBC AND LISTING/ 5:12/ VB/ R2</t>
  </si>
  <si>
    <t>2228 W FOOTHILLS DR</t>
  </si>
  <si>
    <t>2021-MSS-COM-00329</t>
  </si>
  <si>
    <t>COMMERCIAL/ REMOVE AND REPLACE OLD TPO IWTH NEW 60MIL TPO/ .5;12/ INSTALL PER IBC AND LISTING./ B</t>
  </si>
  <si>
    <t>2510 SPURGIN RD  SHELL</t>
  </si>
  <si>
    <t>2021-MSS-COM-00324</t>
  </si>
  <si>
    <t>WILDFLOWER APTS BLDG L/REROOF/TEAR OFF/SYNTHETIC UDL/ICE &amp; WATER/ARCH SHINGLES/TWO STORY/4:12/VB/R-2</t>
  </si>
  <si>
    <t>1250 34TH ST</t>
  </si>
  <si>
    <t>2021-MSS-COM-00340</t>
  </si>
  <si>
    <t>SHOP SPACE/ RETRO FIT STANDING SEAM METAL ROOF TO 60 MIL TPO</t>
  </si>
  <si>
    <t>1809 AGNES AVE</t>
  </si>
  <si>
    <t>2021-MSS-COM-00323</t>
  </si>
  <si>
    <t>WILDFLOWER APTS BLDG K/REROOF/TEAR OFF/SYNTHETIC UDL/ICE &amp; WATER/ARCH SHINGLES/TWO STORY/4:12/VB/R-2</t>
  </si>
  <si>
    <t>2021-MSS-COM-00325</t>
  </si>
  <si>
    <t>WILDFLOWER APTS BLDG A/REROOF/TEAR OFF/SYNTHETIC UDL/ICE &amp; WATER/ARCH SHINGLES/TWO STORY/4:12/VB/R-2</t>
  </si>
  <si>
    <t>2021-MSS-COM-00322</t>
  </si>
  <si>
    <t>WILDFLOWER APTS BLDG E/REROOF/TEAR OFF/SYNTHETIC UDL/ICE &amp; WATER/ARCH SHINGLES/TWO STORY/4:12/VB/R-2</t>
  </si>
  <si>
    <t>2021-MSS-COM-00342</t>
  </si>
  <si>
    <t>CHRISTIAN LIFE CENTER/ Replace portion of roof that is leaking  6/12 pitch to a 4/12 pitch.  Installing new ice and water and new felt.  Roofing will be standing seam metal/ INSTALL PER IBC AND LISTING/</t>
  </si>
  <si>
    <t>YBI RESTORATION</t>
  </si>
  <si>
    <t>3801 RUSSELL ST</t>
  </si>
  <si>
    <t>2021-MSS-COM-00345</t>
  </si>
  <si>
    <t>4-PLEX/ Remove old roofing Install new Legacy shingles new edge metal Install ice and water shield Install synthetic underlayment Install ridge vent and ridge cap/ INSTALL PER IBC AND LISTING/ 4:12/ VB/ R2</t>
  </si>
  <si>
    <t>418 S 02ND ST W</t>
  </si>
  <si>
    <t>2021-MSS-COM-00346</t>
  </si>
  <si>
    <t>4-PLEX/ Remove old roofing Install new Legacy shingles Install ice and water shield install synthetic underlayment install new edge metal Install ridge vent and ridge cap/ INSTALL PER IBC AND LISTING/ 4:12/  VB./ R2</t>
  </si>
  <si>
    <t>428 S 02ND ST W</t>
  </si>
  <si>
    <t>2021-MSS-RES-00866</t>
  </si>
  <si>
    <t>DUPLEX/ (2311, 2313, 2315, and 2317 Foothills Drive).  We plan on building a 6 ft wide by 4ft deck off each patio door in the back on each unit.  Theres currently only steps there but they're blocked off because they aren't code.  The decks will be roughly 6 ft off the ground level with 10 steps down from each deck to ground level.  We also plan on replacing all 4 front decks and building them exactly as they are now just with new material.  I've already been in contact with Brian and we got the OK to utilize the current concrete pillars like they are now and just build everything identical making sure all railing codes and other codes are met.</t>
  </si>
  <si>
    <t>NICK KAMP CONSTRUCTION</t>
  </si>
  <si>
    <t>2315 W FOOTHILLS DR</t>
  </si>
  <si>
    <t>2317 W FOOTHILLS DR</t>
  </si>
  <si>
    <t>2021-MSS-RES-00815</t>
  </si>
  <si>
    <t>2311 W FOOTHILLS DR</t>
  </si>
  <si>
    <t>2313 W FOOTHILLS DR</t>
  </si>
  <si>
    <t>2021-MSS-RES-00459</t>
  </si>
  <si>
    <t>SFR/adding on to an existing deck attached to my home/ VB/ R3</t>
  </si>
  <si>
    <t>2402 GARLAND DR</t>
  </si>
  <si>
    <t>2021-MSS-RES-00758</t>
  </si>
  <si>
    <t>SFR/ Finishing part of basement. Putting up a wall, adding sheetrock, adding flooring./ VB/ R3</t>
  </si>
  <si>
    <t>2021-MSS-RES-00780</t>
  </si>
  <si>
    <t>SFR/ Add egress window to basement by concrete cuts to increase height but no change in current width of opening/ Remove walls in Kitchen / Living area and replace load bearing function with a beam/ VB/ R3</t>
  </si>
  <si>
    <t>935 LONGSTAFF ST</t>
  </si>
  <si>
    <t>2021-MSS-RES-00760</t>
  </si>
  <si>
    <t>SFR/ Build additional room and second bathroom./ VB/ R3</t>
  </si>
  <si>
    <t>203 S DAVIS ST</t>
  </si>
  <si>
    <t>2021-MSS-RES-00336</t>
  </si>
  <si>
    <t>ADU - remodel and conversion of an existing garage in the rear yard into an ADU.  New paved parking area off alley./VB/R-3</t>
  </si>
  <si>
    <t>117 DEARBORN AVE</t>
  </si>
  <si>
    <t>2021-MSS-RES-00932</t>
  </si>
  <si>
    <t>SFR/ Install new egress window in basement, east side of house</t>
  </si>
  <si>
    <t>TLC CONSTRUCTION</t>
  </si>
  <si>
    <t>1660 S 09TH ST W</t>
  </si>
  <si>
    <t>2021-MSS-RES-00547</t>
  </si>
  <si>
    <t>SFR/Interior bathroom renovation and exterior painting and porch repairs/VB/R-3</t>
  </si>
  <si>
    <t>AYERS CONSTRUCTION</t>
  </si>
  <si>
    <t>504 BLAINE ST</t>
  </si>
  <si>
    <t>2021-MSS-RES-00929</t>
  </si>
  <si>
    <t>SFR/ Tear off &amp; re-roof/ ICE AND WATER SHIELD/ UNDERLAYMENT/ SHINGLES PER IRC AND LISTING/ 6:12/ VB/ R3</t>
  </si>
  <si>
    <t>2409 S 04TH ST W</t>
  </si>
  <si>
    <t>2021-MSS-RES-00941</t>
  </si>
  <si>
    <t>SFR/ Remove one layer of existing roofing. Install ice and water shield membrane and synthetic felt. Install new 50 year architectural shingles/ INSTALL PER IRC AND LISTING/ 6:12/ VB/ R3</t>
  </si>
  <si>
    <t>1532 W SUSSEX AVE</t>
  </si>
  <si>
    <t>2021-MSS-RES-00966</t>
  </si>
  <si>
    <t>SFR / Remove &amp; Replace 30# Felt / replace with 40-Year / Malarkey Shingle  Malarkey #1030 Synthetic underlayment / Malarkey Artic ice &amp; Water Shield / INSTALL PER IRC AND LISTING / 6:12 / VB / R-3</t>
  </si>
  <si>
    <t>2621 S HIGGINS AVE</t>
  </si>
  <si>
    <t>2021-MSS-RES-00967</t>
  </si>
  <si>
    <t>GARAGE / Remove &amp; Replace 30# Felt / replace with 40-Year, Malarkey Shingle / Malarkey #1030 Synthetic underlayment / Malarkey Artic ice &amp; Water Shield / INSTALL PER IRC AND LISTING / 5:12 / VB / U</t>
  </si>
  <si>
    <t>2021-MSS-RES-00935</t>
  </si>
  <si>
    <t>SFR/ tear off old roofing materials. install new ice n water, synthetic underlayment and malarkey architucial shingles/ 7/12/ INSTALL PER IRC AND LISTING/ VB/ R3</t>
  </si>
  <si>
    <t>801 KERN ST</t>
  </si>
  <si>
    <t>2021-MSS-RES-00961</t>
  </si>
  <si>
    <t>SFR / Remove existing roofing / Install new 7/16 OSB sheeting over existing plank sheathing / Install ice protection membrane per code / synthetic felt underlayment / Install 50-year architectural shingles / INSTALL PER IRC AND LISTING / 4:12 / VB / R-3</t>
  </si>
  <si>
    <t>1705 S 06TH ST W</t>
  </si>
  <si>
    <t>2021-MSS-RES-00924</t>
  </si>
  <si>
    <t>SFR/REROOF/Remove and replace asphalt shingles/SINGLE STORY/4:12/VB/R-3</t>
  </si>
  <si>
    <t>2021-MSS-RES-00925</t>
  </si>
  <si>
    <t>SFR/Reroof/TEAR OFF/ARCH SHINGLES/SINGLE STORY/6:12/VB/R-3</t>
  </si>
  <si>
    <t>647 E CENTRAL AVE</t>
  </si>
  <si>
    <t>2021-MSS-RES-00931</t>
  </si>
  <si>
    <t>SFR/ Remove shingles install new drip edge ice and water on eaves starter course felt new shingles ridge vent and ridge cap/ INSTALL PER IRC AND LISTING/ 6:12/ VB/ R3</t>
  </si>
  <si>
    <t>2512 KLONDIKE CT</t>
  </si>
  <si>
    <t>2021-MSS-RES-00930</t>
  </si>
  <si>
    <t>SFR/ Remove shingles install new drip edge ice and water on eaves starter course felt new shingles ridge vent and ridge cap/ INSTALL PER IRC AND LISTING/ 8:12/ VB/ R3</t>
  </si>
  <si>
    <t>1026 MONROE ST</t>
  </si>
  <si>
    <t>2021-MSS-RES-00926</t>
  </si>
  <si>
    <t>SFR/ **ONLY ON PORCH**/REROOF/Tear off old roofing debris. Install ice and water, and tuff rib metal panels like on house/SINGLE STORY/8:12/VB/R-3</t>
  </si>
  <si>
    <t>ZEM ROOFING LLC</t>
  </si>
  <si>
    <t>1110 PHILIPS ST</t>
  </si>
  <si>
    <t>2021-MSS-RES-00951</t>
  </si>
  <si>
    <t>GARAGE ONLY / Remove &amp; Replace 30# Felt / replace with 30-Year / Malarkey Shingle / Malarkey #1030 Synthetic underlayment /  Malarkey Artic ice &amp; Water Shield / INSTALL PER IRC AND LISTING / 4:12 / VB / U</t>
  </si>
  <si>
    <t>307 EDITH ST</t>
  </si>
  <si>
    <t>2021-MSS-RES-00937</t>
  </si>
  <si>
    <t>SFR/ Remove &amp; Replace 30# Felt, replace with 50-Year, Malarkey Shingle._x000D_
Malarkey #1030 Synthetic underlayment, Malarkey Artic ice &amp; Water Shield/ INSTALL PER IRC AND LISTING/ 9:12/ VB/ R3</t>
  </si>
  <si>
    <t>6308 HILLVIEW WAY</t>
  </si>
  <si>
    <t>2021-MSS-RES-00948</t>
  </si>
  <si>
    <t>SFR / Remove existing roof 3 layers / install Ice and Water Shield per code or better / synthetic underlayment on remaining surface / install asphalt laminate shingles / install continuous ridge venting / INSTALL PER IRC AND LISTING / 6:12 / VB / R-3</t>
  </si>
  <si>
    <t>DUNN WRIGHT ROOFING AND REMODEL LLC</t>
  </si>
  <si>
    <t>2646 EATON ST</t>
  </si>
  <si>
    <t>2021-MSS-RES-00960</t>
  </si>
  <si>
    <t>SFR / Tear off &amp; replace roof / GAF TIGER PAW SYNTHETIC UNDERLAYMENT / GAF TIMEBERLINE HDZ ASPHALT SHINGLES / INSTALL PER IRC AND LISTING / 6:12 / VB / R-3</t>
  </si>
  <si>
    <t>272 JAMIE CT</t>
  </si>
  <si>
    <t>2021-MSS-RES-00918</t>
  </si>
  <si>
    <t>SFR/ to remove old roofing, to install ice &amp; water shield, to install GAF Tigerpaw underlayment, to install GAF Timberline HDz architectural shingles/ INSTALL PER IRC AND LISTING./ 7:12/ VB/ R3</t>
  </si>
  <si>
    <t>1615 SHERWOOD ST</t>
  </si>
  <si>
    <t>2021-MSS-RES-00946</t>
  </si>
  <si>
    <t>SFR/ Tearing off current roof and reroofing with Arctic Seal ice and water, GAF Tiger PAW synthetic underlayment, and GAF Timberline HDZ shingles./ INSTALL PER IRC AND LISTING/ 6:12/ VB/ R3</t>
  </si>
  <si>
    <t>3500 JACK DR</t>
  </si>
  <si>
    <t>2021-MSS-RES-00947</t>
  </si>
  <si>
    <t>SFR / Remove &amp; Replace 30# Felt / replace with 30-Year, Malarkey Shingle / Malarkey #1030 Synthetic underlayment / Malarkey Artic ice &amp; Water Shield / INSTALL PER IRC AND LISTING / 9:12 / VB / R-3</t>
  </si>
  <si>
    <t>1023 COOPER ST</t>
  </si>
  <si>
    <t>2021-MSS-RES-00928</t>
  </si>
  <si>
    <t>SFR/REROOF/TEAR OFF/replace roof/ARCH SHINGLES/TWO STORY/10:12/VB/R-3</t>
  </si>
  <si>
    <t>433 EDITH ST</t>
  </si>
  <si>
    <t>2021-MSS-RES-00933</t>
  </si>
  <si>
    <t>SFR/ Tear off existing roof, dry in with liner lock synthetic underlayment and ice and water. Re shingle with storm gray Malarkey shingles. Single family one story 7/12 pitch./ INSTALL PER IRC AND LISTING/VB/ R3</t>
  </si>
  <si>
    <t>3501 BRANDON WAY</t>
  </si>
  <si>
    <t>2021-MSS-RES-00893</t>
  </si>
  <si>
    <t>SFR/ TEAR OFF/ REPLACE ICE AND WATER SHIELD/ UNDERLAYMENT./ SHINGLES PER IRC AND LISTING/ 6:12/ VB/ R3</t>
  </si>
  <si>
    <t>726 N 05TH ST W</t>
  </si>
  <si>
    <t>2021-MSS-RES-00896</t>
  </si>
  <si>
    <t>SFR/ Remove Shingles install new drip edge ice and water on eaves starter course felt new shingles ridge vent and ridge cap/ INSTALL PER IRC AND LISTING/ 7:12/ VB/ R3</t>
  </si>
  <si>
    <t>140 W SUSSEX AVE</t>
  </si>
  <si>
    <t>2021-MSS-RES-00897</t>
  </si>
  <si>
    <t>GARAGE/ Remove Shingles install new drip edge ice and water on eaves starter course felt new shingles ridge vent and ridge cap/ INSTALL PER IRC AND LISTING/ 7:12/ VB/ U</t>
  </si>
  <si>
    <t>2021-MSS-RES-00899</t>
  </si>
  <si>
    <t>5086 LOGAN CT</t>
  </si>
  <si>
    <t>2021-MSS-RES-00900</t>
  </si>
  <si>
    <t>SFR/Remove Shingles install new drip edge ice and water on eaves starter course felt new shingles ridge vent and ridge cap/ INSTALL PER IRC AND LISTING/ 4:12./VB/ R3</t>
  </si>
  <si>
    <t>4118 RAINBOW DR</t>
  </si>
  <si>
    <t>2021-MSS-RES-00912</t>
  </si>
  <si>
    <t>SFR/ Remove &amp; Replace 30# Felt, replace with 40-Year, Malarkey Shingle._x000D_
Malarkey #1030 Synthetic underlayment, Malarkey Artic ice &amp; Water Shield/ INSTALL PER IRC AND LISTING/ :12/ VB/ R3</t>
  </si>
  <si>
    <t>2030 S 05TH ST W</t>
  </si>
  <si>
    <t>2021-MSS-RES-00877</t>
  </si>
  <si>
    <t>SFR/ Remove &amp; Replace 30# Felt, replace with 30-Year, Malarkey Shingle._x000D_
Malarkey #1030 Synthetic underlayment, Malarkey Artic ice &amp; Water Shield. / INSTALL PER IRC AND LISTING/ 12:12/ VB/ R3_x000D_
 STEEP PART OF ROOF ONLY, NOT FLAT PART OF ROOF.</t>
  </si>
  <si>
    <t>319 E PINE ST</t>
  </si>
  <si>
    <t>2021-MSS-RES-00859</t>
  </si>
  <si>
    <t>SFR/ Install new Vista shingles./Remove 2 layers of shingles, drip edge, pipe boots, underlayment and dispose/ new decking to meet manufacturer warranty (IF NEEDED)/ INSTALL PER IRC AND LISTING/ 6:12/ VB/ R3</t>
  </si>
  <si>
    <t>804 WOODFORD ST</t>
  </si>
  <si>
    <t>2021-MSS-RES-00860</t>
  </si>
  <si>
    <t>SFR/ Install new Vista shingles./ Remove shingles, drip edge, pipe boots, chimney flashing,_x000D_
underlayment and dispose/ INSTALL PER IRC AND LISTING/ 5:12/ VB/ R3</t>
  </si>
  <si>
    <t>615 BROOKS ST</t>
  </si>
  <si>
    <t>2021-MSS-RES-00884</t>
  </si>
  <si>
    <t>SFR/ Exterior siding replacement and repaint. Another contractor was hired to remove existing failed siding, we are installing/upgrading to LP Siding and Trim with rainscreen./ INSTALL PER IRC AND LISTING/ VB/ R3</t>
  </si>
  <si>
    <t>JL CONSOLIDATED SERVICES LLC</t>
  </si>
  <si>
    <t>801 S 04TH ST W</t>
  </si>
  <si>
    <t>2021-MSS-RES-00874</t>
  </si>
  <si>
    <t>SFR/ Take of d shingles,put new 30 year malarkey nex,ice water eves/ INSTALL PER IRC AND LISTING/ 6:12/ VB/ R3</t>
  </si>
  <si>
    <t>5113 PINTLAR MOUNTAIN CT</t>
  </si>
  <si>
    <t>2021-MSS-RES-00848</t>
  </si>
  <si>
    <t>SFR / remove shingles / install new drip edge ice and water on eaves / starter course felt / new shingles / ridge vent and ridge cap / INSTALL PER IRC AND LISTING / 4:12 AND 6:12 / VB / R-3</t>
  </si>
  <si>
    <t>730 N 04TH ST W</t>
  </si>
  <si>
    <t>2021-MSS-RES-00849</t>
  </si>
  <si>
    <t>SFR / remove shingles / install new drip edge ice and water on eaves / starter course felt / new shingles / ridge vent and ridge cap / 3:12 AND 4:12 / INSTALL PER IRC AND LISTING / VB / R-3</t>
  </si>
  <si>
    <t>125 COHOSSET DR</t>
  </si>
  <si>
    <t>2021-MSS-RES-00922</t>
  </si>
  <si>
    <t>SFR/REROOF/Remove &amp; Replace 30# Felt, replace with 30-Year, Malarkey Shingle._x000D_
Malarkey #1030 Synthetic underlayment, Malarkey Arctic ice &amp; Water Shield.  _x000D_
Pitch of roof is 12/12 &amp;   1/12 Install Omni Seal./SINGLE STORY/12:12/VB/R-3</t>
  </si>
  <si>
    <t>903 STEPHENS AVE</t>
  </si>
  <si>
    <t>2021-MSS-RES-00915</t>
  </si>
  <si>
    <t>SFR/ Full roof replacement. Tear off current roofing system down to the decking then replace ice and water shield, shingles, underlayment and drip edge./ INSTALL PER IRC AND LISTING/ 5:12/ VB/ R3</t>
  </si>
  <si>
    <t>2107 PARK ST</t>
  </si>
  <si>
    <t>2021-MSS-RES-00945</t>
  </si>
  <si>
    <t>SFR/ Remove &amp; Replace 30# Felt, replace with 40-Year, Malarkey Shingle._x000D_
Malarkey #1030 Synthetic underlayment, Malarkey Artic ice &amp; Water Shield/ INSTALL PER IRC AND LISTING/ 9:12/ VB/ R3</t>
  </si>
  <si>
    <t>5203 LAREE CT</t>
  </si>
  <si>
    <t>2021-MSS-RES-00808</t>
  </si>
  <si>
    <t>8205 RANCH CLUB RD</t>
  </si>
  <si>
    <t>2021-MSS-RES-00835</t>
  </si>
  <si>
    <t>NAVARRO CUSTOM HOMES INC</t>
  </si>
  <si>
    <t>4042 MORNHINWEG WAY</t>
  </si>
  <si>
    <t>2021-MSS-RES-00787</t>
  </si>
  <si>
    <t>NSFR/ ATT GARAGE/ VB/ R3</t>
  </si>
  <si>
    <t>BEAUCHAMP CONSTRUCTION INC</t>
  </si>
  <si>
    <t>6312 ANDREA LN</t>
  </si>
  <si>
    <t>2021-MSS-RES-00811</t>
  </si>
  <si>
    <t>NEW SFR-ADU-GARAGE/DEMO EXISTING GARAGE/</t>
  </si>
  <si>
    <t>525 N 2ND ST W</t>
  </si>
  <si>
    <t>2021-MSS-RES-00783</t>
  </si>
  <si>
    <t>NSFR/ATT GARAGE// VB/ R3</t>
  </si>
  <si>
    <t>3921 HOSS DR</t>
  </si>
  <si>
    <t>2021-MSS-RES-00598</t>
  </si>
  <si>
    <t>NSFR W Att Garage/ VB/ R3</t>
  </si>
  <si>
    <t>4060 MORNHINWEG WAY</t>
  </si>
  <si>
    <t>2020-MSS-RES-00487</t>
  </si>
  <si>
    <t>815 HOWELL ST</t>
  </si>
  <si>
    <t>2020-MSS-RES-01057</t>
  </si>
  <si>
    <t>NEW TOWNHOME/ATT GARAGE/ /VB/ R3</t>
  </si>
  <si>
    <t>ZEPEDA HOMES INC</t>
  </si>
  <si>
    <t>824-B PALMER ST</t>
  </si>
  <si>
    <t>2020-MSS-RES-01055</t>
  </si>
  <si>
    <t>NEW TOWNHOME/ GARAGE/ VB/ R3</t>
  </si>
  <si>
    <t>822-B PALMER ST</t>
  </si>
  <si>
    <t>2020-MSS-RES-01054</t>
  </si>
  <si>
    <t>820-A PALMER ST</t>
  </si>
  <si>
    <t>2020-MSS-RES-01053</t>
  </si>
  <si>
    <t>820-B PALMER ST</t>
  </si>
  <si>
    <t>2021-MSS-RES-00666</t>
  </si>
  <si>
    <t>TOWNHOME/ VB/ R3</t>
  </si>
  <si>
    <t>EBC DEVELOPMENT LLC</t>
  </si>
  <si>
    <t>1055 MILTON ST</t>
  </si>
  <si>
    <t>2021-MSS-RES-00662</t>
  </si>
  <si>
    <t>TOWNHOME/VB/ R3</t>
  </si>
  <si>
    <t>803 HOWELL ST</t>
  </si>
  <si>
    <t>2020-MSS-RES-01056</t>
  </si>
  <si>
    <t>822-A PALMER ST</t>
  </si>
  <si>
    <t>2020-MSS-RES-01058</t>
  </si>
  <si>
    <t>824-A PALMER ST</t>
  </si>
  <si>
    <t>2021-MSS-RES-00527</t>
  </si>
  <si>
    <t>NEW TOWNHOUSE/ATT GARAGE/ VB/ R3</t>
  </si>
  <si>
    <t>4218-A CONCORD DR</t>
  </si>
  <si>
    <t>2021-MSS-RES-00526</t>
  </si>
  <si>
    <t>4218-B CONCORD DR</t>
  </si>
  <si>
    <t>2021-MSS-RES-00528</t>
  </si>
  <si>
    <t>4206-B CONCORD DR</t>
  </si>
  <si>
    <t>2021-MSS-RES-00523</t>
  </si>
  <si>
    <t>4240-A CONCORD DR</t>
  </si>
  <si>
    <t>2021-MSS-RES-00522</t>
  </si>
  <si>
    <t>4240-B CONCORD DR</t>
  </si>
  <si>
    <t>2021-MSS-RES-00525</t>
  </si>
  <si>
    <t>4228-A CONCORD DR</t>
  </si>
  <si>
    <t>2021-MSS-RES-00524</t>
  </si>
  <si>
    <t>4228-B CONCORD DR</t>
  </si>
  <si>
    <t>2021-MSS-RES-00529</t>
  </si>
  <si>
    <t>4206-A CONCORD DR</t>
  </si>
  <si>
    <t>2021-MSS-COM-00320</t>
  </si>
  <si>
    <t>BNMRA - New Multifamily 3-4 Units</t>
  </si>
  <si>
    <t>SFR/ Remove &amp; Replace 30# Felt, replace with 40-Year, Malarkey Shingle._x000D_
Malarkey #1030 Synthetic underlayment, Malarkey Artic ice &amp; Water Shield/ INSTALL PER IBC AND LISTING/ 5:12/ VB/ R3</t>
  </si>
  <si>
    <t>1411 S 02ND ST W</t>
  </si>
  <si>
    <t>2021-MSS-COM-00280</t>
  </si>
  <si>
    <t>New 4-Plex/ VB/ R2</t>
  </si>
  <si>
    <t>3785 W BROADWAY   APTS A-D</t>
  </si>
  <si>
    <t>2021-MSS-COM-00239</t>
  </si>
  <si>
    <t>NEW 4-PLEX/ VB/ R2</t>
  </si>
  <si>
    <t>SELWAY BUILDERS LLC</t>
  </si>
  <si>
    <t>1527 S 11TH ST W</t>
  </si>
  <si>
    <t>2021-MSS-COM-00200</t>
  </si>
  <si>
    <t>MCNETT FLATS BLDG 14 LOT 3/NEW 18 PLEX (3 floors of 6 units each)/ VB/ R2</t>
  </si>
  <si>
    <t>4990 ABBY LN</t>
  </si>
  <si>
    <t>2021-MSS-COM-00199</t>
  </si>
  <si>
    <t>MCNETT FLATS BLDG 13 LOT 3/ NEW 12 PLEX (3 floors of 4 units each)/ VB/ R2</t>
  </si>
  <si>
    <t>2750 OLD RANCH RD</t>
  </si>
  <si>
    <t>2021-MSS-COM-00198</t>
  </si>
  <si>
    <t>MCNETT FLATS BLDG 12 LOT 3/NEW 18 UNIT APT BLDG/ VB/ R2</t>
  </si>
  <si>
    <t>2790 OLD RANCH RD</t>
  </si>
  <si>
    <t>2021-MSS-COM-00272</t>
  </si>
  <si>
    <t>New 8-Plex/ VB/ R2</t>
  </si>
  <si>
    <t>3769 W BROADWAY  APTS A-H</t>
  </si>
  <si>
    <t>2021-MSS-COM-00271</t>
  </si>
  <si>
    <t>NEW 8-PLEX/ VB/ R2</t>
  </si>
  <si>
    <t>3755 W BROADWAY  APTS A-H</t>
  </si>
  <si>
    <t>2021-MSS-COM-00155</t>
  </si>
  <si>
    <t>MCNETT FLATS BLDG 7 LOT 5/ NEW -24 units (3 floors of 8 units each)/ VB/ R2</t>
  </si>
  <si>
    <t>2660 GEORGE ELMER DR</t>
  </si>
  <si>
    <t>2021-MSS-COM-00159</t>
  </si>
  <si>
    <t>MCNETT FLATS BLDG 11 LOT 5/NEW -15 units (3 floors of 5 units each)/ VB/ R2</t>
  </si>
  <si>
    <t>2625 OLD RANCH RD</t>
  </si>
  <si>
    <t>2021-MSS-COM-00158</t>
  </si>
  <si>
    <t>MCNETT FLATS BLDG 10 LOT 5/NEW -18 units (3 floors of 6 units each)/ VB/ R2</t>
  </si>
  <si>
    <t>2620 GEORGE ELMER DR</t>
  </si>
  <si>
    <t>2021-MSS-COM-00157</t>
  </si>
  <si>
    <t>MCNETT FLATS BLDG 9 LOT 5/NEW -24 units (3 floors of 8 units each)/ VB/ R2</t>
  </si>
  <si>
    <t>2665 OLD RANCH RD</t>
  </si>
  <si>
    <t>2021-MSS-COM-00156</t>
  </si>
  <si>
    <t>MCNETT FLATS BLDG 8 LOT 5/NEW -24 units (3 floors of 8 units each)/ VB/ R2</t>
  </si>
  <si>
    <t>5055 ABBY LN</t>
  </si>
  <si>
    <t>2021-MSS-COM-00039</t>
  </si>
  <si>
    <t>BLDG 4 - NEW 36 UNIT APT BLDG/VB/R-2</t>
  </si>
  <si>
    <t>AULTCO CONSTRUCTION INC</t>
  </si>
  <si>
    <t>2906 EXPO PKWY</t>
  </si>
  <si>
    <t>2021-MSS-RES-00898</t>
  </si>
  <si>
    <t>SFR/ Remove &amp; Replace 30# Felt, replace with 40-Year, Malarkey Shingle._x000D_
Malarkey #1030 Synthetic underlayment, Malarkey Artic ice &amp; Water Shield/ INSTALL PER IRC AND LISTING/ 12:12/ VB/ R3</t>
  </si>
  <si>
    <t>6310 HILLVIEW WAY</t>
  </si>
  <si>
    <t>2021-MSS-COM-00220</t>
  </si>
  <si>
    <t>CONSUMER DIRECT SOLAR/install solar power array/ VB/ U</t>
  </si>
  <si>
    <t>100 CONSUMER DIRECT WAY  MASTER</t>
  </si>
  <si>
    <t>2021-MSS-RES-00268.01</t>
  </si>
  <si>
    <t>NEW GARAGE SLAB/We would like to pour a slab foundation for a future garage./ VB/ U_x000D_
REV- MOVE GARAGE ONTO PROPERTY INCREASING THE SETBACK</t>
  </si>
  <si>
    <t>1532 S 12TH ST W</t>
  </si>
  <si>
    <t>2021-MSS-COM-00101.01</t>
  </si>
  <si>
    <t>CAR CONDO 8-UNIT/8 unit new construction for vehicle storage. No storm, sewer, water, plumbing ,or heating is anticipated'/VB/U/ REVISION TO ADD 4 ADDITIONAL UNITS ON THE EAST SIDE</t>
  </si>
  <si>
    <t>4503 CORPORATE WAY</t>
  </si>
  <si>
    <t>2021-MSS-COM-00073.01</t>
  </si>
  <si>
    <t>9/16/21 REVISION</t>
  </si>
  <si>
    <t>800 S VAN BUREN ST</t>
  </si>
  <si>
    <t>2021-MSS-COM-00072.01</t>
  </si>
  <si>
    <t>6/30/21 REVISION TO INCLUDE REMAINDER OF BLDG</t>
  </si>
  <si>
    <t>1075 SOUTH AVE W</t>
  </si>
  <si>
    <t>2020-MSS-RES-00883.02</t>
  </si>
  <si>
    <t>9/14/21 REVISION TO FRONT PORCH &amp; ADD SMALL REAR DECK &amp; SLIDING DOOR</t>
  </si>
  <si>
    <t>HUGHES CONSTRUCTION LLC</t>
  </si>
  <si>
    <t>6904 SHAVER DR</t>
  </si>
  <si>
    <t>2020-MSS-COM-00319.01</t>
  </si>
  <si>
    <t>9/17/21 REVISION TO ADD BATHROOM</t>
  </si>
  <si>
    <t>1502 DEARBORN AVE  STE A</t>
  </si>
  <si>
    <t>2018-MSS-COM-00162.04</t>
  </si>
  <si>
    <t>COSTCO/ADDITIONA/REMODEL/PARKING LOT REMODEL/ M/ B_x000D_
Rev 01 - 06/07/2021: 3/19/21 REVISION_x000D_
Rev 02 - 07/19/2021: V5 REVIEW - 5/26/21 REVISION TO ADD BACK IN FULL ADDITION ON EAST SIDE OF BLDG_x000D_
Rev 03- 08/09/2021 provide our MEP and Structural revised drawings_x000D_
REV 04- ENGINEERED RACKS AND CALCS</t>
  </si>
  <si>
    <t>2018-MSS-COM-00162.03</t>
  </si>
  <si>
    <t>COSTCO/ADDITIONA/REMODEL/PARKING LOT REMODEL/ M/ B_x000D_
Rev 01 - 06/07/2021: 3/19/21 REVISION_x000D_
Rev 02 - 07/19/2021: V5 REVIEW - 5/26/21 REVISION TO ADD BACK IN FULL ADDITION ON EAST SIDE OF BLDG_x000D_
Rev 03- 08/09/2021 provide our MEP and Structural revised drawings</t>
  </si>
  <si>
    <t>11/19/2021 - 4:32 PM</t>
  </si>
  <si>
    <t>11/19/2021 - 4:30 PM</t>
  </si>
  <si>
    <t>11/19/2021 - 4:28 PM</t>
  </si>
  <si>
    <t>DEMMP</t>
  </si>
  <si>
    <t>ACA</t>
  </si>
  <si>
    <r>
      <rPr>
        <sz val="10"/>
        <rFont val="Arial"/>
        <family val="2"/>
      </rPr>
      <t>5315.000.360010.00</t>
    </r>
  </si>
  <si>
    <r>
      <rPr>
        <sz val="10"/>
        <rFont val="Arial"/>
        <family val="2"/>
      </rPr>
      <t>Sewer Loan Application Fees</t>
    </r>
  </si>
  <si>
    <r>
      <rPr>
        <sz val="10"/>
        <rFont val="Arial"/>
        <family val="2"/>
      </rPr>
      <t>2021-MSS-COM-00039</t>
    </r>
  </si>
  <si>
    <r>
      <rPr>
        <sz val="10"/>
        <rFont val="Arial"/>
        <family val="2"/>
      </rPr>
      <t>AULTCO</t>
    </r>
  </si>
  <si>
    <r>
      <rPr>
        <sz val="10"/>
        <rFont val="Arial"/>
        <family val="2"/>
      </rPr>
      <t>2021-MSS-COM-00239</t>
    </r>
  </si>
  <si>
    <r>
      <rPr>
        <sz val="10"/>
        <rFont val="Arial"/>
        <family val="2"/>
      </rPr>
      <t>2021-MSS-RES-00598</t>
    </r>
  </si>
  <si>
    <r>
      <rPr>
        <sz val="10"/>
        <rFont val="Arial"/>
        <family val="2"/>
      </rPr>
      <t>DARRELL LEE CONSTRUCTION</t>
    </r>
  </si>
  <si>
    <r>
      <rPr>
        <sz val="10"/>
        <rFont val="Arial"/>
        <family val="2"/>
      </rPr>
      <t>DARRELL LEE CONSTRUCTION LLC</t>
    </r>
  </si>
  <si>
    <r>
      <rPr>
        <sz val="10"/>
        <rFont val="Arial"/>
        <family val="2"/>
      </rPr>
      <t>2021-MSS-SWR-00922</t>
    </r>
  </si>
  <si>
    <r>
      <rPr>
        <sz val="10"/>
        <rFont val="Arial"/>
        <family val="2"/>
      </rPr>
      <t>2021-MSS-WTR-00936</t>
    </r>
  </si>
  <si>
    <r>
      <rPr>
        <sz val="10"/>
        <rFont val="Arial"/>
        <family val="2"/>
      </rPr>
      <t>2020-MSS-RES-01053</t>
    </r>
  </si>
  <si>
    <r>
      <rPr>
        <sz val="10"/>
        <rFont val="Arial"/>
        <family val="2"/>
      </rPr>
      <t>AL ZEPEDA</t>
    </r>
  </si>
  <si>
    <r>
      <rPr>
        <sz val="10"/>
        <rFont val="Arial"/>
        <family val="2"/>
      </rPr>
      <t>2020-MSS-RES-01054</t>
    </r>
  </si>
  <si>
    <r>
      <rPr>
        <sz val="10"/>
        <rFont val="Arial"/>
        <family val="2"/>
      </rPr>
      <t>2020-MSS-RES-01055</t>
    </r>
  </si>
  <si>
    <r>
      <rPr>
        <sz val="10"/>
        <rFont val="Arial"/>
        <family val="2"/>
      </rPr>
      <t>2020-MSS-RES-01056</t>
    </r>
  </si>
  <si>
    <r>
      <rPr>
        <sz val="10"/>
        <rFont val="Arial"/>
        <family val="2"/>
      </rPr>
      <t>2020-MSS-RES-01057</t>
    </r>
  </si>
  <si>
    <r>
      <rPr>
        <sz val="10"/>
        <rFont val="Arial"/>
        <family val="2"/>
      </rPr>
      <t>2020-MSS-RES-01058</t>
    </r>
  </si>
  <si>
    <r>
      <rPr>
        <sz val="10"/>
        <rFont val="Arial"/>
        <family val="2"/>
      </rPr>
      <t>2021-MSS-RES-00522</t>
    </r>
  </si>
  <si>
    <r>
      <rPr>
        <sz val="10"/>
        <rFont val="Arial"/>
        <family val="2"/>
      </rPr>
      <t>MOSTAD</t>
    </r>
  </si>
  <si>
    <r>
      <rPr>
        <sz val="10"/>
        <rFont val="Arial"/>
        <family val="2"/>
      </rPr>
      <t>2021-MSS-RES-00523</t>
    </r>
  </si>
  <si>
    <r>
      <rPr>
        <sz val="10"/>
        <rFont val="Arial"/>
        <family val="2"/>
      </rPr>
      <t>2021-MSS-RES-00524</t>
    </r>
  </si>
  <si>
    <r>
      <rPr>
        <sz val="10"/>
        <rFont val="Arial"/>
        <family val="2"/>
      </rPr>
      <t>2021-MSS-RES-00525</t>
    </r>
  </si>
  <si>
    <r>
      <rPr>
        <sz val="10"/>
        <rFont val="Arial"/>
        <family val="2"/>
      </rPr>
      <t>2021-MSS-RES-00526</t>
    </r>
  </si>
  <si>
    <r>
      <rPr>
        <sz val="10"/>
        <rFont val="Arial"/>
        <family val="2"/>
      </rPr>
      <t>2021-MSS-RES-00527</t>
    </r>
  </si>
  <si>
    <r>
      <rPr>
        <sz val="10"/>
        <rFont val="Arial"/>
        <family val="2"/>
      </rPr>
      <t>2021-MSS-RES-00528</t>
    </r>
  </si>
  <si>
    <r>
      <rPr>
        <sz val="10"/>
        <rFont val="Arial"/>
        <family val="2"/>
      </rPr>
      <t>2021-MSS-RES-00529</t>
    </r>
  </si>
  <si>
    <r>
      <rPr>
        <sz val="10"/>
        <rFont val="Arial"/>
        <family val="2"/>
      </rPr>
      <t>2021-MSS-RES-00662</t>
    </r>
  </si>
  <si>
    <r>
      <rPr>
        <sz val="10"/>
        <rFont val="Arial"/>
        <family val="2"/>
      </rPr>
      <t>2021-MSS-RES-00666</t>
    </r>
  </si>
  <si>
    <r>
      <rPr>
        <sz val="10"/>
        <rFont val="Arial"/>
        <family val="2"/>
      </rPr>
      <t>2021-MSS-RES-00815</t>
    </r>
  </si>
  <si>
    <r>
      <rPr>
        <sz val="10"/>
        <rFont val="Arial"/>
        <family val="2"/>
      </rPr>
      <t>2021-MSS-RES-00866</t>
    </r>
  </si>
  <si>
    <r>
      <rPr>
        <sz val="10"/>
        <rFont val="Arial"/>
        <family val="2"/>
      </rPr>
      <t>2021-MSS-SWR-00465</t>
    </r>
  </si>
  <si>
    <r>
      <rPr>
        <sz val="10"/>
        <rFont val="Arial"/>
        <family val="2"/>
      </rPr>
      <t>2021-MSS-SWR-00863</t>
    </r>
  </si>
  <si>
    <r>
      <rPr>
        <sz val="10"/>
        <rFont val="Arial"/>
        <family val="2"/>
      </rPr>
      <t>2021-MSS-SWR-00864</t>
    </r>
  </si>
  <si>
    <r>
      <rPr>
        <sz val="10"/>
        <rFont val="Arial"/>
        <family val="2"/>
      </rPr>
      <t>2021-MSS-SWR-00865</t>
    </r>
  </si>
  <si>
    <r>
      <rPr>
        <sz val="10"/>
        <rFont val="Arial"/>
        <family val="2"/>
      </rPr>
      <t>2021-MSS-SWR-00866</t>
    </r>
  </si>
  <si>
    <r>
      <rPr>
        <sz val="10"/>
        <rFont val="Arial"/>
        <family val="2"/>
      </rPr>
      <t>2021-MSS-SWR-00867</t>
    </r>
  </si>
  <si>
    <r>
      <rPr>
        <sz val="10"/>
        <rFont val="Arial"/>
        <family val="2"/>
      </rPr>
      <t>2021-MSS-SWR-00868</t>
    </r>
  </si>
  <si>
    <r>
      <rPr>
        <sz val="10"/>
        <rFont val="Arial"/>
        <family val="2"/>
      </rPr>
      <t>2021-MSS-SWR-00869</t>
    </r>
  </si>
  <si>
    <r>
      <rPr>
        <sz val="10"/>
        <rFont val="Arial"/>
        <family val="2"/>
      </rPr>
      <t>2021-MSS-SWR-00870</t>
    </r>
  </si>
  <si>
    <r>
      <rPr>
        <sz val="10"/>
        <rFont val="Arial"/>
        <family val="2"/>
      </rPr>
      <t>2021-MSS-MEC-00980</t>
    </r>
  </si>
  <si>
    <r>
      <rPr>
        <sz val="10"/>
        <rFont val="Arial"/>
        <family val="2"/>
      </rPr>
      <t>TRAVIS DEATON</t>
    </r>
  </si>
  <si>
    <t>In House Permits</t>
  </si>
  <si>
    <t>12/06/20212 last year completed</t>
  </si>
  <si>
    <t xml:space="preserve">TWNHS
</t>
  </si>
  <si>
    <t>TWNHS</t>
  </si>
  <si>
    <t>TED2</t>
  </si>
  <si>
    <t>Modifications</t>
  </si>
  <si>
    <t>WORK_DES</t>
  </si>
  <si>
    <t>BUS_NAME</t>
  </si>
  <si>
    <t>2021-MSS-COM-00315</t>
  </si>
  <si>
    <t>HYPEHOUSE/ Ste A Tenant Improvement/ VA/ B</t>
  </si>
  <si>
    <t>812 TOOLE AVE  STE 100</t>
  </si>
  <si>
    <t>2021-MSS-COM-00318</t>
  </si>
  <si>
    <t>EDWARD JONES/ Tenant Improvement  Frame new interior walls and new finishes.  Space is currently vacant and empty shell.  Mechanical unit, Electrical panel / service are existing from 2019 build of building.  Bathroom is not in scope, framing and finishes only./ VB/ B</t>
  </si>
  <si>
    <t>275 N RUSSELL ST</t>
  </si>
  <si>
    <t>2021-MSS-COM-00226</t>
  </si>
  <si>
    <t>PRUYN VETERINARY/remodel and addition of a crematorium to an existing vet clinic/ VB/ B</t>
  </si>
  <si>
    <t>GRAY WEST CONSTRUCTION INC</t>
  </si>
  <si>
    <t>2802 GREAT NORTHERN LP</t>
  </si>
  <si>
    <t>2021-MSS-COM-00328</t>
  </si>
  <si>
    <t>TEMPORARY WARMING SHELTER/ VB/ R-1</t>
  </si>
  <si>
    <t>TEMP RIGHT SERVICE INC</t>
  </si>
  <si>
    <t>1919 NORTH AVE W</t>
  </si>
  <si>
    <t>2021-MSS-COM-00167</t>
  </si>
  <si>
    <t>BATHING BEAUTIES/ Change of Use letter._x000D_
*Per Aaron no plans will be required**</t>
  </si>
  <si>
    <t>2021-MSS-COM-00371</t>
  </si>
  <si>
    <t>FAIRFIELD INN AND SUITES/ Phase 2 - Exterior Remodel to convert existing Wingate .  Primarily EIFS and Parapet revisions and refinishing./ VB/ B</t>
  </si>
  <si>
    <t>5252 AIRWAY BLVD</t>
  </si>
  <si>
    <t>2021-MSS-COM-00383</t>
  </si>
  <si>
    <t>PURUSA YOGA/ TI/VB/B.</t>
  </si>
  <si>
    <t>800 KENSINGTON AVE STE 100</t>
  </si>
  <si>
    <t>2021-MSS-COM-00343</t>
  </si>
  <si>
    <t>UM MANSFIELD LIBRARY/ LEVEL 1Interior remodel of space/. Work invloves demo. of exis. storefront, walls, doors, ceilings, ligths &amp; electrical. New walls, doors, ceiling, electrical and finishes./IIA/ E</t>
  </si>
  <si>
    <t>REYNOLDS CONSTRUCTION CO INC</t>
  </si>
  <si>
    <t>910 MCLEOD AVE</t>
  </si>
  <si>
    <t>2021-MSS-COM-00333</t>
  </si>
  <si>
    <t>ZENITH PROPERTIES/Accessible route to tenant space in public right of way./ VB/ B</t>
  </si>
  <si>
    <t>2021-MSS-COM-00240</t>
  </si>
  <si>
    <t>BROOOKLYN BAGEL AND BAKERY/ Tenant improvement remodel/ VB/ B</t>
  </si>
  <si>
    <t>TRICON COMMERCIAL CONSTRUCTION LLC</t>
  </si>
  <si>
    <t>2865 N RESERVE ST</t>
  </si>
  <si>
    <t>2021-MSS-COM-00218</t>
  </si>
  <si>
    <t>MCNETT FLATS BLDG 16 LOT 4/NEW 30 units (3 floors of 10 units each) APT BLDG/</t>
  </si>
  <si>
    <t>2670 OLD RANCH RD</t>
  </si>
  <si>
    <t>2021-MSS-COM-00298</t>
  </si>
  <si>
    <t>Demolition and rebuild of street facing facade and roof structure. Interior remodel./ VB/ M</t>
  </si>
  <si>
    <t>124 N HIGGINS AVE</t>
  </si>
  <si>
    <t>2021-MSS-COM-00124</t>
  </si>
  <si>
    <t>AC MARRIOTT ROOFTOP/Tenant improvement for a rooftop terrace space on top of the AC Marriott Missoula hotel. Work includes casework and bar equipment for a bar, drink rail at parapet, fabric canopy and poles for shade sails, string lights, a fire pit and planters./VB/A-3</t>
  </si>
  <si>
    <t>175 PATTEE ST</t>
  </si>
  <si>
    <t>2021-MSS-COM-00361</t>
  </si>
  <si>
    <t>LEGACY LOUNGE LLC/ Remove non structural walls and repair holes in floor made by previous tenants/ VB/ B</t>
  </si>
  <si>
    <t>CLARK FORK CONSTRUCTION</t>
  </si>
  <si>
    <t>529 S HIGGINS AVE</t>
  </si>
  <si>
    <t>2021-MSS-COM-00262</t>
  </si>
  <si>
    <t>FURLONG RENOVATION/ two units downstairs, two units upstairs. Renovation includes adding insulation to the walls, floors, ceilings. and replacing existing windows with new insulated glass, matching existing window opening sizes.  new plumbing, electrical, and mechanical systems. The units will not change in square footage, nor add to the exterior envelope. Per Code we are making the two lower units Type B accessible.  For the site we will add a walkway to the new asphalt parking in the rear. Current parking is 2 spots we are adding 2./ VB/ R2</t>
  </si>
  <si>
    <t>429 E PINE ST</t>
  </si>
  <si>
    <t>2021-MSS-COM-00306</t>
  </si>
  <si>
    <t>MIXED USE/ Interior remodel of existing space on the east half of the second floor of building. New deck addition on the south face of building - follows with existing neighborhood aesthetics. Improvements include natural wood columns, replication and improvement of tile roof over porch - to include new deck, deck roof, and crafted rail to enclose deck. New deck is within site and building and does not encroach on use of the public space, and improves aesthetics from the street. Roof pitch will indicate new deck roof. No new roof over remodeled space is planned./ VB/ B</t>
  </si>
  <si>
    <t>JM MORAN &amp; COMPANY INC</t>
  </si>
  <si>
    <t>222 E PINE ST</t>
  </si>
  <si>
    <t>2021-MSS-COM-00335</t>
  </si>
  <si>
    <t>KARL TYLER VM SERVICE/ Remove existing membrane and replacing with new 60 MIL TPO membrane over existing insulation over Karl Tyler VW service center.</t>
  </si>
  <si>
    <t>3663 N RESERVE ST</t>
  </si>
  <si>
    <t>2021-MSS-COM-00379</t>
  </si>
  <si>
    <t>TAMARACK PUBLICHOUSE/ Remove existing roofing to the deck_x000D_
Replace decking only as needed (additional costs may incur)_x000D_
Install new 2.6 ISO or 2.75 EPS (depending on availability) added R-11-15_x000D_
This will level the deck around the unit curbs and minimize curb details_x000D_
Also adding needed and useful R-Value _x000D_
Install new crickets to improve slope at back wall_x000D_
Install new .5” HD ISO Cover Board R-2.5_x000D_
Install new 60 Mil IB PVC _x000D_
(Restaurant recommended due to chemical and grease resistance)_x000D_
Install new pipe boots and factory accessories_x000D_
Install new termination on brick walls_x000D_
Install new coping on center wall and back wall</t>
  </si>
  <si>
    <t>231 W FRONT ST</t>
  </si>
  <si>
    <t>2021-MSS-COM-00380</t>
  </si>
  <si>
    <t>TREASURE CHEST/ Remove all existing roofing to the original T&amp;G Deck_x000D_
Install new R-30 ISO_x000D_
Install new 60 Mil IB PVC Membrane_x000D_
Includes, permits, lifts, mobilizations, disposal and all materials_x000D_
and labor_x000D_
Additional charges may apply if damages are found in the roof_x000D_
deck</t>
  </si>
  <si>
    <t>1612 BENTON AVE</t>
  </si>
  <si>
    <t>2021-MSS-COM-00334</t>
  </si>
  <si>
    <t>MOUNTAIN LINE TRANSFER STATION/REROOF/REMOVE EXISTING MEMBRANE AND INSTALL CARLISLE 60 MIL TPO/SINGLE STORY/FLAT/VB/B</t>
  </si>
  <si>
    <t>MISSOULA SHEET METAL</t>
  </si>
  <si>
    <t>2021-MSS-COM-00394</t>
  </si>
  <si>
    <t>APTS/ TEAR OFF/ REPLACE ICE AND WATER SHIELD/ SYNTHETIC UNDERLAYMENT/ SHINGLES PER IBC AND LISTING/RIDGE VENT AND CAP/ 5:12/ VB/ R2</t>
  </si>
  <si>
    <t>234 EDITH ST</t>
  </si>
  <si>
    <t>2021-MSS-COM-00391</t>
  </si>
  <si>
    <t>COMMERCIAL/ Tear off and reroof half of the building with Arctic Seal ice and water, GAF TigerPAW, and GAF Timberline HDZ shingles./ INSTALL PER IBC AND LISTING/  6:12/ VB/ B</t>
  </si>
  <si>
    <t>517 S ORANGE ST</t>
  </si>
  <si>
    <t>2021-MSS-COM-00400</t>
  </si>
  <si>
    <t>KREIG CHIROPRATIC CENTER / Take of old shingles/ put new 30 year malarkey nex / ice water eves / synthetic layment / INSTALL PER IBC AND LISTING / 4:12 / VB / R-2</t>
  </si>
  <si>
    <t>1070 N RUSSELL ST</t>
  </si>
  <si>
    <t>2021-MSS-COM-00367</t>
  </si>
  <si>
    <t>4-PLEX / remove existing shingles from roof deck / Replace all roof sheathing with 19/32 plywood / Replace any fascia, sub-fascia that has any water damage / Fully ice and water shield entire 2.5:12 roof deck / Install new Vertical seam 1.5'' standing seam metal roof with factory applied sealant on rib / Install continuous ridge ventilation across entire ridge length / INSTALL PER IBC AND LISTING / OBSERVE LOW SLOPE REQMTS / VB / R-2</t>
  </si>
  <si>
    <t>731 W SUSSEX AVE</t>
  </si>
  <si>
    <t>2021-MSS-COM-00366</t>
  </si>
  <si>
    <t>RESIDENTIAL 4-PLEX / remove existing shingles from roof deck / Replace all roof sheathing with 19/32 plywood / Replace any fascia, sub-fascia that has any water damage / Fully ice and water shield entire 2.5:12 roof deck / Install new Vertical seam 1.5'' standing seam metal roof with factory applied sealant on rib / Install continuous ridge ventilation across entire ridge length / INSTALL PER IBC AND LISTING / OBSERVE LOW SLOPE REQMTS / VB / R-2</t>
  </si>
  <si>
    <t>733 W SUSSEX AVE</t>
  </si>
  <si>
    <t>2021-MSS-COM-00363</t>
  </si>
  <si>
    <t>NOC HEADQUARTERS AT FORT MISSOULA/ HISTORICAL HOUSE/ TEAR OFF OLD WOOD SHINGLES/ REPLACE WITH 30 # PAPER AND NEW WOOD SHINGLES/ INSTALLING WOOD SHINGLES IN A MANNER CONSISTENT WITH HISTORICAL PRESERVATION AND LOOK OF BUILDING/ NON CONDITIONED SPACE/ INSTALL PER IBC AND LISTING/ 8:12_x000D_
_x000D_
**HOUSE HAS NO PLUMBING, ELECTRICAL OR INTERIOR ITEMS.  NO PEOPLES ARE ALLOWED TO OCCUPY AS IT IS ONLY FOR VIEWING PURPOSES**</t>
  </si>
  <si>
    <t>3400 CAPT RAWN WAY</t>
  </si>
  <si>
    <t>2021-MSS-RES-00920</t>
  </si>
  <si>
    <t>SFR/Install 3 new 4 o x 4 o egress windows (2) on north side of house and (1) on the east side. wells are 56"x 36"x 60" install new 3 o x 2 o window on the east side of house to replace existing window. _x000D_
_x000D_
Remove 74" load bearing wall in basement east corner adj to stairs, replacing existing header (3,2 x 12's ) with (3) 11-7/8 x 1-3/4 LVL X 201-1/2 inch with 6 x 6 moisture resistant post's S,S,T ABA base's and C C Q column cap's, build new 2 x 6 x 36 wing wall east and west of new header and new 2 x 6 x 72" wall north south to enclose storage room, Build new wall east and west 232-1/2" to make second room in basement, build new 2 x 4 x 148-3/4" wall north and south parallel to existing 2 x 6 wall to make hall way to bathroom and enclose storage area.   _x000D_
_x000D_
Master bath replace vanity with double sink, remove bath tub and frame 68"x 58" shower w/ center drain (homeowner will tile)/VB/R-3</t>
  </si>
  <si>
    <t>INFINITY CONSTRUCTION AND REPAIR LLC</t>
  </si>
  <si>
    <t>3314 BANCROFT ST</t>
  </si>
  <si>
    <t>2021-MSS-RES-00916</t>
  </si>
  <si>
    <t>DUPLEX/ remove and replace existing deck with same footprint/ VB/ R3</t>
  </si>
  <si>
    <t>1630 DEFOE ST</t>
  </si>
  <si>
    <t>2021-MSS-RES-00004</t>
  </si>
  <si>
    <t>SFR/Remodel/Reconfigure: Remove walls in Basement great room. Add bathroom in basement mechanical room. Put door between OFFICE and bathroom.  Potentially put pellet (or gas) stove in basement space./VB/R-3</t>
  </si>
  <si>
    <t>7790 PARKWOOD DR</t>
  </si>
  <si>
    <t>2021-MSS-RES-00263</t>
  </si>
  <si>
    <t>SFR/ADDITION/VB/R-3</t>
  </si>
  <si>
    <t>313 FAIRVIEW AVE</t>
  </si>
  <si>
    <t>2021-MSS-RES-00907</t>
  </si>
  <si>
    <t>SFR/ Add 2nd story bedrooms and bath above existing garage.  Add garage bay.  New roof system over addition. Remodel existing 2nd story. Minimal work on existing 1st floor.</t>
  </si>
  <si>
    <t>3069 DUNCAN DR</t>
  </si>
  <si>
    <t>2021-MSS-RES-00943</t>
  </si>
  <si>
    <t>SFR/ Addition of 8x20 porch tied into existing roof and 8x20 deck.  remove existing concrete steps/ VB/ R3</t>
  </si>
  <si>
    <t>1010 PALMER ST</t>
  </si>
  <si>
    <t>2021-MSS-RES-00873</t>
  </si>
  <si>
    <t>SFR/ Finish basement and man cave/ VB/ R3</t>
  </si>
  <si>
    <t>1521 TAMARACK ST</t>
  </si>
  <si>
    <t>2021-MSS-RES-00986</t>
  </si>
  <si>
    <t>SFR/ Remodel Bathroom/ VB/ R3</t>
  </si>
  <si>
    <t>WILD WOOD CONSTRUCTION</t>
  </si>
  <si>
    <t>600 E SUSSEX AVE</t>
  </si>
  <si>
    <t>2021-MSS-RES-00939</t>
  </si>
  <si>
    <t>SFR/ Renovation of existing bath/ laundry to include moving wall, relocating washer &amp; dryer, relocating toilet and bathroom vanity.  A new framed wall will divide the bath/ laundry to create a mud rm. area.  We will install a beam where existing wall was located.  We are moving the entrance from the garage into home through mud room.  New flooring and light fixtures will be installed._x000D_
Renovation of M. Bath above is mostly cosmetic.  Room to stay same size.  Replacing vanity in same location.  Moving toilet and tiling a larger shower.  New tiled floor and light fixtures will be installed./ VB/ R3</t>
  </si>
  <si>
    <t>104 KINNIKINNICK CT</t>
  </si>
  <si>
    <t>2021-MSS-RES-00978</t>
  </si>
  <si>
    <t>SFR/ Kitchen remodel: move sink, move dishwasher, move fridge, move oven, move outlets, add new outlets, move water lines, move drain pipe, add new lights, remove non-structural wall/ VB/ R3</t>
  </si>
  <si>
    <t>3652 KINGSBURY PL</t>
  </si>
  <si>
    <t>2021-MSS-RES-00927</t>
  </si>
  <si>
    <t>SFR/Remove existing wooden front deck and replace with new of the same size./VB/R-3</t>
  </si>
  <si>
    <t>418 DALY AVE</t>
  </si>
  <si>
    <t>2021-MSS-RES-00971</t>
  </si>
  <si>
    <t>SFR/ Remove existing concrete patio and replace with new wooden/trex deck/ VB/ R3</t>
  </si>
  <si>
    <t>2701 RUSTLER DR</t>
  </si>
  <si>
    <t>2021-MSS-RES-01024</t>
  </si>
  <si>
    <t>SFR / Remove &amp; Replace 30# Felt / replace with 30-Year / Malarkey Shingle / Malarkey #1030 Synthetic underlayment / Malarkey Artic ice &amp; Water Shield / INSTALL PER IRC AND LISTING / 10:12 / VB / R-3</t>
  </si>
  <si>
    <t>107 S DAVIS ST</t>
  </si>
  <si>
    <t>2021-MSS-RES-00985</t>
  </si>
  <si>
    <t>SFR / Tear off existing TPO Membrane / inspect roof sheathing if any is found replace with new materials / installing Firestone 3” iso Rigid Insulation Board / Mechanically fastened Firestone 60 mill EPDM Roof System / Flash all penetrations / The existing roof structure has a roof pitch of 1:12 and will work effectively with the membrane / INSTALL PER IRC AND LISTING / 1:12 / VB / R-3</t>
  </si>
  <si>
    <t>621 FAIRVIEW AVE</t>
  </si>
  <si>
    <t>2021-MSS-RES-01039</t>
  </si>
  <si>
    <t>SFR / Remove &amp; Replace 30# Felt / replace with 50-Year / Malarkey Shingle / Malarkey #1030 Synthetic underlayment / Malarkey Artic ice &amp; Water Shield / INSTALL PER IRC AND LISTING / 5:12 / VB / R-3</t>
  </si>
  <si>
    <t>2801 RAYMOND AVE</t>
  </si>
  <si>
    <t>2021-MSS-RES-01020</t>
  </si>
  <si>
    <t>5611 GHARRETT AVE</t>
  </si>
  <si>
    <t>2021-MSS-RES-01013</t>
  </si>
  <si>
    <t>SFR / tear off and removal of old roofing materials / install synthetic underlayment / ice n water / architectural shingles / INSTALL PER IRC AND LISTING / 4:12 / VB / R-3</t>
  </si>
  <si>
    <t>810 HART ST</t>
  </si>
  <si>
    <t>2021-MSS-RES-01022</t>
  </si>
  <si>
    <t>SFR/ TEAR OFF/ REPLACE ICE AND WATER SHEILD/ SYNTHETIC UNDERLAYMENT/ SHINGLES PER IRC AND LISTING/ RIDGE VENT AND CAP/ 5:12/ VB/ R3</t>
  </si>
  <si>
    <t>4014 TIMBERLANE</t>
  </si>
  <si>
    <t>2021-MSS-RES-01021</t>
  </si>
  <si>
    <t>SFR/ TEAR OFF/ REPLACE ICE AND WATER SHIELD/ SYNTHETIC UNDERLAYMENT/ SHINGLES PER IRC AND LISTING/ RIDGE CAP AND VENT./ INSTALL PER IRC AND LISTING./  5:12/ VB/ R3</t>
  </si>
  <si>
    <t>1714 HOWELL ST</t>
  </si>
  <si>
    <t>2021-MSS-RES-01012</t>
  </si>
  <si>
    <t>SFR / 6:12 / 1 arch layer / 2 story  sf residential re-roof / R&amp;R / install synthetic underlayment / install 50 yr shingle / ice and water shield / CRV / INSTALL PER IRC AND LISTING / VB / R-3</t>
  </si>
  <si>
    <t>2840 SHEFFIELD DR</t>
  </si>
  <si>
    <t>2021-MSS-RES-00996</t>
  </si>
  <si>
    <t>SFR / TEAR OFF EXISTING ROOF AND REPLANCE WITH SYNTHETIC UNDERLAYMENT/ RE-ROOF WITH SHINGLES / INSTALL WATER AND ICE SHIELD / INSTALL PER IRC AND LISTING / &gt;4:12 / VB / R-3</t>
  </si>
  <si>
    <t>510 W SPRUCE ST</t>
  </si>
  <si>
    <t>2021-MSS-RES-01025</t>
  </si>
  <si>
    <t>GARAGE / Remove &amp; Replace 30# Felt / replace with 30-Year / Malarkey Shingle / Malarkey #1030 Synthetic underlayment / Malarkey Artic ice &amp; Water Shield / INSTALL PER IRC AND LISTING / 10:12 / VB / U</t>
  </si>
  <si>
    <t>2021-MSS-RES-00994</t>
  </si>
  <si>
    <t>SFR / 8,9:12 / 1 arch layer / 1,2 story SF residential re-roof / R&amp;R / install synthetic underlayment / install 50 year shingle / ice and water shield / CRV / INSTALL PER IRC AND LISTING / 8:12/ VB / R-3</t>
  </si>
  <si>
    <t>1201 LANDON'S WAY</t>
  </si>
  <si>
    <t>2021-MSS-RES-00995</t>
  </si>
  <si>
    <t>SFR / 5:12 / 1 comp layer / 1-2 story sf residential re-roof / install synthetic underlayment / install 50 yr shingle / ice and water shield / CRV / INSTALL PER IRC AND LISTING / VB / R-3</t>
  </si>
  <si>
    <t>3880 FOX FARM RD</t>
  </si>
  <si>
    <t>2021-MSS-RES-00988</t>
  </si>
  <si>
    <t>SFR / Remove and re-roof house and carport according to code and product manufacturer requirements. Install new roof boots and jacks / ICE AND WATER SHIELD / INSTALL PER IRC AND LISTING / 4:12 /VB / R-3</t>
  </si>
  <si>
    <t>GRID LINES CONSTRUCTION</t>
  </si>
  <si>
    <t>2434 WYOMING ST</t>
  </si>
  <si>
    <t>2021-MSS-RES-01014</t>
  </si>
  <si>
    <t>SFR / REMOVE EXISTING ROOF / UNDERLAYMENT ICE AND WATER / SHINGLES / ICE AND WATER SHIELD / ISTALL PER IRC AND LISTING / 3:12 / VB / R-3</t>
  </si>
  <si>
    <t>COMPTON ROOFING</t>
  </si>
  <si>
    <t>4308 21ST AVE</t>
  </si>
  <si>
    <t>2021-MSS-RES-01000</t>
  </si>
  <si>
    <t>CONDO / Remove existing roofing down to deck / replace with new 1/2" insulation / 60 MIL TPO Membrane / INSTALL PER IBC AND LISTING / 0.25:12 / VB / R-2</t>
  </si>
  <si>
    <t>1364 DICKINSON ST</t>
  </si>
  <si>
    <t>2021-MSS-RES-00999</t>
  </si>
  <si>
    <t>SFR/ REMOVE OLD TPO/ INSTALL NEW 2.6 ISO BOARD/ 1/2 HD BOARD/ 60 MIL TPO AND 24 GAUGE CAPPING METAL/ INSTALL PER IBC AND LISTING/ OBSERVE LOW SLOPE REQUIREMENTS/ VB/ R3</t>
  </si>
  <si>
    <t>201 E CENTRAL AVE</t>
  </si>
  <si>
    <t>2021-MSS-RES-00980</t>
  </si>
  <si>
    <t>2708 CARNOUSTIE WAY</t>
  </si>
  <si>
    <t>2021-MSS-RES-00974</t>
  </si>
  <si>
    <t>SFR / Install new Highlander shingles / Remove shingles / drip edge / pipe boots / underlayment and dispose / Install new underlayment and ice and water shield to_x000D_
code / Repair minor water damage to decking free of charge (up_x000D_
to 2 sheets) / If major water damage is found upon inspection after the_x000D_
removal of the underlayment all repairs will be on a time and_x000D_
material basis and charges will be added to final invoice / INSTALL PER IRC AND LISTING / 9:12 / VB / R-3</t>
  </si>
  <si>
    <t>6108 COBURG LN</t>
  </si>
  <si>
    <t>2021-MSS-RES-01034</t>
  </si>
  <si>
    <t>SFR/ Tear off existing roof down to the decking, then replace ice and water shield, shingles and underlayment./ INSTALL PER IRC AND LISTING/ OBSERVE LOW SLOP REQUIREMENTS. 4:12/ VB/ R3</t>
  </si>
  <si>
    <t>2971 SUNRISE PROMENADE</t>
  </si>
  <si>
    <t>2021-MSS-RES-00977</t>
  </si>
  <si>
    <t>GARAGE / Remove &amp; Replace 30# Felt / replace with 30-Year / Malarkey Shingle / Malarkey #1030 Synthetic underlayment / Malarkey Artic ice &amp; Water Shield / INSTALL PER IRC AND LISTING / 5:12 / VB / U</t>
  </si>
  <si>
    <t>1612 BEL-AIR PL</t>
  </si>
  <si>
    <t>2021-MSS-RES-00976</t>
  </si>
  <si>
    <t>SFR / Remove &amp; Replace 30# Felt / replace with 30-Year / Malarkey Shingle / Malarkey #1030 Synthetic underlayment / Malarkey Artic ice &amp; Water Shield / INSTALL PER IRC AND LISTING / :12 / VB / R-3</t>
  </si>
  <si>
    <t>2021-MSS-RES-00962</t>
  </si>
  <si>
    <t>SFR / Tearing off and reroofing house with Arctic Seal ice and water / GAF TigerPAW synthetic underlayment / and GIF Timberline HDZ shingles / INSTALL PER IRC AND LISTING / 6:12 / VB / R-3</t>
  </si>
  <si>
    <t>5615 KRISTIN LN</t>
  </si>
  <si>
    <t>2021-MSS-RES-00645</t>
  </si>
  <si>
    <t>HONE ARCHITECTS AND BUILDERS</t>
  </si>
  <si>
    <t>300 KEITH AVE</t>
  </si>
  <si>
    <t>2021-MSS-RES-00192</t>
  </si>
  <si>
    <t>NSFR/ATT GARAGE/PATIO/ VB/ R3</t>
  </si>
  <si>
    <t>5539 CANYON RIVER RD</t>
  </si>
  <si>
    <t>2021-MSS-RES-00646</t>
  </si>
  <si>
    <t>ADU ABOVE DET GARAGE/ VB/ R3</t>
  </si>
  <si>
    <t>1360 RONALD AVE</t>
  </si>
  <si>
    <t>2020-MSS-RES-00508</t>
  </si>
  <si>
    <t>NSFR/ATT GARAGE/ VB/R3</t>
  </si>
  <si>
    <t>V &amp; A CONSTRUCTION</t>
  </si>
  <si>
    <t>6786 ROBERTA DR</t>
  </si>
  <si>
    <t>2021-MSS-RES-00862</t>
  </si>
  <si>
    <t>BOB MARTZ HOMES</t>
  </si>
  <si>
    <t>5593 CATTLE DR</t>
  </si>
  <si>
    <t>2021-MSS-RES-00846</t>
  </si>
  <si>
    <t>NSFR/ BASEMENT/ GARAGE/ VB/ R3</t>
  </si>
  <si>
    <t>CORNERSTONE INC</t>
  </si>
  <si>
    <t>2866 RUSTLER DR</t>
  </si>
  <si>
    <t>2021-MSS-RES-00438</t>
  </si>
  <si>
    <t>NSFR/BASEMENT/ ATT GARAGE/ New driveway and fire truck turn-around./ VB/ R3</t>
  </si>
  <si>
    <t>1535 DICKINSON ST</t>
  </si>
  <si>
    <t>2021-MSS-RES-00304</t>
  </si>
  <si>
    <t>2645 BUNKHOUSE PL</t>
  </si>
  <si>
    <t>2021-MSS-RES-00910</t>
  </si>
  <si>
    <t>3GEN BUILDERS LLC</t>
  </si>
  <si>
    <t>7050 MAX DR</t>
  </si>
  <si>
    <t>2021-MSS-RES-00909</t>
  </si>
  <si>
    <t>7054 MAX DR</t>
  </si>
  <si>
    <t>2021-MSS-RES-00086</t>
  </si>
  <si>
    <t>NSFR/ATT GARAGE/ VB/ R3_x000D_
**SEPTIC AND WELL CONNECTONS TO HOME**</t>
  </si>
  <si>
    <t>3385 BRAHMS WAY</t>
  </si>
  <si>
    <t>2021-MSS-RES-00496</t>
  </si>
  <si>
    <t>2871 BUNKHOUSE PL</t>
  </si>
  <si>
    <t>2021-MSS-RES-00844</t>
  </si>
  <si>
    <t>NSFR/ ATT GARAGE/ VB/ R3/</t>
  </si>
  <si>
    <t>600 LINDEN ST</t>
  </si>
  <si>
    <t>2021-MSS-RES-00765</t>
  </si>
  <si>
    <t>NSFR/ ATT GARAGE/ BASEMENT/ COVERED AREA/ VB/ R3</t>
  </si>
  <si>
    <t>ROCKY MOUNTAIN REMODELS</t>
  </si>
  <si>
    <t>2209 FOX HOLLOW RD</t>
  </si>
  <si>
    <t>2021-MSS-RES-00963</t>
  </si>
  <si>
    <t>NSFR/ ATT GARAGE/ COVERED DECK/ VB/ R3</t>
  </si>
  <si>
    <t>SUMMIT BUILDERS GROUP LLC</t>
  </si>
  <si>
    <t>951 ANGLERS BEND WAY</t>
  </si>
  <si>
    <t>2020-MSS-RES-00621</t>
  </si>
  <si>
    <t>NSFR/ATT GARAGE/VB/ R3</t>
  </si>
  <si>
    <t>6441 LOWER MILLER CREEK RD</t>
  </si>
  <si>
    <t>2021-MSS-RES-00821</t>
  </si>
  <si>
    <t>TOWNHOME/ BASEMENT/ PORCH/ VB/ R3</t>
  </si>
  <si>
    <t>AMES AND ASSOCIATES CUSTOM BUILDERS</t>
  </si>
  <si>
    <t>928-B TOOLE AVE</t>
  </si>
  <si>
    <t>2021-MSS-RES-00825</t>
  </si>
  <si>
    <t>NEW TOWNHOME/ BASEMENT./ PORCH/ VB/ R3/  Common wall separation.</t>
  </si>
  <si>
    <t>928-A TOOLE AVE</t>
  </si>
  <si>
    <t>2021-MSS-RES-00006</t>
  </si>
  <si>
    <t>NEW TWO UNIT CONDO BLDG/ATT GARAGE/ VB/ R3_x000D_
*10/27/21  REVISION FOR RETAINING WALL IN PROCESS*</t>
  </si>
  <si>
    <t>1215-A BASECAMP DR</t>
  </si>
  <si>
    <t>1215-B BASECAMP DR</t>
  </si>
  <si>
    <t>2021-MSS-RES-00665</t>
  </si>
  <si>
    <t>MILTON AND HOWELL/NEW TOWNHOME/VB/R-3</t>
  </si>
  <si>
    <t>1065 MILTON ST</t>
  </si>
  <si>
    <t>2021-MSS-RES-00664</t>
  </si>
  <si>
    <t>MILTON AND HOWELL/NEW TOWNHOUSE/VB/R-3</t>
  </si>
  <si>
    <t>1075 MILTON ST</t>
  </si>
  <si>
    <t>2021-MSS-RES-00663</t>
  </si>
  <si>
    <t>MILTON AND HOWELL/5 UNIT TED/ VB/ R3</t>
  </si>
  <si>
    <t>805 HOWELL ST</t>
  </si>
  <si>
    <t>2020-MSS-RES-01064</t>
  </si>
  <si>
    <t>370 TRAIL BLAZER LOOP</t>
  </si>
  <si>
    <t>2021-MSS-RES-00054</t>
  </si>
  <si>
    <t>365 TRAIL BLAZER LOOP</t>
  </si>
  <si>
    <t>2021-MSS-RES-00053</t>
  </si>
  <si>
    <t>375 TRAIL BLAZER LOOP</t>
  </si>
  <si>
    <t>2021-MSS-COM-00140</t>
  </si>
  <si>
    <t>NEW TRI-PLEX/ VB/ R2</t>
  </si>
  <si>
    <t>WOEHLER CONSTRUCTION</t>
  </si>
  <si>
    <t>1824 W CENTRAL AVE</t>
  </si>
  <si>
    <t>2021-MSS-COM-00269</t>
  </si>
  <si>
    <t>New 4-Plex/ VB/ R2_x000D_Rev 01 - 12/07/2021: 11/18/21 MECHANCIAL REVISION</t>
  </si>
  <si>
    <t>3735 W BROADWAY  APTS A-D</t>
  </si>
  <si>
    <t>2021-MSS-COM-00281</t>
  </si>
  <si>
    <t>New 6-Plex/ VB/ R2_x000D_Rev 01 - 12/07/2021: 11/18/21 MECHANCIAL REVISION</t>
  </si>
  <si>
    <t>3745 W BROADWAY   APTS A-F</t>
  </si>
  <si>
    <t>2021-MSS-COM-00212</t>
  </si>
  <si>
    <t>MULTIFAMILY/ Building #15/ 18 units (3 floors of 6 units each)/ VB/ R2</t>
  </si>
  <si>
    <t>2620 OLD RANCH RD</t>
  </si>
  <si>
    <t>2020-MSS-COM-00264</t>
  </si>
  <si>
    <t>816 PALMER ST</t>
  </si>
  <si>
    <t>2021-MSS-RES-00863</t>
  </si>
  <si>
    <t>New Double Garage</t>
  </si>
  <si>
    <t>2021-MSS-RES-00824</t>
  </si>
  <si>
    <t>Detached garage/ VB/ U</t>
  </si>
  <si>
    <t>2021-MSS-RES-00826</t>
  </si>
  <si>
    <t>DETACHED GARAGE/ VB/ U</t>
  </si>
  <si>
    <t>2021-MSS-RES-00607.01</t>
  </si>
  <si>
    <t>9/17/21 REVISION</t>
  </si>
  <si>
    <t>2021-MSS-RES-00286.01</t>
  </si>
  <si>
    <t>10/8/21 REVISION TO ADD 2ND STORY TO PART OF HOUSE, CHANGE TO UNFINISHED BASEMENT</t>
  </si>
  <si>
    <t>435 E CENTRAL AVE</t>
  </si>
  <si>
    <t>2021-MSS-RES-00121.01</t>
  </si>
  <si>
    <t>9/3/2021 REVISION TO ADD UPPPER DECK</t>
  </si>
  <si>
    <t>2021-MSS-RES-00120.01</t>
  </si>
  <si>
    <t>9/3/21 REVISION TO ADD UPPER DECK</t>
  </si>
  <si>
    <t>2021-MSS-COM-00092.01</t>
  </si>
  <si>
    <t>NEW COMM BLDG PH 2 / BLDG A/VB/S-1/B/ ADDING RETAINING WALL DUE TO CIVIL ISSUE</t>
  </si>
  <si>
    <t>CONTINUUM BUILDER GROUP</t>
  </si>
  <si>
    <t>5730-A EXPRESSWAY</t>
  </si>
  <si>
    <t>5730-B EXPRESSWAY</t>
  </si>
  <si>
    <t>5730-C EXPRESSWAY</t>
  </si>
  <si>
    <t>5730-D EXPRESSWAY</t>
  </si>
  <si>
    <t>5730-E EXPRESSWAY</t>
  </si>
  <si>
    <t>5730-F EXPRESSWAY</t>
  </si>
  <si>
    <t>5730-G EXPRESSWAY</t>
  </si>
  <si>
    <t>5730-H EXPRESSWAY</t>
  </si>
  <si>
    <t>5730 EXPRESSWAY  SHELL</t>
  </si>
  <si>
    <t>2020-MSS-COM-00320.02</t>
  </si>
  <si>
    <t>V5 REVIEW - 10/20/21 FOUNDATION REVISIONS</t>
  </si>
  <si>
    <t>2020-MSS-COM-00219.01</t>
  </si>
  <si>
    <t>3/29/21 REVISION FOR EMERGENCY REPAIR TO CMU WALL</t>
  </si>
  <si>
    <t>127 E MAIN ST  SHELL</t>
  </si>
  <si>
    <t>12/15/2021 - 9:11 AM</t>
  </si>
  <si>
    <t>12/15/2021 - 9:14 AM</t>
  </si>
  <si>
    <t>Engineering/Grading/NA/NA</t>
  </si>
  <si>
    <t>ENGINEERING</t>
  </si>
  <si>
    <t>12/15/2021 - 9:16 AM</t>
  </si>
  <si>
    <t>PLANNING</t>
  </si>
  <si>
    <r>
      <rPr>
        <sz val="10"/>
        <rFont val="Arial"/>
        <family val="2"/>
      </rPr>
      <t>1000.000.323022.00</t>
    </r>
  </si>
  <si>
    <r>
      <rPr>
        <sz val="10"/>
        <rFont val="Arial"/>
        <family val="2"/>
      </rPr>
      <t>Grading Permits</t>
    </r>
  </si>
  <si>
    <r>
      <rPr>
        <b/>
        <sz val="10"/>
        <rFont val="Arial"/>
        <family val="2"/>
      </rPr>
      <t>Engineering/Grading/NA/NA</t>
    </r>
  </si>
  <si>
    <r>
      <rPr>
        <b/>
        <sz val="10"/>
        <rFont val="Arial"/>
        <family val="2"/>
      </rPr>
      <t>Engineering/Grading/NA/NA Total</t>
    </r>
  </si>
  <si>
    <r>
      <rPr>
        <b/>
        <sz val="10"/>
        <rFont val="Arial"/>
        <family val="2"/>
      </rPr>
      <t>Planning/Subdivision/Major/NA</t>
    </r>
  </si>
  <si>
    <r>
      <rPr>
        <b/>
        <sz val="10"/>
        <rFont val="Arial"/>
        <family val="2"/>
      </rPr>
      <t>Planning/Subdivision/Major/NA Total</t>
    </r>
  </si>
  <si>
    <r>
      <rPr>
        <sz val="10"/>
        <rFont val="Arial"/>
        <family val="2"/>
      </rPr>
      <t>2021-MSS-COM-00140</t>
    </r>
  </si>
  <si>
    <r>
      <rPr>
        <sz val="10"/>
        <rFont val="Arial"/>
        <family val="2"/>
      </rPr>
      <t>2021-MSS-COM-00328</t>
    </r>
  </si>
  <si>
    <r>
      <rPr>
        <sz val="10"/>
        <rFont val="Arial"/>
        <family val="2"/>
      </rPr>
      <t>P.O. NUMBER</t>
    </r>
  </si>
  <si>
    <r>
      <rPr>
        <sz val="10"/>
        <rFont val="Arial"/>
        <family val="2"/>
      </rPr>
      <t>PO 163264</t>
    </r>
  </si>
  <si>
    <r>
      <rPr>
        <sz val="10"/>
        <rFont val="Arial"/>
        <family val="2"/>
      </rPr>
      <t>2021-MSS-RES-00663</t>
    </r>
  </si>
  <si>
    <r>
      <rPr>
        <sz val="10"/>
        <rFont val="Arial"/>
        <family val="2"/>
      </rPr>
      <t>2021-MSS-RES-00664</t>
    </r>
  </si>
  <si>
    <r>
      <rPr>
        <sz val="10"/>
        <rFont val="Arial"/>
        <family val="2"/>
      </rPr>
      <t>2021-MSS-RES-00665</t>
    </r>
  </si>
  <si>
    <r>
      <rPr>
        <sz val="10"/>
        <rFont val="Arial"/>
        <family val="2"/>
      </rPr>
      <t>2021-MSS-RES-00765</t>
    </r>
  </si>
  <si>
    <r>
      <rPr>
        <sz val="10"/>
        <rFont val="Arial"/>
        <family val="2"/>
      </rPr>
      <t>2021-MSS-RES-00943</t>
    </r>
  </si>
  <si>
    <r>
      <rPr>
        <sz val="10"/>
        <rFont val="Arial"/>
        <family val="2"/>
      </rPr>
      <t>2021-MSS-RES-00978</t>
    </r>
  </si>
  <si>
    <r>
      <rPr>
        <sz val="10"/>
        <rFont val="Arial"/>
        <family val="2"/>
      </rPr>
      <t>2021-MSS-SWR-00965</t>
    </r>
  </si>
  <si>
    <r>
      <rPr>
        <sz val="10"/>
        <rFont val="Arial"/>
        <family val="2"/>
      </rPr>
      <t>AMES AND ASSOCIATES</t>
    </r>
  </si>
  <si>
    <r>
      <rPr>
        <sz val="10"/>
        <rFont val="Arial"/>
        <family val="2"/>
      </rPr>
      <t>2021-MSS-RES-00263</t>
    </r>
  </si>
  <si>
    <r>
      <rPr>
        <sz val="10"/>
        <rFont val="Arial"/>
        <family val="2"/>
      </rPr>
      <t>2021-MSS-SWR-00936</t>
    </r>
  </si>
  <si>
    <r>
      <rPr>
        <sz val="10"/>
        <rFont val="Arial"/>
        <family val="2"/>
      </rPr>
      <t>MAST &amp; CO</t>
    </r>
  </si>
  <si>
    <r>
      <rPr>
        <sz val="10"/>
        <rFont val="Arial"/>
        <family val="2"/>
      </rPr>
      <t>2021-MSS-WTR-00950</t>
    </r>
  </si>
  <si>
    <r>
      <rPr>
        <sz val="10"/>
        <rFont val="Arial"/>
        <family val="2"/>
      </rPr>
      <t>2021-MSS-PLM-00795</t>
    </r>
  </si>
  <si>
    <r>
      <rPr>
        <sz val="10"/>
        <rFont val="Arial"/>
        <family val="2"/>
      </rPr>
      <t>Carlett Hogan</t>
    </r>
  </si>
  <si>
    <t>IN HOUSE</t>
  </si>
  <si>
    <t>SFR Attached</t>
  </si>
  <si>
    <t>SFR Detached</t>
  </si>
  <si>
    <t>TED single</t>
  </si>
  <si>
    <t>TED 2-Unit</t>
  </si>
  <si>
    <t>2021-MSS-COM-00369</t>
  </si>
  <si>
    <t>HOMETREE/ Phase 2, a strictly mechanical submission that will be adding the mechanical systems for Flower Room 1, The Veg Rooms and The Cure Room./ VB./ B</t>
  </si>
  <si>
    <t>2021-MSS-COM-00180</t>
  </si>
  <si>
    <t>TAP CLUB PH 1/REMODEL AND IMPROVEMENT OF (E) STRUCTURE AND PREVIOUS RESTAURANT (PERKINS) USE TO TAVERN &amp; CASINO. / VB/ A-2_x000D_
_x000D_
CONSTRUCTION COST TBD - CONTRACTOR ESTIMATE IN PROGRESS.</t>
  </si>
  <si>
    <t>PEW CORPORATION</t>
  </si>
  <si>
    <t>2275 N RESERVE ST</t>
  </si>
  <si>
    <t>2021-MSS-COM-00376</t>
  </si>
  <si>
    <t>NUTRITION ON RESERVE/ Build a new non loading bearing wall for a storage room./VB/B</t>
  </si>
  <si>
    <t>3055-A  N RESERVE ST</t>
  </si>
  <si>
    <t>2021-MSS-COM-00370</t>
  </si>
  <si>
    <t>FELTON EYECARE/ CHANGE OF USE/ Interior TI - No Structural - MP Included/VB/B</t>
  </si>
  <si>
    <t>KEATING BUILDERS INC</t>
  </si>
  <si>
    <t>2230 N RESERVE ST  STE 330</t>
  </si>
  <si>
    <t>2021-MSS-COM-00382</t>
  </si>
  <si>
    <t>RMEF/ Interior only remodel of existing office space/VB/B</t>
  </si>
  <si>
    <t>5705 GRANT CREEK RD</t>
  </si>
  <si>
    <t>2021-MSS-COM-00405</t>
  </si>
  <si>
    <t>RETAIL/Change of Use from A to M (No construction required)/VB/M</t>
  </si>
  <si>
    <t>531 S HIGGINS AVE</t>
  </si>
  <si>
    <t>2021-MSS-COM-00387</t>
  </si>
  <si>
    <t>COMMERCIAL/ Change of use from professional offices to mercantile (retail)_x000D_
No alterations or additions./VB/M</t>
  </si>
  <si>
    <t>1120 W CENTRAL AVE</t>
  </si>
  <si>
    <t>2021-MSS-COM-00314</t>
  </si>
  <si>
    <t>PINSPIRATION/ Tenant Improvement for Suites A &amp; F/VB/A-3/B</t>
  </si>
  <si>
    <t>SUMMIT CREEK INC</t>
  </si>
  <si>
    <t>3075-A N RESERVE ST</t>
  </si>
  <si>
    <t>2021-MSS-COM-00411</t>
  </si>
  <si>
    <t>APT BLDG/REROOF PORCHES, MANSARD ROOF AND GABLE PORCHES/2:12 &amp; 8:12/TWO STORY/VB/R-2_x000D_
_x000D_
INSTALL PER  MANUFACTURERS LISTING AND IBC.</t>
  </si>
  <si>
    <t>105 WASHINGTON ST</t>
  </si>
  <si>
    <t>2021-MSS-COM-00401</t>
  </si>
  <si>
    <t>HOTCHKISS HEATING &amp; AIR / REROOFING THE BACK PART APPROX 1000 SQ FT / REMOVING METAL SHEETS / INSTALLING RECOVERY BOARD ADN TPO / INSTALL PER IBC AND LISTING / 0.5:12 / VB / R-2</t>
  </si>
  <si>
    <t>2221 S 03RD ST W</t>
  </si>
  <si>
    <t>2021-MSS-COM-00409</t>
  </si>
  <si>
    <t>COMM STORAGE BLDG/Remove and proper disposal of roofing material./Provide and Apply ice and water membrane per code./Provide and Apply, synthetic underlayment in succeeding courses./Provide and Apply Architectural Shingle System; High Wind Application:/Provide and Apply ridge vent and hip/ridge shingle./Provide and apply all related accessories require to complete roofing scope of work./VB/U</t>
  </si>
  <si>
    <t>425 N 1ST ST W</t>
  </si>
  <si>
    <t>2021-MSS-RES-00993</t>
  </si>
  <si>
    <t>SFR/ R &amp; R DECK WITH SMALLER/VB/R-3</t>
  </si>
  <si>
    <t>2616 OLD QUARRY RD</t>
  </si>
  <si>
    <t>2020-MSS-RES-00537</t>
  </si>
  <si>
    <t>SFR/REMODEL/ADDITION/VB/R-3</t>
  </si>
  <si>
    <t>311 FAIRVIEW AVE</t>
  </si>
  <si>
    <t>2021-MSS-RES-01043</t>
  </si>
  <si>
    <t>DET GARAGE-SHOP/FILL IN GARAGE DOOR IN INSULATED GARAGE TO COVERT TO SHOP/VB/U</t>
  </si>
  <si>
    <t>924 TOOLE AVE</t>
  </si>
  <si>
    <t>2021-MSS-RES-01015</t>
  </si>
  <si>
    <t>SFR/ Enclose eves on a carport by putting up composite siding. The eve is approximately 25' long by 15" wide/ VB/ R3</t>
  </si>
  <si>
    <t>370 KENSINGTON AVE</t>
  </si>
  <si>
    <t>2021-MSS-RES-00969</t>
  </si>
  <si>
    <t>1824 HOLLIS ST</t>
  </si>
  <si>
    <t>2021-MSS-RES-01048</t>
  </si>
  <si>
    <t>SFR/Install one egress window and one basement window expansion/VB/R-3</t>
  </si>
  <si>
    <t>339 S 05TH ST E</t>
  </si>
  <si>
    <t>2021-MSS-RES-01069</t>
  </si>
  <si>
    <t>SFR / Remove &amp; Replace 30# Felt / replace with 30-Year Malarkey Shingle / Malarkey #1030 Synthetic underlayment / Malarkey Artic ice &amp; Water Shield / INSTALL PER IRC AND LISTING / 5:12 / VB / R-3</t>
  </si>
  <si>
    <t>109 HIGH PARK WAY</t>
  </si>
  <si>
    <t>2021-MSS-RES-01065</t>
  </si>
  <si>
    <t>SFR / Remove &amp; Replace 30# Felt / replace with 30-Year / Malarkey Shingle / Malarkey #1030 Synthetic underlayment / Malarkey Artic ice &amp; Water Shield /  Install per IRC and Listing / 5.12 / VB / R-3</t>
  </si>
  <si>
    <t>2605 SUNSET LN</t>
  </si>
  <si>
    <t>2021-MSS-RES-01029</t>
  </si>
  <si>
    <t>SFR/ Remove shingles install new drip edge ice and water on eaves starter course felt new shingles ridge vent and ridge cap.3/12 pitch. Pablo premier buckskin tan 52 square/ INSTALL PER IRC AND LISTING/ VB/ R3</t>
  </si>
  <si>
    <t>4 MARTHA'S CT</t>
  </si>
  <si>
    <t>2021-MSS-RES-01053</t>
  </si>
  <si>
    <t>2960 SHEFFIELD DR</t>
  </si>
  <si>
    <t>2021-MSS-RES-01041</t>
  </si>
  <si>
    <t>SFR / Tearing off existing roof / reroofing with Arctic Seal ice and water, /Tiger Paw synthetic underlayment / GAF Timberline HDZ shingles / INSTALL PER IRC AND LISTING / :12 / VB / R-3</t>
  </si>
  <si>
    <t>4849 CHESAPEAKE WAY</t>
  </si>
  <si>
    <t>2021-MSS-RES-01050</t>
  </si>
  <si>
    <t>SFR / Remove and proper disposal of roofing material / layer demo / Provide and Apply ice and water membrane / 2 row at eaves / 1 Course centered in valley / Provide and Apply, synthetic underlayment in succeeding courses / Button capped; no staples / Provide and Apply Architectural Shingle System; High Wind Application / Starter at eaves and rakes / 6 nail per shingle / Close cut valleys / Provide and Apply ridge vent and hip/ridge shingle / Provide and apply all related accessories require to complete roofing scope of work / INSTALL PER IRC AND LISTING / 4:12 / VB / R-3</t>
  </si>
  <si>
    <t>2428 NORTH AVE W</t>
  </si>
  <si>
    <t>2021-MSS-RES-01046</t>
  </si>
  <si>
    <t>SFR / Remove existing roof (3 layers asphalt shingles) / Install-new style D edge metal / ice and water shield / synthetic felt / asphalt shingles and cap / continuous ridge venting / INSTALL PER IRC AND LISTING / :12 / VB / R-3</t>
  </si>
  <si>
    <t>644 CLEVELAND ST</t>
  </si>
  <si>
    <t>2021-MSS-RES-01052</t>
  </si>
  <si>
    <t>2751 CARNOUSTIE WAY</t>
  </si>
  <si>
    <t>2021-MSS-RES-00903</t>
  </si>
  <si>
    <t>NSFR/ ATT GARAGE/ PARTIAL FINISH BASEMENT/ PORCH/ VB/ R3</t>
  </si>
  <si>
    <t>3124 CUMMINS WAY</t>
  </si>
  <si>
    <t>2021-MSS-RES-00975</t>
  </si>
  <si>
    <t>New SF residence. Attached garage/ partial finished basement/ VB/ R3</t>
  </si>
  <si>
    <t>701 E BECKWITH AVE</t>
  </si>
  <si>
    <t>2021-MSS-RES-00382</t>
  </si>
  <si>
    <t>6916 SHAVER DR</t>
  </si>
  <si>
    <t>2021-MSS-RES-00784</t>
  </si>
  <si>
    <t>NSFR/ATT GARAGE/ PATIO/ BALCONY/ VB/ R3</t>
  </si>
  <si>
    <t>908 PARKVIEW WAY</t>
  </si>
  <si>
    <t>2021-MSS-RES-00497</t>
  </si>
  <si>
    <t>NSFR-ADU/VB/R-3</t>
  </si>
  <si>
    <t>233 LIVINGSTON AVE</t>
  </si>
  <si>
    <t>2021-MSS-RES-00964</t>
  </si>
  <si>
    <t>7027 MAX DR</t>
  </si>
  <si>
    <t>2021-MSS-RES-00010</t>
  </si>
  <si>
    <t>NEW TWO UNIT CONDO BLDG/ATT GARAGE/ VB/ R3_x000D_
10/27/21 REVISION FOR RETAINING WALL IN PROCESS*</t>
  </si>
  <si>
    <t>1285-A BASECAMP DR</t>
  </si>
  <si>
    <t>1285-B BASECAMP DR</t>
  </si>
  <si>
    <t>2021-MSS-RES-00949</t>
  </si>
  <si>
    <t>NEW TOWNHOME/VB/R-3</t>
  </si>
  <si>
    <t>CRICKET CONSTRUCTION LLC</t>
  </si>
  <si>
    <t>2126 S 11TH ST W</t>
  </si>
  <si>
    <t>2021-MSS-COM-00276</t>
  </si>
  <si>
    <t>BLDG E/NEW 6-PLEX/VB/R-2_x000D_Rev 01 - 12/07/2021: 11/18/21 MECHANCIAL REVISION</t>
  </si>
  <si>
    <t>3759 W BROADWAY   ATPS A-F</t>
  </si>
  <si>
    <t>2021-MSS-COM-00274</t>
  </si>
  <si>
    <t>BLDG D/NEW 6-PLEX/VB/R-2_x000D_Rev 01 - 12/07/2021: 11/18/21 MECHANCIAL REVISION</t>
  </si>
  <si>
    <t>3753 W BROADWAY   APTS A-F</t>
  </si>
  <si>
    <t>2021-MSS-COM-00308</t>
  </si>
  <si>
    <t>UM HEAT POWER PLANT/New Combined Heat and Power plant adjacent to the existing heating plant on the University of Montana/ IIB/ F-1</t>
  </si>
  <si>
    <t>MCKINSTRY ESSENTION LLC</t>
  </si>
  <si>
    <t>840 CONNELL AVE</t>
  </si>
  <si>
    <t>2021-MSS-RES-00492.01</t>
  </si>
  <si>
    <t>11/16/21 REVISION TO SLAB EDGE DETAIL</t>
  </si>
  <si>
    <t>2021-MSS-RES-00318.01</t>
  </si>
  <si>
    <t>12/1/21 REVISION TO CHANGE CRAWL SPACE TO SLAB</t>
  </si>
  <si>
    <t>ECHELON CONSTRUCTION</t>
  </si>
  <si>
    <t>1730 MANSFIELD AVE</t>
  </si>
  <si>
    <t>2021-MSS-RES-00031.01</t>
  </si>
  <si>
    <t>11/29/21 REVISION TO CHANGE CLOSET TO RESTROOM</t>
  </si>
  <si>
    <t>1538 HOWELL ST</t>
  </si>
  <si>
    <t>2021-MSS-COM-00281.01</t>
  </si>
  <si>
    <t>11/18/21 MECHANCIAL REVISION</t>
  </si>
  <si>
    <t>2021-MSS-COM-00280.01</t>
  </si>
  <si>
    <t>2021-MSS-COM-00279.01</t>
  </si>
  <si>
    <t>3779 W BROADWAY   APTS A-F</t>
  </si>
  <si>
    <t>2021-MSS-COM-00278.01</t>
  </si>
  <si>
    <t>3773 W BROADWAY  APTS A-F</t>
  </si>
  <si>
    <t>2021-MSS-COM-00277.01</t>
  </si>
  <si>
    <t>3767 W BROADWAY  APTS A-F</t>
  </si>
  <si>
    <t>2021-MSS-COM-00276.01</t>
  </si>
  <si>
    <t>2021-MSS-COM-00274.01</t>
  </si>
  <si>
    <t>2021-MSS-COM-00273.01</t>
  </si>
  <si>
    <t>3731 W BROADWAY  APTS A-F</t>
  </si>
  <si>
    <t>2021-MSS-COM-00272.01</t>
  </si>
  <si>
    <t>2021-MSS-COM-00271.01</t>
  </si>
  <si>
    <t>2021-MSS-COM-00270.01</t>
  </si>
  <si>
    <t>3743 W BROADWAY  APTS A-F</t>
  </si>
  <si>
    <t>2021-MSS-COM-00269.01</t>
  </si>
  <si>
    <t>2021-MSS-COM-00099.01</t>
  </si>
  <si>
    <t>2019-MSS-COM-00161.02</t>
  </si>
  <si>
    <t>V5 REVIEW FOR REVISION_x000D_
VACANT/REPAIR &amp; REFURBISH FROM FIRE DAMAGE TO SPEC FOR SHELL/ VB/ B ** REVISION 10/10/19 PUTTING COVER OVER STAIRS APPROVED_x000D_
10/19/21- REVISION- MECHANICAL AND PLUMBING_x000D_
11/8/21 -REVISION TO CONVERT BASEMENT TO STORAGE INSTEAD OF CULTIVATION</t>
  </si>
  <si>
    <t>1526 SOUTH AVE W</t>
  </si>
  <si>
    <t>2019-MSS-COM-00161.01</t>
  </si>
  <si>
    <t>9/14/20 REVISION/CHANGE OF USE AND ADDITIONAL REMODEL</t>
  </si>
  <si>
    <t>2018-MSS-COM-00162.05</t>
  </si>
  <si>
    <t>V5 REVIEW 10/25/21 HVAC UPDATES, EQUIP. REVISIONS, SITE FENCING, UTILITY UPDATES AND STRUCTURAL REVISIONS</t>
  </si>
  <si>
    <t>SFR - DET</t>
  </si>
  <si>
    <t>TED 2U</t>
  </si>
  <si>
    <t>Multi 5+</t>
  </si>
  <si>
    <t>bus</t>
  </si>
  <si>
    <t>In House Reports</t>
  </si>
  <si>
    <r>
      <rPr>
        <sz val="10"/>
        <rFont val="Arial"/>
        <family val="2"/>
      </rPr>
      <t>1000.000.323055.00</t>
    </r>
  </si>
  <si>
    <r>
      <rPr>
        <sz val="10"/>
        <rFont val="Arial"/>
        <family val="2"/>
      </rPr>
      <t>Floodplain Permits</t>
    </r>
  </si>
  <si>
    <r>
      <rPr>
        <sz val="10"/>
        <rFont val="Arial"/>
        <family val="2"/>
      </rPr>
      <t>1000.000.341078.00</t>
    </r>
  </si>
  <si>
    <r>
      <rPr>
        <sz val="10"/>
        <rFont val="Arial"/>
        <family val="2"/>
      </rPr>
      <t>Map Sales</t>
    </r>
  </si>
  <si>
    <r>
      <rPr>
        <b/>
        <sz val="10"/>
        <rFont val="Arial"/>
        <family val="2"/>
      </rPr>
      <t>Planning Floodplain</t>
    </r>
  </si>
  <si>
    <r>
      <rPr>
        <b/>
        <sz val="10"/>
        <rFont val="Arial"/>
        <family val="2"/>
      </rPr>
      <t>Planning Floodplain Total</t>
    </r>
  </si>
  <si>
    <t>2021-MSS-COM-00061</t>
  </si>
  <si>
    <t/>
  </si>
  <si>
    <t>COMM BLDG/Work Includes: Facade Remodel, New Entry Vestibule, Sidewalk and Landscaping Improvements/VB/M</t>
  </si>
  <si>
    <t>3100 A BROOKS ST</t>
  </si>
  <si>
    <t>2021-MSS-COM-00126</t>
  </si>
  <si>
    <t>MERCANTILE RESIDENCE INN LOBBY/New bar in lobby of existing hotel/ VB/ B</t>
  </si>
  <si>
    <t>125 PATTEE ST</t>
  </si>
  <si>
    <t>2021-MSS-COM-00131</t>
  </si>
  <si>
    <t>THREE BALES HOME SUPPLY SUITE 100/Change in Use/VB/M</t>
  </si>
  <si>
    <t>1425 S HIGGINS AVE   STE 100</t>
  </si>
  <si>
    <t xml:space="preserve">
</t>
  </si>
  <si>
    <t>2021-MSS-COM-00327</t>
  </si>
  <si>
    <t>HOLIDAY INN/ REMODEL 2ND &amp; 3RD FLOORS/VB/R-2</t>
  </si>
  <si>
    <t>200 S PATTEE ST</t>
  </si>
  <si>
    <t>2021-MSS-COM-00348</t>
  </si>
  <si>
    <t>GOLDEN LEAF/ change of tenant/ VB/ M
no change of use
no change of occupancy
no structural modifications
no building envelope modifications</t>
  </si>
  <si>
    <t>2901 BROOKS ST - MALL STORES</t>
  </si>
  <si>
    <t>2021-MSS-COM-00350</t>
  </si>
  <si>
    <t>FAIRFIELD INN/ PH 1/ REMODEL GUESTROOMS/VB/R-1</t>
  </si>
  <si>
    <t>2021-MSS-COM-00365</t>
  </si>
  <si>
    <t>MISSOULA WATER/ New partitions walls to create additional cubicals and modification of mechanical and electrical system.</t>
  </si>
  <si>
    <t>1345 W BROADWAY</t>
  </si>
  <si>
    <t>2021-MSS-COM-00377</t>
  </si>
  <si>
    <t>COMMERCIAL/ This is a change of use from a business use to a retail use.
There is no construction, addition or alteration involved.</t>
  </si>
  <si>
    <t>1413 S HIGGINS AVE</t>
  </si>
  <si>
    <t>2021-MSS-COM-00378</t>
  </si>
  <si>
    <t>UPS/ Add (5) side bump outs to the existing UPS building to widen interior egress walkway./ VB/ S-1</t>
  </si>
  <si>
    <t>USA MODULAR INC</t>
  </si>
  <si>
    <t>221 EXPRESSWAY</t>
  </si>
  <si>
    <t>2021-MSS-COM-00386</t>
  </si>
  <si>
    <t>FURLONG RENOVATION PH 2/ NEW DWELLING UNIT ATTACHED TO AN EXISTING STRUCTURE. THE EXISTING SITE AND STRUCTURE ARE ZONED AS, RM1-35. THERE  WILL BE A NEW 2HOUR FIRE WALL SEPPERATING BOTH STRUCTURES WITH NO OPENININGS IN THE CONNECTING FIRE WALL.  THIS TWO STORY UNIT WILL BE LEASED UNDER 850 S.F./VB/R-2</t>
  </si>
  <si>
    <t>427 E PINE ST</t>
  </si>
  <si>
    <t>2021-MSS-COM-00388</t>
  </si>
  <si>
    <t>COMMERCIAL/ SUITE A/  Interior Remodel.  Change of use to Orthodontists Office./VB/B</t>
  </si>
  <si>
    <t>2021-MSS-COM-00408</t>
  </si>
  <si>
    <t>SUITE 130/CHANGE OF USE/VB/B</t>
  </si>
  <si>
    <t>308 W PINE ST  STE 130</t>
  </si>
  <si>
    <t>2022-MSS-COM-00001</t>
  </si>
  <si>
    <t>LARGE GARAGE/REROOF/TEAR OFF/located at 220-226 S 5th St E, tear off and remove old roofing, to install 1/2" R Tech Shield overtop of existing decking, to install 60 Mill TPO overtop of R Tech Shield, and to install new edge metal.
LARGE Garage only</t>
  </si>
  <si>
    <t>220 S 05TH ST E</t>
  </si>
  <si>
    <t>2022-MSS-COM-00002</t>
  </si>
  <si>
    <t>SMALL GARAGE/REROOF/TEAR OFF/ located at 220-226 S 5th ST E, tear off old roofing, to install 1/2" R Tech Shield overtop of existing decking, to install 60 Mill TPO overtop of R Tech Shield, and to install new edge metal.
SMALL Garage only</t>
  </si>
  <si>
    <t>2022-MSS-COM-00003</t>
  </si>
  <si>
    <t>6-PLEX/REROOF/TEAR OFF/Apartment Complex, tear off and remove existing roofing, to install ice &amp; water shield over entire deck for new vapor shield, to install 1/2" R Tech Shield overtop of ice &amp; water shield, to install 60 Mill TPO overtop of R Tech Shield, to install new turn bar to inside parapet wall, to install new drip metal at drainage of roof. To install ice &amp; water shield and then GAF Timberline HDz architectural shingles on the front awning./VB/R-2</t>
  </si>
  <si>
    <t>226 S 05TH ST E</t>
  </si>
  <si>
    <t>2020-MSS-RES-00986</t>
  </si>
  <si>
    <t>SFR/ existing house remodel with new second floor dormers and new front and rear porches/VB/R-3</t>
  </si>
  <si>
    <t>JASON LONSKI CONSTRUCTION HISTORIC PRESERVATION</t>
  </si>
  <si>
    <t>437 BEVERLY AVE</t>
  </si>
  <si>
    <t>2021-MSS-RES-00031</t>
  </si>
  <si>
    <t>SFR/add bedroom and closet in rear of existing connected conditioned garage space/VB/R-3
Rev 01 - 12/21/2021: 11/29/21 REVISION TO CHANGE CLOSET TO RESTROOM</t>
  </si>
  <si>
    <t>2021-MSS-RES-00954</t>
  </si>
  <si>
    <t>SFR/ 560 sqft addition to existing single family residence/VB/R-3</t>
  </si>
  <si>
    <t>311 SKYLINE DR</t>
  </si>
  <si>
    <t>2021-MSS-RES-00957</t>
  </si>
  <si>
    <t>SFR/ kitchen renovation and new entry porch/VB/R-3</t>
  </si>
  <si>
    <t>609 E CENTRAL AVE</t>
  </si>
  <si>
    <t>2021-MSS-RES-00997</t>
  </si>
  <si>
    <t>SFR/ADD/REMODEL/VB/R-3</t>
  </si>
  <si>
    <t>2417 SKYLINE DR</t>
  </si>
  <si>
    <t>2021-MSS-RES-01007</t>
  </si>
  <si>
    <t>SFR/INTERIOR REMODEL/VB/R-3</t>
  </si>
  <si>
    <t>209 LIVINGSTON AVE</t>
  </si>
  <si>
    <t>2021-MSS-RES-01040</t>
  </si>
  <si>
    <t>SFR/Finish out the basement/VB/R-3</t>
  </si>
  <si>
    <t>1200 VILLAGE WAY</t>
  </si>
  <si>
    <t>2021-MSS-RES-01042</t>
  </si>
  <si>
    <t>WESTERN MONTANA LEVEL LINE BUILDERS INC</t>
  </si>
  <si>
    <t>405 KING ST</t>
  </si>
  <si>
    <t>2021-MSS-RES-01054</t>
  </si>
  <si>
    <t>SFR / 5:12 / 1 arch layer / 2 story of residential re-roof / R&amp;R / Install synthetic underlayment / Install 50 year shingle / Install ice and water shield / CRV / INSTALL PER IRC AND LISTING / VB / R-3</t>
  </si>
  <si>
    <t>106 COLONY CT</t>
  </si>
  <si>
    <t>2021-MSS-RES-01057</t>
  </si>
  <si>
    <t>SFR / 4:12 / 1 3 TAB LAYER / 1 STORY OF RESIDENTIAL RE-ROOF / R&amp;R / INSTALL SYNTHETIC UNDERLAYMENT / INSTALL 50 YEAR SHINGLE / ICE AND WATER SHIELD / CRV / INSTALL PER IRC AND LISTING / VB / R-3</t>
  </si>
  <si>
    <t>2238 42ND ST</t>
  </si>
  <si>
    <t>2022-MSS-RES-00007</t>
  </si>
  <si>
    <t>SFR / Remove existing roof / install ice and water shield to code / synthetic underlayment on remaining surface / Malarkey asphalt shingles / and continuous ridge venting / INSTALL PER IRC AND LISTING / 5:12 / VB / R-3</t>
  </si>
  <si>
    <t>5609 MAINVIEW DR</t>
  </si>
  <si>
    <t>2022-MSS-RES-00012</t>
  </si>
  <si>
    <t>SFR / Remove existing roofing materials / replace with new GAF asphalt shingles / remove debris / SYNTHETIC UNDERLAYMENT / ICE AND WATER SHIELD / INSTALL PER IRC AND LISTING / 8:12 / VB / R-3</t>
  </si>
  <si>
    <t>123 MEADOWLARK CT</t>
  </si>
  <si>
    <t>2022-MSS-RES-00017</t>
  </si>
  <si>
    <t>SFR / Remove existing roofing materials / replace with new GAF asphalt shingles / remove debris / SYNTHETIC UNDERLAYMENT / ICE AND WATER SHIELD / INSTALL PER IRC AND LISTING / 7:12 / VB / R-3</t>
  </si>
  <si>
    <t>2950 SAINT THOMAS DR</t>
  </si>
  <si>
    <t>2022-MSS-RES-00050</t>
  </si>
  <si>
    <t>SFR / Remove &amp; Replace 30# Felt / replace with 40-Year Malarkey Shingle / Malarkey #1030 Synthetic underlayment / Malarkey Artic ice &amp; Water Shield / INSTALL PER IRC AND LISTING / 5:12 / VB / R-3</t>
  </si>
  <si>
    <t>2020 MISSOULA AVE</t>
  </si>
  <si>
    <t>2021-MSS-RES-00410</t>
  </si>
  <si>
    <t>2513 DRAKE LN</t>
  </si>
  <si>
    <r>
      <rPr>
        <sz val="10"/>
        <color rgb="FF000000"/>
        <rFont val="Arial"/>
        <family val="2"/>
      </rPr>
      <t xml:space="preserve">SFR-DET
</t>
    </r>
  </si>
  <si>
    <t>2021-MSS-RES-00690</t>
  </si>
  <si>
    <t>226 MANSION HEIGHTS DR</t>
  </si>
  <si>
    <t>2021-MSS-RES-00769</t>
  </si>
  <si>
    <t>NSFR/ ATT GARAGE//VB/R-3</t>
  </si>
  <si>
    <t>2518 DRAKE LN</t>
  </si>
  <si>
    <t>2021-MSS-RES-00809</t>
  </si>
  <si>
    <t>O AND O BUILDERS LLC</t>
  </si>
  <si>
    <t>7037 MAX DR</t>
  </si>
  <si>
    <t>2021-MSS-RES-00814</t>
  </si>
  <si>
    <t>7084 GUINEVERE DR</t>
  </si>
  <si>
    <t>2021-MSS-RES-00882</t>
  </si>
  <si>
    <t>NEW TOWNHOME/ ATT GARAGE/ PORCH/ VB/ R3</t>
  </si>
  <si>
    <t>4227-B VALLEY VIEW CT</t>
  </si>
  <si>
    <t>2021-MSS-RES-00883</t>
  </si>
  <si>
    <t>NEW TOWNHOME/ ATT GARAGE/ PORC/ VB/ R3</t>
  </si>
  <si>
    <t>4227-A VALLEY VIEW CT</t>
  </si>
  <si>
    <t>2021-MSS-RES-00885</t>
  </si>
  <si>
    <t>4239-B VALLEY VIEW CT</t>
  </si>
  <si>
    <t>2021-MSS-RES-00886</t>
  </si>
  <si>
    <t>4239-A VALLEY VIEW CT</t>
  </si>
  <si>
    <t>2021-MSS-RES-00887</t>
  </si>
  <si>
    <t>4217-B VALLEY VIEW CT</t>
  </si>
  <si>
    <t>2021-MSS-RES-00888</t>
  </si>
  <si>
    <t>4217-A VALLEY VIEW CT</t>
  </si>
  <si>
    <t>2021-MSS-RES-00889</t>
  </si>
  <si>
    <t>NEW TOWNHOME/ ATT GARGE/ PORCH/ VB/ R3</t>
  </si>
  <si>
    <t>4205-B VALLEY VIEW CT</t>
  </si>
  <si>
    <t>2021-MSS-RES-00890</t>
  </si>
  <si>
    <t>4205-A VALLEY VIEW CT</t>
  </si>
  <si>
    <t>2021-MSS-RES-00914</t>
  </si>
  <si>
    <t>7043 GUINEVERE DR</t>
  </si>
  <si>
    <t>2021-MSS-RES-00936</t>
  </si>
  <si>
    <t>NSFR/ DET GARAGE/VB/R-3</t>
  </si>
  <si>
    <t>2561 DRAKE LN</t>
  </si>
  <si>
    <t>2021-MSS-RES-00952</t>
  </si>
  <si>
    <t>NSFR/ BASEMENT/ ATT GARAGE/VB/R-3</t>
  </si>
  <si>
    <t>7062 MAX DR</t>
  </si>
  <si>
    <t>2021-MSS-RES-00968</t>
  </si>
  <si>
    <t>7025 GUINEVERE DR</t>
  </si>
  <si>
    <t>2021-MSS-RES-01047</t>
  </si>
  <si>
    <t>5430 CANYON RIVER RD</t>
  </si>
  <si>
    <t>2021-MSS-COM-00137</t>
  </si>
  <si>
    <t>BICKFORD APTS/NEW 14 APT BLDG/VB/R-2</t>
  </si>
  <si>
    <t>522 W BICKFORD ST</t>
  </si>
  <si>
    <r>
      <rPr>
        <sz val="10"/>
        <color rgb="FF000000"/>
        <rFont val="Arial"/>
        <family val="2"/>
      </rPr>
      <t xml:space="preserve">MFR-APT
</t>
    </r>
  </si>
  <si>
    <t>2021-MSS-COM-00270</t>
  </si>
  <si>
    <t>New 6-Plex/ VB/ R2
Rev 01 - 12/07/2021: 11/18/21 MECHANCIAL REVISION</t>
  </si>
  <si>
    <t>2021-MSS-COM-00273</t>
  </si>
  <si>
    <t>BLDG A/NEW 6-PLEX/VB/R-2
Rev 01 - 12/07/2021: 11/18/21 MECHANCIAL REVISION</t>
  </si>
  <si>
    <t>2021-MSS-COM-00277</t>
  </si>
  <si>
    <t>BLDG F/NEW 6-PLEX/VB/R-2
Rev 01 - 12/07/2021: 11/18/21 MECHANCIAL REVISION</t>
  </si>
  <si>
    <t>2021-MSS-COM-00278</t>
  </si>
  <si>
    <t>BLDG G/NEW 6-PLEX/VB/R-2
Rev 01 - 12/07/2021: 11/18/21 MECHANCIAL REVISION</t>
  </si>
  <si>
    <t>2021-MSS-COM-00279</t>
  </si>
  <si>
    <t>BLDG H/NEW 6-PLEX/VB/R-2
Rev 01 - 12/07/2021: 11/18/21 MECHANCIAL REVISION</t>
  </si>
  <si>
    <t>Multiple Issue Info</t>
  </si>
  <si>
    <t>Record Number</t>
  </si>
  <si>
    <t>Work Description</t>
  </si>
  <si>
    <t>Business Name</t>
  </si>
  <si>
    <t>Current Valuation - Comm</t>
  </si>
  <si>
    <t>Current Valuation - Res</t>
  </si>
  <si>
    <t>Address</t>
  </si>
  <si>
    <t>2021-MSS-RES-00312.01</t>
  </si>
  <si>
    <t>NSFR/ATT GARAGE/VB/R-3/ REVISION- reduced SF, relocate office, move OHD to face street, update grading/site plan.</t>
  </si>
  <si>
    <t>202 DEAN STONE DR</t>
  </si>
  <si>
    <t>2021-MSS-COM-00240.01</t>
  </si>
  <si>
    <t>12/1/21 MECHANICAL REVISION</t>
  </si>
  <si>
    <t>2021-MSS-COM-00140.01</t>
  </si>
  <si>
    <t>12/13/21 REVISION TO ADD FIRE SPRINKLERS AND WATER SERVICE ROOM</t>
  </si>
  <si>
    <t>2020-MSS-RES-00461.01</t>
  </si>
  <si>
    <t>V5 REVIEW 11/15/21 REVISION FOR FIRE RATING OF DECK PROJECTS AND REVISED ENGINEERING</t>
  </si>
  <si>
    <t>2114-A/B LIVINGSTON AVE</t>
  </si>
  <si>
    <t>2020-MSS-COM-00320.03</t>
  </si>
  <si>
    <t>10/20/21 REVISION TO FLOOR PLANS</t>
  </si>
  <si>
    <t>2020-MSS-COM-00198.02</t>
  </si>
  <si>
    <t>V5 REVIEW/REV 2- 08/01/2021  ADDING SECOND FLOOR</t>
  </si>
  <si>
    <t>2010 COLLECTIVE WAY  STE B</t>
  </si>
  <si>
    <t>No Planning Permits for 01/2022</t>
  </si>
  <si>
    <t>ENG</t>
  </si>
  <si>
    <t>Engineering/Utility Excavation/Storm Sewer Service/NA</t>
  </si>
  <si>
    <r>
      <rPr>
        <sz val="10"/>
        <rFont val="Arial"/>
        <family val="2"/>
      </rPr>
      <t>Liquor Licenses</t>
    </r>
  </si>
  <si>
    <r>
      <rPr>
        <sz val="10"/>
        <rFont val="Arial"/>
        <family val="2"/>
      </rPr>
      <t>Beer Licenses</t>
    </r>
  </si>
  <si>
    <r>
      <rPr>
        <sz val="10"/>
        <rFont val="Arial"/>
        <family val="2"/>
      </rPr>
      <t>1000.000.322013.00</t>
    </r>
  </si>
  <si>
    <r>
      <rPr>
        <sz val="10"/>
        <rFont val="Arial"/>
        <family val="2"/>
      </rPr>
      <t>Wine Licenses</t>
    </r>
  </si>
  <si>
    <r>
      <rPr>
        <sz val="10"/>
        <rFont val="Arial"/>
        <family val="2"/>
      </rPr>
      <t>1000.000.323057.00</t>
    </r>
  </si>
  <si>
    <r>
      <rPr>
        <sz val="10"/>
        <rFont val="Arial"/>
        <family val="2"/>
      </rPr>
      <t xml:space="preserve">Sidewalk Café
</t>
    </r>
    <r>
      <rPr>
        <sz val="10"/>
        <rFont val="Arial"/>
        <family val="2"/>
      </rPr>
      <t>Endorsement</t>
    </r>
  </si>
  <si>
    <t>In House</t>
  </si>
  <si>
    <r>
      <rPr>
        <b/>
        <sz val="10"/>
        <rFont val="Arial"/>
        <family val="2"/>
      </rPr>
      <t>Engineering/Utility Excavation/Storm Sewer Service/NA</t>
    </r>
  </si>
  <si>
    <r>
      <rPr>
        <b/>
        <sz val="10"/>
        <rFont val="Arial"/>
        <family val="2"/>
      </rPr>
      <t>Engineering/Utility Excavation/Storm Sewer Service/NA Total</t>
    </r>
  </si>
  <si>
    <r>
      <rPr>
        <b/>
        <sz val="10"/>
        <rFont val="Arial"/>
        <family val="2"/>
      </rPr>
      <t>MiscServices/Inspections/NA/NA</t>
    </r>
  </si>
  <si>
    <r>
      <rPr>
        <b/>
        <sz val="10"/>
        <rFont val="Arial"/>
        <family val="2"/>
      </rPr>
      <t>MiscServices/Inspections/NA/NA Total</t>
    </r>
  </si>
  <si>
    <t>MFR-APT</t>
  </si>
  <si>
    <t>Category</t>
  </si>
  <si>
    <t>Commercial Subtype</t>
  </si>
  <si>
    <t>Residential Subtype</t>
  </si>
  <si>
    <t>ADU or TED on Address?</t>
  </si>
  <si>
    <t>2021-MSS-COM-00415</t>
  </si>
  <si>
    <t>DESMET SCHOOL/SPINSP REQD/A new 900 SF maintenance building addition to the north side of the existing school gym./VB/E/A-3/S-1</t>
  </si>
  <si>
    <t>6355 PADRE LN</t>
  </si>
  <si>
    <t>2020-MSS-COM-00328</t>
  </si>
  <si>
    <t>CITY CENTER MOTEL/Replace existing exterior steel stairway with an enclosed, wood framed stairway.  Replace old cedar siding on upper floor. Replace/add soffit to existing roofs./VB/R-2</t>
  </si>
  <si>
    <t>PRICE CONSTRUCTION LLC</t>
  </si>
  <si>
    <t>338 E BROADWAY</t>
  </si>
  <si>
    <t>2022-MSS-COM-00018</t>
  </si>
  <si>
    <t>UM BUS BARN/ **ELECTRICAL REVIEW ONLY**/BLDG PERMIT FOR REVIEW PURPOSES ONLY, NO FEE OR PROJECT COST ASSOCIATED WITH THIS PERMIT</t>
  </si>
  <si>
    <t>VALLEY ELECTRICAL CONTRACTING INC</t>
  </si>
  <si>
    <t>14 CAMPUS DR</t>
  </si>
  <si>
    <t>2021-MSS-COM-00282</t>
  </si>
  <si>
    <t>PROVIDENCE SURGERY CENTER/ Minor remodel of existing ambulatory surgery center to enlarge the sterile processing room, create three private recovery bays, and remodel reception desk./ VA/ I-1</t>
  </si>
  <si>
    <t>902 N ORANGE ST</t>
  </si>
  <si>
    <t>2021-MSS-COM-00413</t>
  </si>
  <si>
    <t>JOINT CHIROPRACTIC/NEW TI/VB/B</t>
  </si>
  <si>
    <t>3075-G  N RESERVE ST</t>
  </si>
  <si>
    <t>2021-MSS-COM-00396</t>
  </si>
  <si>
    <t>FREESTONE CLIMBING GYM/CHANGE OF USE/NEW TI/VB/A-3</t>
  </si>
  <si>
    <t>1200 SHAKESPEARE ST   STE 5</t>
  </si>
  <si>
    <t>2022-MSS-COM-00014</t>
  </si>
  <si>
    <t>FARM 406/ PHASE 1/Framed Openings in Two Load Bearing Walls/VB/A-2</t>
  </si>
  <si>
    <t>1851 STEPHENS AVE</t>
  </si>
  <si>
    <t>2021-MSS-COM-00347</t>
  </si>
  <si>
    <t>CITY MUNICIPAL COURT/ Remodel court area to add an additional court room and modify two existing offices and clerk area.</t>
  </si>
  <si>
    <t>435 RYMAN ST</t>
  </si>
  <si>
    <t>2021-MSS-COM-00297</t>
  </si>
  <si>
    <t>PURITAN/ INTERIOR REMODEL/FACADE ENTRY SCREEN/VB/B</t>
  </si>
  <si>
    <t>KLEIN CONSTRUCTION</t>
  </si>
  <si>
    <t>2008 LIVINGSTON AVE</t>
  </si>
  <si>
    <t>2021-MSS-COM-00402</t>
  </si>
  <si>
    <t>UM LOMMASSON CENTER/Existing building envelope patching and new construction (architectural, mechanical, electrical, plumbing, site/civil) related to demolition of east end of Lommasson Center at the University of Montana./VB/B/A-2</t>
  </si>
  <si>
    <t>625 UNIVERSITY AVE</t>
  </si>
  <si>
    <t>2021-MSS-COM-00403</t>
  </si>
  <si>
    <t>UM CRAIG HALL/Building envelope patching and associated mechanical, electrical, plumbing, and site/civil work associated with the demolition of the majority of the north wing of the existing Craig Hall dormitory at University of Montana./R-2/B/IIB/2A</t>
  </si>
  <si>
    <t>1301 MAURICE AVE</t>
  </si>
  <si>
    <t>2022-MSS-COM-00049</t>
  </si>
  <si>
    <t>521 HARTMAN UNITS 5-10 / Remove &amp; Replace 30# Felt / replace with 30-Year Malarkey Shingle / Malarkey #1030 Synthetic underlayment / Malarkey Artic ice &amp; Water Shield / INSTALL PER IRC AND LISTING / 9:12 / VB / R-3</t>
  </si>
  <si>
    <t>521 HARTMAN ST  CONDO MASTER</t>
  </si>
  <si>
    <t>2022-MSS-COM-00052</t>
  </si>
  <si>
    <t>521 HARTMAN UNITS 1-4 / Remove &amp; Replace 30# Felt / replace with 30-Year Malarkey Shingle / Malarkey #1030 Synthetic underlayment / Malarkey Artic ice &amp; Water Shield / INSTALL PER IRC AND LISTING / 9:12 / VB / R-3</t>
  </si>
  <si>
    <t>2021-MSS-RES-00317</t>
  </si>
  <si>
    <t>SFR/Remodel and addition.  Remodel will include new roof, windows, doors, exterior finish and all new interior finish./VB/R-3</t>
  </si>
  <si>
    <t>800 BEVERLY AVE</t>
  </si>
  <si>
    <t>2021-MSS-RES-01056</t>
  </si>
  <si>
    <t>SFR/REPLACE BACK STAIRS/VB/R-3</t>
  </si>
  <si>
    <t>804 MONROE ST</t>
  </si>
  <si>
    <t>2021-MSS-RES-00972</t>
  </si>
  <si>
    <t>DETACHED GARAGE - no water/heat/ VB/ U</t>
  </si>
  <si>
    <t>5241 CANYON RIVER RD</t>
  </si>
  <si>
    <t>2022-MSS-RES-00032</t>
  </si>
  <si>
    <t>SFR/BASEMENT REMODEL/VB/R-3</t>
  </si>
  <si>
    <t>GARDEN CITY CONSTRUCTION LLC</t>
  </si>
  <si>
    <t>915 POPLAR ST</t>
  </si>
  <si>
    <t>2021-MSS-RES-00773</t>
  </si>
  <si>
    <t>SFR/ Remodel of existing kitchen, bathroom, and living room.  New addition inlcuding an office and garage./ VB/ R3</t>
  </si>
  <si>
    <t>345 DALY AVE</t>
  </si>
  <si>
    <t>2021-MSS-RES-01060</t>
  </si>
  <si>
    <t>SFR/Kitchen remodel with a small addition to the garage/VB/R-3/U</t>
  </si>
  <si>
    <t>3339 HOLLIS ST</t>
  </si>
  <si>
    <t>2022-MSS-RES-00043</t>
  </si>
  <si>
    <t>SFR / REMOVE SHIGNLES / INSTALL NEW DRIP EDGE ICE AND WATER ON EAVES /  STARTER COURSE FELT / NEW SHINGLES / RIDGE VENT AND RIDGE CAP / 37 SQUARE OC DURATION ESTATE GREY / 4:12 / INSTALL PER IRC AND LISTING / VB / R-3</t>
  </si>
  <si>
    <t>5049 JAIDEN LN</t>
  </si>
  <si>
    <t>2022-MSS-RES-00042</t>
  </si>
  <si>
    <t>SFR / REMOVE SHIGNLES / INSTALL NEW DRIP EDGE ICE AND WATER ON EAVES / STARTER COURSE FELT / NEW SHINGLES / RIDGE VENT AND RIDGE CAP / 20 SQ / 4:12 / INSTALL PER IRC AND LISTING / VB / R-3</t>
  </si>
  <si>
    <t>3333 ELDORA LN</t>
  </si>
  <si>
    <t>2022-MSS-RES-00045</t>
  </si>
  <si>
    <t>SFR / REMOVE SHIGNLES / INSTALL NEW DRIP EDGE ICE AND WATER ON EAVES / STARTER COURSE FELT / NEW SHINGLES / RIDGE VENT AND RIDGE CAP / OC DURATION / 3:12 PITCH  / QUARRY GRAY / INSTLL PER IRC AND LISTING / VB / R-3</t>
  </si>
  <si>
    <t>824 PARKVIEW WAY</t>
  </si>
  <si>
    <t>2022-MSS-RES-00053</t>
  </si>
  <si>
    <t>SFR / Take of old shingles / put new 30 year malarkey / nex /  ice water / sythetic layment / INSTALL ICE AND WATER SHIELD / INSTALL PER IRC AND LISTING / 10:12 / VB / R-3</t>
  </si>
  <si>
    <t>409 E PINE ST</t>
  </si>
  <si>
    <t>2022-MSS-RES-00068</t>
  </si>
  <si>
    <t>GARAGE ONLY / Remove &amp; Replace 30# Felt / replace with 30-Year OWENS CORNING Shingle /
Malarkey #1030 Synthetic underlayment / Malarkey Artic ice &amp; Water Shield / INSTALL PER IRC AND LISTING / 7:12 / VB / R-3</t>
  </si>
  <si>
    <t>1313 S 04TH ST W</t>
  </si>
  <si>
    <t>2022-MSS-RES-00061</t>
  </si>
  <si>
    <t>SFR / 9-22:12 / 1 CEDAR SHINGLE LAYER / 2 STORY RESIDENTIAL RE-ROOF / R&amp;R / INSTALL SYNTHETIC UNDERLAYMENT / INSTALL 50 YEAR SHINGLE / INSTALL ICE &amp; WATER SHIELD / CRV / INSTALL PER IRC AND LISTING / VB / R-3</t>
  </si>
  <si>
    <t>102 WHITAKER DR</t>
  </si>
  <si>
    <t>2022-MSS-RES-00072</t>
  </si>
  <si>
    <t>SFR / Remove &amp; Replace 30# Felt / replace with 30-Year Malarkey Shingle / Malarkey #1030 Synthetic underlayment / Malarkey Artic ice &amp; Water Shield / INSTALL PER IRC AND LISTING / 7:12 / VB / R-3</t>
  </si>
  <si>
    <t>4886 LOWER MILLER CREEK RD</t>
  </si>
  <si>
    <t>2022-MSS-RES-00059</t>
  </si>
  <si>
    <t>SFR/REROOF/complete roof removal and replacement with architectural shingles, ice and water shield underlayment and ridge vent on a single story 5/12 sloped roof pitch on a single-story gabled roof design with attached garage/5:12/VB/R-3</t>
  </si>
  <si>
    <t>2617 SKY DR</t>
  </si>
  <si>
    <t>2022-MSS-RES-00010</t>
  </si>
  <si>
    <t>SFR / 6-16:12 / 1 arch layer / 1-2 stories of residential re-roof / R &amp; R / Install synthetic underlayment / Install 50 year shingle / Ice and water shield / CRV / INSTALL PER IBC AND LISTING / VB / R-3</t>
  </si>
  <si>
    <t>124 SOUTHRIDGE DR</t>
  </si>
  <si>
    <t>2022-MSS-RES-00018</t>
  </si>
  <si>
    <t>SFR / 4:12 / 1 3 TAB LAYER / 1 STORY RESIDENTIAL RE-ROOF / R&amp;R / INSTALL SYNTHETIC UNDERLAYMENT / INSTALL 50 YR SHINGLE / ICE AND WATER SHIELD / CRV / INSTALL PER IRC AND LISTING / VB / R-3</t>
  </si>
  <si>
    <t>192 GRANDVIEW WAY</t>
  </si>
  <si>
    <t>2022-MSS-RES-00093</t>
  </si>
  <si>
    <t>SFR / Remove &amp; Replace 30# Felt / replace with 30-Year, Malarkey Shingle / Malarkey #1030 Synthetic underlayment / Malarkey Artic ice &amp; Water Shield / INSTALL PER IRC AND LISTING / 3:12 / VB / R-3</t>
  </si>
  <si>
    <t>2502 SOUTH HILLS DR</t>
  </si>
  <si>
    <t>2022-MSS-RES-00075</t>
  </si>
  <si>
    <t>SFR / VB / R-3 / INSTALL PER IRC AND LISTING / Remove existing shingles / ice and water shield on eaves to code and in valleys / style D flashing / Malarkey 30lb synthetic underlayment / Malarkey shingles / new plumbing vent pipe boots /  continuous ridge vent / Pitch 6:12</t>
  </si>
  <si>
    <t>112 RIDGE DR</t>
  </si>
  <si>
    <t>2022-MSS-RES-00070</t>
  </si>
  <si>
    <t>SFR / Remove shingles / install new drip edge ice and water on eaves / starter course felt / new shingles / ridge vent and ridge cap / INSTALL PER IRC AND LISTING / :12 / VB / R-3</t>
  </si>
  <si>
    <t>805 SIMONS DR</t>
  </si>
  <si>
    <t>2022-MSS-RES-00071</t>
  </si>
  <si>
    <t>SFR / Remove shingles / install new drip edge ice and water on eaves / starter course felt / new shingles / ridge vent and ridge cap / INSTALL PER IRC AND LISTING / 12:12 / VB / R-3</t>
  </si>
  <si>
    <t>2022-MSS-RES-00087</t>
  </si>
  <si>
    <t>SFR / Remove &amp; Replace 30# Felt / replace with 30-Year Malarkey Shingle / Malarkey #1030 Synthetic underlayment / Malarkey Artic ice &amp; Water Shield / INSTALL PER IRC AND LISTING / 4:12 / VB / R-3</t>
  </si>
  <si>
    <t>2401 SOUTH HILLS DR</t>
  </si>
  <si>
    <t>2022-MSS-RES-00092</t>
  </si>
  <si>
    <t>SFR / Reshingle / Remove existing shingles / underlaent and edge metal / Install new drip edge / 2 rows of ice and water at eaves and 1 in valleys / the rest covered in synthetic underlayment / new starter  shingles @ 6 nails per / new ridge vent and ridge cap / INSTALL PER IRC AND LISTING / :12 / VB / R-3</t>
  </si>
  <si>
    <t>R AND R ROOFING SPECIALTIES</t>
  </si>
  <si>
    <t>5210 LAREE CT</t>
  </si>
  <si>
    <t>2022-MSS-RES-00088</t>
  </si>
  <si>
    <t>SFR / Remove old roofing materials / install new ice and water shield / flashing / drip edge / tar paper / ridge vent / architectural shingles / replace 1 section of damaged gutter / FELT UNDERLAYMENT / INSTALL PER IRC AND LISTING / 6:12 / VB / R-3</t>
  </si>
  <si>
    <t>IVORY PEAKS LANDSCAPING AND EXCAVATION LLC</t>
  </si>
  <si>
    <t>2319 43RD ST</t>
  </si>
  <si>
    <t>2021-MSS-RES-00678</t>
  </si>
  <si>
    <t>NSFR/ New construction of 5,109 sqft single family residence/VB/R-3</t>
  </si>
  <si>
    <t>REEVES LLC</t>
  </si>
  <si>
    <t>4665 RATTLESNAKE DR</t>
  </si>
  <si>
    <r>
      <rPr>
        <sz val="10"/>
        <color rgb="FF000000"/>
        <rFont val="Arial"/>
        <family val="2"/>
      </rPr>
      <t xml:space="preserve">TED SF
</t>
    </r>
  </si>
  <si>
    <t>2021-MSS-RES-01018</t>
  </si>
  <si>
    <t>NSFR-ADU/ATT GARAGE/VB/R-3</t>
  </si>
  <si>
    <t>TROY KINDRED WOODWORKS LLC</t>
  </si>
  <si>
    <t>2860 LESTER ST</t>
  </si>
  <si>
    <r>
      <rPr>
        <sz val="10"/>
        <color rgb="FF000000"/>
        <rFont val="Arial"/>
        <family val="2"/>
      </rPr>
      <t xml:space="preserve">ADU
</t>
    </r>
  </si>
  <si>
    <t>2021-MSS-RES-00618</t>
  </si>
  <si>
    <t>2525 DRAKE LN</t>
  </si>
  <si>
    <t>2021-MSS-RES-01044</t>
  </si>
  <si>
    <t>2771 PANIOLO PL</t>
  </si>
  <si>
    <t>2021-MSS-RES-01017</t>
  </si>
  <si>
    <t>NSFR-ADU/ATT GARAGE/STORAGE/VB/R-3</t>
  </si>
  <si>
    <t>713 LONGSTAFF ST</t>
  </si>
  <si>
    <t>2021-MSS-RES-00318</t>
  </si>
  <si>
    <t>NEW ADU/DET GARAGE/VB/R-3
Rev 01 - 12/21/2021: 12/1/21 REVISION TO CHANGE CRAWL SPACE TO SLAB</t>
  </si>
  <si>
    <t>2021-MSS-RES-00908</t>
  </si>
  <si>
    <t>4050 MORNHINWEG WAY</t>
  </si>
  <si>
    <t>2021-MSS-RES-00867</t>
  </si>
  <si>
    <t>NEW TOWNHOUSE/UNIT 6/VB/R-3</t>
  </si>
  <si>
    <t>1855-F S 3RD ST W</t>
  </si>
  <si>
    <r>
      <rPr>
        <sz val="10"/>
        <color rgb="FF000000"/>
        <rFont val="Arial"/>
        <family val="2"/>
      </rPr>
      <t xml:space="preserve">TED 3+
</t>
    </r>
  </si>
  <si>
    <t>2021-MSS-RES-00868</t>
  </si>
  <si>
    <t>NEW TOWNHOUSE/UNIT 5 VB/R-3</t>
  </si>
  <si>
    <t>1855-E S 3RD ST W</t>
  </si>
  <si>
    <t>2021-MSS-RES-00869</t>
  </si>
  <si>
    <t>NEW TOWNHOUSE/UNIT 4/VB/R-3</t>
  </si>
  <si>
    <t>1855-D S 3RD ST W</t>
  </si>
  <si>
    <t>2021-MSS-RES-00870</t>
  </si>
  <si>
    <t>NEW TOWNHOUSE/UNIT 3/VB/R-3</t>
  </si>
  <si>
    <t>1855-C S 3RD ST W</t>
  </si>
  <si>
    <t>2021-MSS-RES-00871</t>
  </si>
  <si>
    <t>NEW TOWNHOUSE/UNIT 2/VB/R-3</t>
  </si>
  <si>
    <t>1855-B S 3RD ST W</t>
  </si>
  <si>
    <t>2021-MSS-RES-00872</t>
  </si>
  <si>
    <t>NEW TOWNHOUSE/UNIT 1/VB/R-3</t>
  </si>
  <si>
    <t>1855-A S 3RD ST W</t>
  </si>
  <si>
    <t>2021-MSS-RES-00009</t>
  </si>
  <si>
    <t>NEW TWO UNIT CONDO BLDG/ATT GARAGE/ VB/ R3
10/27/21 REVISION FOR RETAINING WALL IN PROCESS*</t>
  </si>
  <si>
    <t>1273-A BASECAMP DR</t>
  </si>
  <si>
    <r>
      <rPr>
        <sz val="10"/>
        <color rgb="FF000000"/>
        <rFont val="Arial"/>
        <family val="2"/>
      </rPr>
      <t xml:space="preserve">TED 2U
</t>
    </r>
  </si>
  <si>
    <t>1273-B BASECAMP DR</t>
  </si>
  <si>
    <t>2020-MSS-RES-00088</t>
  </si>
  <si>
    <t>NEW TOWNHOME UNIT C/VB/R-3</t>
  </si>
  <si>
    <t>825 S GRANT ST</t>
  </si>
  <si>
    <t>2020-MSS-RES-00087</t>
  </si>
  <si>
    <t>851 S GRANT ST</t>
  </si>
  <si>
    <t>2020-MSS-RES-00086</t>
  </si>
  <si>
    <t>877 S GRANT ST</t>
  </si>
  <si>
    <t>2021-MSS-COM-00330</t>
  </si>
  <si>
    <t>230 S 6TH ST W</t>
  </si>
  <si>
    <t>2021-MSS-COM-00352</t>
  </si>
  <si>
    <t>NEW 8-PLEX/BLDG V BROADWAY LOFTS/VB/R-2</t>
  </si>
  <si>
    <t>3410 MARY JANE BLVD  APTS A-H</t>
  </si>
  <si>
    <t>2021-MSS-COM-00353</t>
  </si>
  <si>
    <t>NEW 8-PLEX/ BLDG U/VB/R-2</t>
  </si>
  <si>
    <t>3420 MARY JANE BLVD  APTS A-H</t>
  </si>
  <si>
    <t>2021-MSS-RES-01070</t>
  </si>
  <si>
    <t>1055 DICKINSON ST</t>
  </si>
  <si>
    <t>2021-MSS-RES-00875</t>
  </si>
  <si>
    <t>NEW DETACHED GARGE/ UNIT 6/ VB/U</t>
  </si>
  <si>
    <t>2021-MSS-RES-00876</t>
  </si>
  <si>
    <t>NEW DETACHED GARGE/ UNIT 5/ VB/U</t>
  </si>
  <si>
    <t>2021-MSS-RES-00878</t>
  </si>
  <si>
    <t>NEW DETACHED GARGE/ UNIT 4/ VB/U</t>
  </si>
  <si>
    <t>2021-MSS-RES-00879</t>
  </si>
  <si>
    <t>NEW DETACHED GARGE/ UNIT 3/VB/U</t>
  </si>
  <si>
    <t>2021-MSS-RES-00880</t>
  </si>
  <si>
    <t>NEW DETACHED GARAGE/ UNIT 2/VB/U</t>
  </si>
  <si>
    <t>2021-MSS-RES-00881</t>
  </si>
  <si>
    <t>NEW DETACHED GARGE/ UNIT 1/VB/U</t>
  </si>
  <si>
    <t>2021-MSS-COM-00349</t>
  </si>
  <si>
    <t>PET EMERGENCY CENTER/NEW CONST/VB/B</t>
  </si>
  <si>
    <t>1914 RESERVE ST</t>
  </si>
  <si>
    <t>2021-MSS-COM-00338</t>
  </si>
  <si>
    <t>BNCOP -  New Office/Bank/Professional Building</t>
  </si>
  <si>
    <t>MISSOULA INTERNATIONAL AIRPORT./TEMP BLDG FOR USE DURING CONST/IIIB/B</t>
  </si>
  <si>
    <t>Total Construction Valuation</t>
  </si>
  <si>
    <t>CENSUS Current Valuation - Res</t>
  </si>
  <si>
    <t>HOGAN SENIOR LIVING/New Construction of a 4 story congregate living facility for seniors 55+./VB/R-2  36 Units</t>
  </si>
  <si>
    <t>Permits</t>
  </si>
  <si>
    <t>Multi</t>
  </si>
  <si>
    <t>Garage</t>
  </si>
  <si>
    <t>SF DET</t>
  </si>
  <si>
    <t>TED SNG</t>
  </si>
  <si>
    <t>Fence Permit</t>
  </si>
  <si>
    <t>PLAN</t>
  </si>
  <si>
    <r>
      <rPr>
        <b/>
        <sz val="10"/>
        <rFont val="Arial"/>
        <family val="2"/>
      </rPr>
      <t>Fence Permit</t>
    </r>
  </si>
  <si>
    <r>
      <rPr>
        <b/>
        <sz val="10"/>
        <rFont val="Arial"/>
        <family val="2"/>
      </rPr>
      <t>Fence Permit Total</t>
    </r>
  </si>
  <si>
    <t>Total Costruction Valuation</t>
  </si>
  <si>
    <t>2021-MSS-COM-00395</t>
  </si>
  <si>
    <t>GOLDEN ROSE/ Restroom remodel to meet ADA/VB/B</t>
  </si>
  <si>
    <t>KTM CONTRACTING</t>
  </si>
  <si>
    <t>123 W BROADWAY</t>
  </si>
  <si>
    <t>2021-MSS-COM-00287</t>
  </si>
  <si>
    <t>TARGET/REMODEL/VB/M</t>
  </si>
  <si>
    <t>2420 N RESERVE ST</t>
  </si>
  <si>
    <t>Nothing for March, 2022</t>
  </si>
  <si>
    <t>2022-MSS-COM-00046</t>
  </si>
  <si>
    <t>THE SPRINGS/Replace like for like insulation, drywall, paint and flooring affected in Great Room, hall by Great Room ,men's and women's restrooms due to water damage.
PROTECT/REPLACE ANY FIRE RESISTANT ASSEMBLIES.
3/14/2022 - Authorized to start repairs prior to issuance of permit per AB.</t>
  </si>
  <si>
    <t>3710 AMERICAN WAY</t>
  </si>
  <si>
    <t>2022-MSS-COM-00057</t>
  </si>
  <si>
    <t>SUITE A/remove and replace ceiling/drywall due to ductwork modification for a corresponding mechanical permit./VB/B</t>
  </si>
  <si>
    <t>1120 A KENSINGTON AVE</t>
  </si>
  <si>
    <t>2022-MSS-COM-00016</t>
  </si>
  <si>
    <t>MEADOWLARK GARDENS/Change of Use from S-1 to F-1 (Cannabis Growing, no sales or extraction)/VB/F-1</t>
  </si>
  <si>
    <t>725-D RONAN ST</t>
  </si>
  <si>
    <t>2022-MSS-COM-00060</t>
  </si>
  <si>
    <t>MATADOR APTS/REPLACE DRYWALL DUE TO PLUMBING REPLACEMENT/VB/R-2</t>
  </si>
  <si>
    <t>707 SW HIGGINS AVE</t>
  </si>
  <si>
    <t>2022-MSS-COM-00011</t>
  </si>
  <si>
    <t>BETTY VENOM VINTAGE/CHANGE OF USE/NO CONSTRUCTION/VB/M</t>
  </si>
  <si>
    <t>104 E MAIN ST</t>
  </si>
  <si>
    <t>2021-MSS-COM-00419</t>
  </si>
  <si>
    <t>AMERICAS PROFESSOR/NEW TI/VB/B</t>
  </si>
  <si>
    <t>BTW INC</t>
  </si>
  <si>
    <t>1517 RESERVE ST  STE 201</t>
  </si>
  <si>
    <t>2021-MSS-COM-00416</t>
  </si>
  <si>
    <t>RISE REALTY SUITE 200/NEW TI/VB/B</t>
  </si>
  <si>
    <t>1515 RESERVE ST  STE 200</t>
  </si>
  <si>
    <t>2022-MSS-COM-00008</t>
  </si>
  <si>
    <t>ZOO NUTRITION/CHANGE OF USE/NEW TI/VB/B</t>
  </si>
  <si>
    <t>2021-MSS-COM-00398</t>
  </si>
  <si>
    <t>BRETZ RV &amp; MARINE/ Remodel of existing metal building to include partial second floor, classrooms, and bathrooms./VB/B/S-1</t>
  </si>
  <si>
    <t>4800 GRANT CREEK RD</t>
  </si>
  <si>
    <t>2021-MSS-COM-00368</t>
  </si>
  <si>
    <t>MYRTLE STREET TAP HOUSE/Leave Existing metal roof for membrane roof retrofit.
Install new EPS to fill flutes and make for a flat surface. Install new 1/4" dens deck gyp board, install new 60-mil TPO by screwing into purlins.  New edge metal and cricket on back of building./VB/A-2</t>
  </si>
  <si>
    <t>602 MYRTLE ST</t>
  </si>
  <si>
    <t>2022-MSS-RES-00006</t>
  </si>
  <si>
    <t>SFR/INTERIOR REMODEL/NEW PATIO/VB/R-3</t>
  </si>
  <si>
    <t>1530 MAURICE AVE</t>
  </si>
  <si>
    <t>2022-MSS-RES-00039</t>
  </si>
  <si>
    <t>S AND S HOMES</t>
  </si>
  <si>
    <t>1222 HELEN AVE</t>
  </si>
  <si>
    <t>2021-MSS-RES-00344</t>
  </si>
  <si>
    <t>SFR/a new living room addition of 336 sqft and kitchen remodel/VB/R-3</t>
  </si>
  <si>
    <t>4824 23RD AVE</t>
  </si>
  <si>
    <t>2022-MSS-RES-00030</t>
  </si>
  <si>
    <t>SFR/KITCHEN REMODEL/VB/R-3</t>
  </si>
  <si>
    <t>1111 ANGLERS BEND WAY</t>
  </si>
  <si>
    <t>2021-MSS-RES-00950</t>
  </si>
  <si>
    <t>SFR/ Remodel existing partly finished basement.  Add (1) Bathroom/Laundry Room in Basement and add (1) Egress window to existing Basement Bedroom.  No structural work. Add smoke detectors to code./ VB/ R3</t>
  </si>
  <si>
    <t>1626 BEL-AIR PL</t>
  </si>
  <si>
    <t>2022-MSS-RES-00133</t>
  </si>
  <si>
    <t>SFR / Remove existing shingles / install ice and water shield to code / synthetic felt / new drip edge / new plumbing boots / malarkey asphalt shingles / continuous ridge vent and ridge cap / INSTALL PER IRC AND LISTING / 8:12 / VB / R-3</t>
  </si>
  <si>
    <t>135 W BECKWITH AVE W</t>
  </si>
  <si>
    <t>2022-MSS-RES-00146</t>
  </si>
  <si>
    <t>SFR / Reroof House / TEAR OFF EXISTING ROOF / SYNTHECIT UNDERLAYMENT / ASPHALT SHINGLES / INSTALL ICE AND WATER SHIELD / INSTALL PER IRC AND LISTING / 10:12 / VB / R-3</t>
  </si>
  <si>
    <t>604 BLAINE ST</t>
  </si>
  <si>
    <t>2022-MSS-RES-00147</t>
  </si>
  <si>
    <t>SFR / Reroof House / TEAR OFF EXISTING ROOF / SYNTHECIT UNDERLAYMENT / ASPHALT SHINGLES / INSTALL ICE AND WATER SHIELD / INSTALL PER IRC AND LISTING / 4:12 / VB / R-3</t>
  </si>
  <si>
    <t>602 BLAINE ST</t>
  </si>
  <si>
    <t>2022-MSS-RES-00109</t>
  </si>
  <si>
    <t>SFR / tear off existing roof / replace with synthetic underlayment and ice and water / re shingle with gray GAF shingles / two story single family / 4:12 pitch / INSTALL PER IRC AND LISTING / VB / R-3</t>
  </si>
  <si>
    <t>2705 SOUTH HILLS DR</t>
  </si>
  <si>
    <t>2022-MSS-RES-00126</t>
  </si>
  <si>
    <t>SFR / Full roof replacement REMOVING EXISTING ROOF / Replace ice and water shield / TIGER PAW underlayment / drip edge / GAS HDZ TIMBERLINE shingles / Full soffit and fascia replacement / 4:12 / INSTALL PER IRC AND LISTING / VB / R-3</t>
  </si>
  <si>
    <t>3007 PARK ST</t>
  </si>
  <si>
    <t>2022-MSS-RES-00138</t>
  </si>
  <si>
    <t>SFR / VB / R3 / SYNTHETIC UNDERLAYMENT / 1/4" FOAM ON UNDERLAYMENT / METAL ROOF / LEAVE EXISTING SINGLE LAYER ASPHALT SHINGLES  / ICE WATER SHIELD / INTALL PER IRC AND LISTING</t>
  </si>
  <si>
    <t>3014 S 03RD ST W</t>
  </si>
  <si>
    <t>2022-MSS-RES-00114</t>
  </si>
  <si>
    <t>SFR / 4-8:12 / 1 COMP LAYER / 2 STORY RESIDENTIAL RE-ROOF / R&amp;R / INSTALL SYNTHETIC UNDERLAYMENT / INSTALL 50 YEAR SHINGLE / ICE &amp; WATER SHIELD / CRV / Install per IRC and listing / VB / R-3</t>
  </si>
  <si>
    <t>6880 JOY DR</t>
  </si>
  <si>
    <t>2022-MSS-RES-00115</t>
  </si>
  <si>
    <t>SFR / Remove &amp; Replace 30# Felt / replace with 30-Year, Malarkey Shingle / Malarkey #1030 Synthetic underlayment / Malarkey Artic ice &amp; Water Shield / Install per IRC and listing / 2.12 / VB / R-3
Observe low slope roof requirements of the IRC.</t>
  </si>
  <si>
    <t>3201 HOLLIS ST</t>
  </si>
  <si>
    <t>2022-MSS-RES-00095</t>
  </si>
  <si>
    <t>SFR / Tear off ridge cap and pipe boots / apply shingles over existing shingles / Apply pipe boots and new ridge cap / INSTALL PER IRC AND LISTING / 6:12 / VB / R-3
MAXIMUM OF 2 LAYERS OF SHINGLES ALLOWED. 
A roof recover shall not be permitted where any of the following conditions occur:
1. Where the existing roof or roof covering is water
soaked or has deteriorated to the point that the
existing roof or roof covering is not adequate as a
base for additional roofing.
2. Where the existing roof covering is slate, clay,
cement or asbestos-cement tile.
3. Where the existing roof has two or more applications
of any type of roof covering.</t>
  </si>
  <si>
    <t>NOMAD CONSTRUCTION LLC</t>
  </si>
  <si>
    <t>1935 34TH ST</t>
  </si>
  <si>
    <t>2022-MSS-RES-00111</t>
  </si>
  <si>
    <t>SFR/REROOF/VB/R-3 - PERMIT PULLED AND INSPECTED WITH COUNTY, PERMIT IS A RECORD OF THE INSPECTIONS FOR THIS WORK</t>
  </si>
  <si>
    <t>110 N EASY ST</t>
  </si>
  <si>
    <t>2022-MSS-RES-00098</t>
  </si>
  <si>
    <t>Remove existing roofing to bare decking / install new edge metal / install new underlayment including ice &amp; water barrier on all eaves and valleys / install new limited lifetime architectural shingles / install new ridge venting and cap / INSTALL PER IRC AND LISTING / 4:12 / VB / R-3</t>
  </si>
  <si>
    <t>933 WOODFORD ST</t>
  </si>
  <si>
    <t>2022-MSS-RES-00097</t>
  </si>
  <si>
    <t>SFR / Remove &amp; Replace 30# Felt / replace with 50-Year / Malarkey Shingle / Malarkey #1030 Synthetic underlayment / Malarkey Artic ice &amp; Water Shield / INSTALL PER IRC AND LISTING / 8:12 / VB / R-3</t>
  </si>
  <si>
    <t>2804 O'SHAUGHNESY ST</t>
  </si>
  <si>
    <t>2022-MSS-RES-00149</t>
  </si>
  <si>
    <t>SFR / 2-3:12 / 1 COMP LAYER / 1-2 STORY RESIDENTIAL REROOF / R&amp;R / INSTALL SYNTHETIC UNDERLAYMENT / INSTALL 50 YEAR SHINGLE / INSTALL ICE &amp; WATER SHIELD / CRV / INSTALL PER IRC AND LISTING / VB / R-3</t>
  </si>
  <si>
    <t>2233 BRIGGS ST</t>
  </si>
  <si>
    <t>2022-MSS-RES-00140</t>
  </si>
  <si>
    <t>SFR / Strip / WIP /synthetic Underlayment /  30 yr shingle / ridgecap / ridgevent / INSTALL ICE AND WATER SHIELD / INSTALL PER IRC AND LISTING / 4:12 / VBG / R-3</t>
  </si>
  <si>
    <t>231 DEARBORN AVE</t>
  </si>
  <si>
    <t>2022-MSS-RES-00123</t>
  </si>
  <si>
    <t>SFR/REROOF/Strip,WIP, synthetic Underlayment,  starter strips, 30yr shingles/ridgecap,  ridgevent, as per code/SINGLE STORY/6:12/VB/R-3</t>
  </si>
  <si>
    <t>435 LIVINGSTON AVE</t>
  </si>
  <si>
    <t>2021-MSS-RES-01064</t>
  </si>
  <si>
    <t>2431 FENCE LINE DR</t>
  </si>
  <si>
    <t>2021-MSS-RES-00804</t>
  </si>
  <si>
    <t>830 ANGLERS BEND WAY</t>
  </si>
  <si>
    <t xml:space="preserve">SFR-DET
</t>
  </si>
  <si>
    <t>2021-MSS-RES-00312</t>
  </si>
  <si>
    <t>NSFR/ATT GARAGE/VB/R-3 11/16/21- REVISION reduced SF, relocate office, move OHD to face street, update grading/site plan.
Rev 01 - 01/05/2022: NSFR/ATT GARAGE/VB/R-3/ REVISION- reduced SF, relocate office, move OHD to face street, update grading/site plan.</t>
  </si>
  <si>
    <t>2021-MSS-RES-00474</t>
  </si>
  <si>
    <t>245 BROOKS ST</t>
  </si>
  <si>
    <t>2021-MSS-RES-00708</t>
  </si>
  <si>
    <t>SFR/ Remove existing garage and build a new 2 car garage and carport with a new ADU above the garage./ VB/ R3</t>
  </si>
  <si>
    <t>129 E SUSSEX AVE</t>
  </si>
  <si>
    <t>2021-MSS-RES-01049</t>
  </si>
  <si>
    <t>SCOTT TWITE CONSTRUCTION</t>
  </si>
  <si>
    <t>7035  GUINEVERE DR</t>
  </si>
  <si>
    <t>2022-MSS-RES-00004</t>
  </si>
  <si>
    <t>7038 MAX DR</t>
  </si>
  <si>
    <t>2022-MSS-RES-00005</t>
  </si>
  <si>
    <t>NSFR/ATT GARAGE/VB/R-3/U</t>
  </si>
  <si>
    <t>7042 MAX DR</t>
  </si>
  <si>
    <t>for census</t>
  </si>
  <si>
    <t>2021-MSS-RES-00712</t>
  </si>
  <si>
    <t>BNMRA - New Multifamily 3 -4 Units</t>
  </si>
  <si>
    <t>TOWNHOME B/ VB/ R3</t>
  </si>
  <si>
    <t>2300-B MARY JANE BLVD</t>
  </si>
  <si>
    <t>2021-MSS-RES-00713</t>
  </si>
  <si>
    <t>TOWNHOME C/ VB/ R3</t>
  </si>
  <si>
    <t>2300-C MARY JANE BLVD</t>
  </si>
  <si>
    <t>2021-MSS-RES-00711</t>
  </si>
  <si>
    <t>TOWNHOME A/ VB R3</t>
  </si>
  <si>
    <t>2300-A MARY JANE BLVD</t>
  </si>
  <si>
    <t>NEW TRI-PLEX/ VB/ R2
Rev 01 - 01/05/2022: 12/13/21 REVISION TO ADD FIRE SPRINKLERS AND WATER SERVICE ROOM</t>
  </si>
  <si>
    <t>2021-MSS-COM-00356</t>
  </si>
  <si>
    <t>NEW 8-PLEX/BLDG R/VB/R-2</t>
  </si>
  <si>
    <t>3450 MARY JANE BLVD   APTS A-H</t>
  </si>
  <si>
    <t>2021-MSS-COM-00251</t>
  </si>
  <si>
    <t>NEW 18 PLEX/BLDG 21/VB/R-2</t>
  </si>
  <si>
    <t>2755 GEORGE ELMER DR</t>
  </si>
  <si>
    <t>2021-MSS-COM-00307</t>
  </si>
  <si>
    <t>New 12-unit three story apartment building/ VB/ R2</t>
  </si>
  <si>
    <t>2570 SOUTH AVE W</t>
  </si>
  <si>
    <t>2021-MSS-COM-00355</t>
  </si>
  <si>
    <t>NEW 6-PLEX/BLDG S/VB/R-2</t>
  </si>
  <si>
    <t>3440 MARY JANE BLVD  APTS A-F</t>
  </si>
  <si>
    <t>2021-MSS-COM-00354</t>
  </si>
  <si>
    <t>NEW 6-PLEX/BLG T/VB/R-2</t>
  </si>
  <si>
    <t>3430 MARY JANE BLVD   APTS A-F</t>
  </si>
  <si>
    <t>2021-MSS-RES-01045</t>
  </si>
  <si>
    <t>NEW DET GARAGE/DEMO EXISTING GARAGE/VB/U</t>
  </si>
  <si>
    <t>409 MCLEOD AVE</t>
  </si>
  <si>
    <t>2021-MSS-RES-00917</t>
  </si>
  <si>
    <t>Hellgate Village Triplex Detached Garage/ VB/ U</t>
  </si>
  <si>
    <t>2021-MSS-RES-01063</t>
  </si>
  <si>
    <t>2021-MSS-COM-00418</t>
  </si>
  <si>
    <t>SANDPIPER SPEC BLDG/NEW COMM BLDG/IIIB/M/S-1</t>
  </si>
  <si>
    <t>CARL CONSTRUCTION INC</t>
  </si>
  <si>
    <t>5975 SANDPIPER DR</t>
  </si>
  <si>
    <t>2022-MSS-COM-00027</t>
  </si>
  <si>
    <t>CARPORT SOUTH OF 3940 BROOKLYN WEST/NEW CARPORT/VB/U</t>
  </si>
  <si>
    <t>3940 MULLAN RD</t>
  </si>
  <si>
    <t>2022-MSS-COM-00022</t>
  </si>
  <si>
    <t>CARPORT WEST OF 3990 BROOKLYN WEST APTS/NEW CARPORT/IIB/U</t>
  </si>
  <si>
    <t>3980 MULLAN RD</t>
  </si>
  <si>
    <t>2022-MSS-COM-00026</t>
  </si>
  <si>
    <t>CARPORT WEST OF OFFICE BROOKLYN WEST APTS/NEW CARPORT/IIB/U</t>
  </si>
  <si>
    <t>3904 MULLAN RD</t>
  </si>
  <si>
    <t>2022-MSS-COM-00023</t>
  </si>
  <si>
    <t>CARPORT EAST OF 3980 BROOKLYN WEST APTS/NEW CARPORT/IIB/U</t>
  </si>
  <si>
    <t>3990 MULLAN RD</t>
  </si>
  <si>
    <t>2022-MSS-COM-00025</t>
  </si>
  <si>
    <t>CARPORT NORTH OF 3950/3960 BROOKLYN WEST APTS/NEW CARPORT/IIB/U</t>
  </si>
  <si>
    <t>3960 MULLAN RD</t>
  </si>
  <si>
    <t>2022-MSS-COM-00024</t>
  </si>
  <si>
    <t>CARPORT SOUTH OF 3970 BROOKLYN WEST APTS/NEW CARPORT/IIB/U</t>
  </si>
  <si>
    <t>3970 MULLAN RD</t>
  </si>
  <si>
    <t>2021-MSS-COM-00390</t>
  </si>
  <si>
    <t>THE VISTA/ Develop new Shell and Core retail/office building/VB/A-2/B/M</t>
  </si>
  <si>
    <t>6995 LINDA VISTA BLVD</t>
  </si>
  <si>
    <t>2021-MSS-COM-00102</t>
  </si>
  <si>
    <t>COMM BLDG/NEW COMM BLDG/VB/B</t>
  </si>
  <si>
    <t>3760 MULLAN RD   SHELL</t>
  </si>
  <si>
    <t>09 - New Education</t>
  </si>
  <si>
    <t>2021-MSS-COM-00389</t>
  </si>
  <si>
    <t>BNCSE -  New Education</t>
  </si>
  <si>
    <t>MONTANA MUSEUM OF ART AND CULTURE BUILDING/NEW CONST/VB/A-3/B/S-1</t>
  </si>
  <si>
    <t>795 S 5TH ST E</t>
  </si>
  <si>
    <t>09 - New Education Total</t>
  </si>
  <si>
    <t>Curent Market Valuation</t>
  </si>
  <si>
    <t>04/28/2022  All Mar 2021 data entered</t>
  </si>
  <si>
    <t>SFR DET</t>
  </si>
  <si>
    <t>MFR - APT</t>
  </si>
  <si>
    <t>04/28/2022 Waiting to hear from Maggie on carports tagged as businesses in data dump.</t>
  </si>
  <si>
    <t>Housing Units</t>
  </si>
  <si>
    <t>Valuation</t>
  </si>
  <si>
    <t>FY 2020</t>
  </si>
  <si>
    <t>FY 2021</t>
  </si>
  <si>
    <t>FY 2022</t>
  </si>
  <si>
    <t>$25.2 mil</t>
  </si>
  <si>
    <t>$34.4 mil</t>
  </si>
  <si>
    <t>$54.6 mil</t>
  </si>
  <si>
    <t>f</t>
  </si>
  <si>
    <t>Fiscal Year</t>
  </si>
  <si>
    <t>Month of March</t>
  </si>
  <si>
    <t>Increase in valuation from 2020 to 2022</t>
  </si>
  <si>
    <t>Increase in housing units from 2020 to 2022</t>
  </si>
  <si>
    <t>RECORD NUMBER</t>
  </si>
  <si>
    <t>COMMERCIAL SUBTYPE</t>
  </si>
  <si>
    <t>RESIDENTIAL SUBTYPE</t>
  </si>
  <si>
    <t>ADU/TED ON PERMIT?</t>
  </si>
  <si>
    <t>CURRENT VALUATION COMMERCIAL</t>
  </si>
  <si>
    <t>CENSUS CURRENT VALUATION RESIDENTIAL</t>
  </si>
  <si>
    <t>Total Construction Valuation TCV</t>
  </si>
  <si>
    <t>Current Market Valuation CMV</t>
  </si>
  <si>
    <t>2022-MSS-COM-00059</t>
  </si>
  <si>
    <t>ALTERNATIVE RELEAF/Change of use from B occupancy to M occupancy./VB/M</t>
  </si>
  <si>
    <t>1275 W BROADWAY</t>
  </si>
  <si>
    <t>2022-MSS-COM-00048</t>
  </si>
  <si>
    <t>SALLY HENSEL CPA/MINOR TENANT IMPROVEMENT/VB/B</t>
  </si>
  <si>
    <t>2825 I3 STOCKYARD RD</t>
  </si>
  <si>
    <t>2021-MSS-RES-00936.01</t>
  </si>
  <si>
    <t>3/16/22 REVISION TO FLIP HOUSE</t>
  </si>
  <si>
    <t>2021-MSS-COM-00221</t>
  </si>
  <si>
    <t>T-MOBILE  PROPOSED PROJECT INCLUDES MODIFYING GROUND BASED AND
TOWER MOUNTED EQUIPMENT AS INDICATED PER BELOW/ VB/ U
REMOVE (2) EQUIPMENT CABINETS
REMOVE (3) RRH
RELOCATE (2) TELCO BOXES
RELOCATE (3) PANEL ANTENNAS
INSTALL (1) PURCELL HPL3 EQUIPMENT ENCLOSURE
INSTALL (1) PURCELL LB3 BATTERY ENCLOSURE
INSTALL (2) HCS 2.0 JUNCTION BOXES
INSTALL (1) ASIB, (1) ASIK, (1) ABIA, (3) ABIL, (3) ABIC, (1) ASIB
INSTALL (1) IXRe V2
INSTALL (1) FSMF
INSTALL (1) HCS 2.0
INSTALL (3) NOKIA AEHC MIMO PANEL ANTENNAS
INSTALL (3) NOKIA AHFIG RADIO UNITS AT ANTENNA LEVEL
Rev 01 - 10/28/2021: T-MOBILE  PROPOSED PROJECT INCLUDES MODIFYING GROUND BASED AND
TOWER MOUNTED EQUIPMENT AS INDICATED PER BELOW/ VB/ U/
REVISION- INSTALL 4 STRINGS OF BATTERIES/ VOLTAGE BOOSTER PLUS WITH 2 AMPLIFIIER RAY CAP/ 2 150 HSC TRUNK-12 #6 AWG 24 SM FIBER PR
REMOVE (2) EQUIPMENT CABINETS
REMOVE (3) RRH
RELOCATE (2) TELCO BOXES
RELOCATE (3) PANEL ANTENNAS
INSTALL (1) PURCELL HPL3 EQUIPMENT ENCLOSURE
INSTALL (1) PURCELL LB3 BATTERY ENCLOSURE
INSTALL (2) HCS 2.0 JUNCTION BOXES
INSTALL (1) ASIB, (1) ASIK, (1) ABIA, (3) ABIL, (3) ABIC, (1) ASIB
INSTALL (1) IXRe V2
INSTALL (1) FSMF
INSTALL (1) HCS 2.0
INSTALL (3) NOKIA AEHC MIMO PANEL ANTENNAS
INSTALL (3) NOKIA AHFIG RADIO UNITS AT ANTENNA LEVEL
Rev 02 - 02/14/2022: 12/28/21 REVISION</t>
  </si>
  <si>
    <t>VERTEX TOWER SOLUTIONS INC</t>
  </si>
  <si>
    <t>2409 DEARBORN AVE   SHELL</t>
  </si>
  <si>
    <t>2021-MSS-RES-00553.01</t>
  </si>
  <si>
    <t>3/28/22 REVISION</t>
  </si>
  <si>
    <t>531 EVANKELLY RD</t>
  </si>
  <si>
    <t>2022-MSS-COM-00045</t>
  </si>
  <si>
    <t>CLOUD LLC/CHANGE OF USE/NEW TI/VB/M</t>
  </si>
  <si>
    <t>J E M HOME IMPROVEMENT AND CUSTOM CARPENTARY</t>
  </si>
  <si>
    <t>2604 W BROADWAY</t>
  </si>
  <si>
    <t>2021-MSS-RES-00292.01</t>
  </si>
  <si>
    <t>2/9/22 REVISION TO CHANGE TO SINGLE STORY</t>
  </si>
  <si>
    <t>3892 FESTUS WAY</t>
  </si>
  <si>
    <t>2022-MSS-COM-00034</t>
  </si>
  <si>
    <t>FARM 406/ PHASE 2/ Add extraction. Minor interior remodel to commercial kitchen space./VB/B</t>
  </si>
  <si>
    <t>2020-MSS-COM-00076.02</t>
  </si>
  <si>
    <t>2/9/22 REVISION TO CIVIL AND LANDSCAPING</t>
  </si>
  <si>
    <t>2021-MSS-COM-00420</t>
  </si>
  <si>
    <t>COTTAGE ON HIGGINS/Remodel interior of dwelling unit. To include adding a window on non street facing wall, new floors throughout, new bath room and kitchen fixtures./VB/R-2</t>
  </si>
  <si>
    <t>1425 1/2 S HIGGINS AVE</t>
  </si>
  <si>
    <t>2020-MSS-COM-00074.01</t>
  </si>
  <si>
    <t>V5 REVIEW 9/27/21 REVISION</t>
  </si>
  <si>
    <t>NIELSEN COMMERCIAL INC</t>
  </si>
  <si>
    <t>4823 N RESERVE ST</t>
  </si>
  <si>
    <t>2022-MSS-COM-00029</t>
  </si>
  <si>
    <t>NA HEALTH CARE/NEW TI/ VB/B</t>
  </si>
  <si>
    <t>2019-MSS-COM-00288.01</t>
  </si>
  <si>
    <t>2018-MSS-COM-00162.06</t>
  </si>
  <si>
    <t>3/2/22 REVISION 06</t>
  </si>
  <si>
    <t>2022-MSS-COM-00007</t>
  </si>
  <si>
    <t>OSTEOSTRONG/NEW TI//VB/B</t>
  </si>
  <si>
    <t>1502-B DEARBORN AVE</t>
  </si>
  <si>
    <t>2021-MSS-COM-00421</t>
  </si>
  <si>
    <t>SUMMIT VIEW SQUARE/CHANGE 1ST FLR TO RESIDENTIAL UNITS/VB/R-2</t>
  </si>
  <si>
    <t>1500 S 14TH ST W</t>
  </si>
  <si>
    <t>2021-MSS-COM-00258</t>
  </si>
  <si>
    <t>AUTOMATED LIVING/ Interior only tenant improvement/ VB/ B</t>
  </si>
  <si>
    <t>2935 STOCKYARD RD  STE N101</t>
  </si>
  <si>
    <t>2022-MSS-COM-00063</t>
  </si>
  <si>
    <t>SUITE P01/Interior renovation/tenant improvement./VB/B</t>
  </si>
  <si>
    <t>283 W FRONT ST  STE P3</t>
  </si>
  <si>
    <t>2022-MSS-COM-00056</t>
  </si>
  <si>
    <t>UM ADAMS CENTER/Water damage restoration, wet dry wall demo in affected areas./VB/E</t>
  </si>
  <si>
    <t>2022-MSS-COM-00058</t>
  </si>
  <si>
    <t>LEGACY LOUNGE/Subfloor patch/VB/A-2</t>
  </si>
  <si>
    <t>2022-MSS-COM-00036</t>
  </si>
  <si>
    <t>FAIRFIELD INN PH 3/Interior Remodel to convert Wingate to Fairfield Inn/VB/R-2</t>
  </si>
  <si>
    <t>2022-MSS-COM-00065</t>
  </si>
  <si>
    <t>RATTLESNAKE CABLE CO/Change of Use only/No construction or alterations proposed/VB/F-2</t>
  </si>
  <si>
    <t>1905 W SUSSEX AVE</t>
  </si>
  <si>
    <t>2022-MSS-COM-00040</t>
  </si>
  <si>
    <t>VIM AND VIGOR/CHANGE OF USE APPLICATION: NO CONSTRUCTION/VB/S-1/B</t>
  </si>
  <si>
    <t>6900 KESTREL DR  STE 6</t>
  </si>
  <si>
    <t>2022-MSS-COM-00037</t>
  </si>
  <si>
    <t>PLANT PERKS/NEW TI/VB/B/S-2</t>
  </si>
  <si>
    <t>2935 STOCKYARD RD  STE N201</t>
  </si>
  <si>
    <t>2022-MSS-COM-00094</t>
  </si>
  <si>
    <t>GARDEN MOTHER / Shingle Roof / Permits and Inspections / Remove existing layer of roofing to wood decking / Titanium PSU 30 Underlayment over entire surface /Duration True Def shingle roof system / No vents / Roof is insulated tight to deck / T.P.O Roof / Permits and Inspections / Removal of existing Asbestos by qualified asbestos abatement company / Remove of top layer of roofing / If possible leave in place existing coverboards for reuse / Install new ½” HD Board over existing ½” Wood Fiber and 2” ISO BOARD / 60MIL TPO / Mechanically fastened / Removal and Infill of (2) dog house structures and (1) swamp cooler / Auxiliary Materials as specified including:  Pre-molded pipe flashers, Adhesives, Screws, Cut Edge, and Flashing Membrane / Sheet Metal and Flashing / Install 24GA TPO coated perimeter metal at eave / Install continuous Aluminum termination T-bar to inside parapet wall / Install new 5” Seamless gutter to shingle and TPO roof eaves / INSTALL PER IBC AND LISTING / 2:12 / VB / B</t>
  </si>
  <si>
    <t>1700 S 03RD ST W</t>
  </si>
  <si>
    <t>2022-MSS-COM-00092</t>
  </si>
  <si>
    <t>COMMERCIAL / Replace existing roof with new IB PVC 60 Mil / Upper and Lower sections / INSTALL PER IBC AND LISTING / 1:12 / VB / B</t>
  </si>
  <si>
    <t>1821 MSTR SOUTH AVE W</t>
  </si>
  <si>
    <t>2022-MSS-COM-00055</t>
  </si>
  <si>
    <t>UNION SQUARE APTS/REROOF/Tearing off existing shingles and replacing, with Arctic Seal ice and water, GAF Tiger PAW synthetic underlayment, and GAF Timberline HDZ shingles./SINGLE STORY/4:12/VB/R-2</t>
  </si>
  <si>
    <t>2400 OLD FORT MISSOULA RD</t>
  </si>
  <si>
    <t>2022-MSS-RES-00058</t>
  </si>
  <si>
    <t>SFR/Home and Deck Remodel/VB/R-3/U</t>
  </si>
  <si>
    <t>3911 MELROSE PL</t>
  </si>
  <si>
    <t>2021-MSS-RES-00585</t>
  </si>
  <si>
    <t>SFR/extend deck and add stairs</t>
  </si>
  <si>
    <t>503 WESTVIEW DR</t>
  </si>
  <si>
    <t>2022-MSS-RES-00084</t>
  </si>
  <si>
    <t>SFR/REMODEL/VB/R-3</t>
  </si>
  <si>
    <t>TRINITY CONSTRUCTION LLC</t>
  </si>
  <si>
    <t>2103 RIVER RD</t>
  </si>
  <si>
    <t>2022-MSS-RES-00101</t>
  </si>
  <si>
    <t>DEPUY BUILDING LLC</t>
  </si>
  <si>
    <t>2025 KENSINGTON AVE</t>
  </si>
  <si>
    <t>2022-MSS-RES-00076</t>
  </si>
  <si>
    <t>SFR / VB / R-3 / BASEMENT REMODEL /VB/R-3</t>
  </si>
  <si>
    <t>314 CONNELL AVE</t>
  </si>
  <si>
    <t>2022-MSS-RES-00057</t>
  </si>
  <si>
    <t>SFR/ADDITION/VB/R-3/U</t>
  </si>
  <si>
    <t>CONSTRUCTIVE INNOVATION LLC</t>
  </si>
  <si>
    <t>922 COWPER ST</t>
  </si>
  <si>
    <t>2022-MSS-RES-00119</t>
  </si>
  <si>
    <t>SFR/KIT REMODEL/EGRESS WINDOW/VB/R-3</t>
  </si>
  <si>
    <t>2404 ARCADIA DR</t>
  </si>
  <si>
    <t>2021-MSS-RES-01032</t>
  </si>
  <si>
    <t>SFR/Removing a wall between dining room  and kitchen, remodeling kitchen and upgrading some electrical/VB/R-3</t>
  </si>
  <si>
    <t>405 NORA ST</t>
  </si>
  <si>
    <t>2022-MSS-RES-00081</t>
  </si>
  <si>
    <t>BANRG - Add/Alter Garage/Carport</t>
  </si>
  <si>
    <t>DETACHED GARAGE / VB / U</t>
  </si>
  <si>
    <t>2528 CONCHO WAY</t>
  </si>
  <si>
    <t>2022-MSS-RES-00074</t>
  </si>
  <si>
    <t>SFR / GARAGE ADDITION / VB / R-3/U</t>
  </si>
  <si>
    <t>609 REDWOOD ST</t>
  </si>
  <si>
    <t>2022-MSS-RES-00144</t>
  </si>
  <si>
    <t>SFR / Remove one layer asphalt shingles / Install ice protection membrane / synthetic felt and new GAF architectural shingles / INSTALL PER IRC AND LISTING / 4:12 / VB / R-3</t>
  </si>
  <si>
    <t>604 OVERLOOK WAY</t>
  </si>
  <si>
    <t>2021-MSS-RES-00983</t>
  </si>
  <si>
    <t>821 ARTHUR AVE</t>
  </si>
  <si>
    <t>2022-MSS-RES-00151</t>
  </si>
  <si>
    <t>SFR / Remove shingles / install new drip edge ice and water on eaves / new starter course felt new shingles / ridge vent and ridge cap / 1 story 7:12 pitch 29 square / INSTALL PER IRC AND LISTING / VB / R-3</t>
  </si>
  <si>
    <t>3921 ENGLAND BLVD</t>
  </si>
  <si>
    <t>2022-MSS-RES-00192</t>
  </si>
  <si>
    <t>SFR / Remove &amp; Replace 30# Felt / replace with 40-Year / Malarkey Shingle/ Malarkey #1030 Synthetic underlayment / Malarkey Artic ice &amp; Water Shield / INSTALL PER IRC AND LISTING / 12:12 / VB / R-3</t>
  </si>
  <si>
    <t>6408 LOWER MILLER CREEK RD</t>
  </si>
  <si>
    <t>2022-MSS-RES-00117</t>
  </si>
  <si>
    <t>SFR / 4.5:12 / 1 ARCH LAYER / 1 AND 2 STORY RESIDENTIAL RE-ROOF / R&amp;R / INSTALL SYNTHETIC UNDERLAYMENT / INSTALL 50 YEAR SHINGLE  / INSTALL PER IRC AND LISTING /  ICE AND WATER SHIELD / CRV / VB / R-3</t>
  </si>
  <si>
    <t>6075 MARIAS ST</t>
  </si>
  <si>
    <t>2022-MSS-RES-00118</t>
  </si>
  <si>
    <t>SFR / 4-6:12 / 1 3TAB LAYER / 1 STORY RESIDENTIAL RE-ROOF / R&amp;R / INSTALL SYNTHETIC UNDERLAYMENT / INSTALL 50 YEAR SHINGLE  / INSTALL PER IRC AND LISTING / ICE AND WATER SHIELD / CRV / VB / R-3</t>
  </si>
  <si>
    <t>2428 AGNES AVE</t>
  </si>
  <si>
    <t>2022-MSS-RES-00150</t>
  </si>
  <si>
    <t>SFR / Tear off membrane / Install underlayment board / Install 60 mil Tpo membrane / 2:12 pitch / INSTALL ICE AND WATER SHIELD / INSTALL PER IRC AND LISTING / VB / R-3</t>
  </si>
  <si>
    <t>KASEY ROOFING COMPANY</t>
  </si>
  <si>
    <t>3338 HOLLIS ST</t>
  </si>
  <si>
    <t>2022-MSS-RES-00222</t>
  </si>
  <si>
    <t>2456 MCINTOSH LP</t>
  </si>
  <si>
    <t>2022-MSS-RES-00183</t>
  </si>
  <si>
    <t>SFR / Remove existing shingles on detached garage / install: ice and water / synthetic felt / asphalt shingles and cap and ridge venting / INSTALL PER IRC AND LISTING / 6:12 / VB / R-3</t>
  </si>
  <si>
    <t>333 E BECKWITH AVE</t>
  </si>
  <si>
    <t>2022-MSS-RES-00190</t>
  </si>
  <si>
    <t>927 JOHNSON ST</t>
  </si>
  <si>
    <t>2022-MSS-RES-00191</t>
  </si>
  <si>
    <t>SFR / Remove &amp; Replace 30# Felt / replace with 40-Year / Malarkey Shingle/ Malarkey #1030 Synthetic underlayment / Malarkey Artic ice &amp; Water Shield / INSTALL PER IRC AND LISTING / 5:12 / VB / R-3</t>
  </si>
  <si>
    <t>2305 WOODLAND AVE</t>
  </si>
  <si>
    <t>2022-MSS-RES-00179</t>
  </si>
  <si>
    <t>SFR / Remove existing shingles / Install ice protection membrane to eaves and valleys / Install synthetic roofing felt to remaining roof areas / Replace roof ventilation system and add multi-use vent under the shingles at the lower end of the roof / Install Malarkey's Highlander next architectural shingles / INSTALL PER IRC AND LISTING / 10:12 / VB / R-3</t>
  </si>
  <si>
    <t>2022-MSS-RES-00189</t>
  </si>
  <si>
    <t>404 E SPRUCE ST</t>
  </si>
  <si>
    <t>2022-MSS-RES-00197</t>
  </si>
  <si>
    <t>SFR / Tear off 30 squares of roofing and ridge vent / Add new ice and water on the eves and up the valleys to city code / Use synthetic roofing paper over the rest of the roof / White style D metal, cobra ridge vent / Reroof with new GAF hd shingles and ridge cap using 1 1/4 nails and run starter strip down the eves and up the rakes / Replace all plumbing boots with new boots / Clean up and haul away to the city / INSTALL PER IRC AND LISTING / 4:12 / VB / R-3</t>
  </si>
  <si>
    <t>2312 43RD ST</t>
  </si>
  <si>
    <t>2022-MSS-RES-00196</t>
  </si>
  <si>
    <t>SFR / REMOVING OLD SHINGLES  / REPLACE WITH ASPHALT ARCHITECTURAL SHINGLSE / SYNTHETIC UNDERLAYMENT / ICE AND WATER SHIELD 6:12 / INSTALL PER IRC AND LISTING / VB / R-3</t>
  </si>
  <si>
    <t>1736 S HIGGINS AVE</t>
  </si>
  <si>
    <t>2022-MSS-RES-00202</t>
  </si>
  <si>
    <t>DETACHED  GARAGE / Remove &amp; Replace 30# Felt / replace with 30-Year / Malarkey Shingle / Malarkey #1030 Synthetic underlayment / Malarkey Artic ice &amp; Water Shield / INSTALL PER IRC AND LISTING / 6:12 / VB / R-3</t>
  </si>
  <si>
    <t>2474 BRIGGS ST</t>
  </si>
  <si>
    <t>2022-MSS-RES-00201</t>
  </si>
  <si>
    <t>2022-MSS-RES-00180</t>
  </si>
  <si>
    <t>SFR / replace roof with new shingles / (0akridge black laminated Architectural roof shingles) / ice and water shield around all 4 skylights / and (Owens Corning pro armor underlayment synthetic) / 7:12 / INSTALL PER IRC AND LISTING / VB / R-3</t>
  </si>
  <si>
    <t>GREENLADDER CONTRACTORS</t>
  </si>
  <si>
    <t>725 BEVERLY AVE</t>
  </si>
  <si>
    <t>2022-MSS-RES-00200</t>
  </si>
  <si>
    <t>SFR / Remove &amp; Replace 30# Felt / replace with 30 Year / Malarkey Shingle / Malarkey #1030 Synthetic underlayment / Malarkey Artic ice &amp; Water Shield / INSTALL PER IRC AND LISTING / 5:12 / VB / R-3</t>
  </si>
  <si>
    <t>4904 CLEARVIEW WAY</t>
  </si>
  <si>
    <t>2022-MSS-RES-00217</t>
  </si>
  <si>
    <t>SFR / Tear off &amp; replace roof / GAF TIGER PAW SYNTHETIC UNDERLAYMENT / GAF TIMEBERLINE HDZ ASPHALT SHINGLES / INSTALL ICE &amp; WATER SHIELD / INSTALL PER IRC AND LISTING / 6:12 / VB / R-3</t>
  </si>
  <si>
    <t>1232 MONROE ST</t>
  </si>
  <si>
    <t>2022-MSS-RES-00255</t>
  </si>
  <si>
    <t>SFR / Remove and dump old composition roofing / Install new SYNTHETIC underlayment / D style drip edge and composition roofing / Make needed repairs as needed for roof deck, fascia and soffit / INSTALL ICE AND WATER SHIELD / INSTALL PER IRC AND LISTING / 4:12 / VB / R-3</t>
  </si>
  <si>
    <t>4325 BARBARA LN</t>
  </si>
  <si>
    <t>RUSSELL ROOT CONSTRUCTION</t>
  </si>
  <si>
    <t>2022-MSS-RES-00207</t>
  </si>
  <si>
    <t>SFR/RESIDE/Add metal siding to exterior of house/SINGLE STORY/VB/R-3</t>
  </si>
  <si>
    <t>BENTLEY BUILT</t>
  </si>
  <si>
    <t>2000 S 14TH ST W</t>
  </si>
  <si>
    <t>2022-MSS-RES-00244</t>
  </si>
  <si>
    <t>SFR / Remove shingles / install new drip edge ice and water on eaves / starter course felt /  new shingles / ridge vent and ridge cap / 4/12 pitch  / 23 square / INSTALL PER IRC AND LISTING / VB / R-3</t>
  </si>
  <si>
    <t>117 S EASY ST</t>
  </si>
  <si>
    <t>2022-MSS-RES-00246</t>
  </si>
  <si>
    <t>SFR / Remove shingles / install new drip edge ice and water on eaves / new STARTER COURSE FELT / NEW SHINGLES / RIDGE VENT RIDGE CAP / UNSTALL PER IRC AND LISTING / 3:12  TO 6:12 / OBSERVE LOW SLOPE REQUIREMENTS / VB / R-3</t>
  </si>
  <si>
    <t>6304 LOWER MILLER CREEK RD</t>
  </si>
  <si>
    <t>2022-MSS-RES-00270</t>
  </si>
  <si>
    <t>SFR / VB / R-3 / REMOVE OLD MATERIALS / SYNTHETIC UNDERLAYMENT / WATER AND ICE SHIELD / SHINGLES / INSTALL PER IRC AND LISTING / 6:12 PITCH</t>
  </si>
  <si>
    <t>3345 CATHY CT</t>
  </si>
  <si>
    <t>2022-MSS-RES-00218</t>
  </si>
  <si>
    <t>DET GARAGE / Remove existing shingles and replace 13 sq of new shingles on the detached garage / TITANIUM UNDERLAY WITH ICE AND WATER / ASPHALT SHINGLES / INSTALL PER IRC AND LISTING / 4:12 / VB / U</t>
  </si>
  <si>
    <t>1831 BURLINGTON AVE</t>
  </si>
  <si>
    <t>2022-MSS-RES-00216</t>
  </si>
  <si>
    <t>SFR / Remove existing single layer of shingles and re-shingle 13 sq on the main house / INSTALL ICE AND WATER SHIELD / TITANIUM UNDERLAY / ASPHALT SHINGLES / INSTALL PER IRC AND LISTING / 4:12 / VB / R-3</t>
  </si>
  <si>
    <t>2022-MSS-RES-00233</t>
  </si>
  <si>
    <t>DET GARAGE / Tear off &amp; replace roof / GAF TIGER PAW SYNTHETIC UNDERLAYMENT / GAF TIMEBERLINE HDZ ASPHALT SHINGLES / INSTALL ICE &amp; WATER SHIELD / INSTALL PER IRC AND LISTING / 4:12 / VB / R-3</t>
  </si>
  <si>
    <t>2022-MSS-RES-00237</t>
  </si>
  <si>
    <t>SFR / Take off old shingles, put new 30 year malarkey nexair,synthetic layment, ice water eves / INSTALL PER IRC AND LISTING / 6:12 / VB / R-3</t>
  </si>
  <si>
    <t>2825 STRATFORD LN</t>
  </si>
  <si>
    <t>2022-MSS-RES-00231</t>
  </si>
  <si>
    <t>SFR / Remove one layer of shingles, install ice protection membrane and synthetic felt, install RV 49 roof vents, install malarkey Highlander architectural shingles / INSTALL PER IRC AND LISTING / 10:12 / VB / R-3</t>
  </si>
  <si>
    <t>2926 RATTLESNAKE DR</t>
  </si>
  <si>
    <t>2022-MSS-RES-00181</t>
  </si>
  <si>
    <t>SFR / Remove shingles / install new drip edge ice and water on eaves / starter course felt / new shingles / ridge vent and ridge cap / TPO 60 MIL on 1/12 / 5:12 TO 1:12 / INSTALL PER IRC AND LISTING / VB / R-3</t>
  </si>
  <si>
    <t>305 RIMROCK WAY</t>
  </si>
  <si>
    <t>2022-MSS-RES-00153</t>
  </si>
  <si>
    <t>SFR / 8:12 / 1 - comp / 1-2 story / R&amp;R / install synthetic underlayment / install 50 yr shingle / ice and water shield / CRV / INSTALL PER IRC AND LISTING / VB / R-3</t>
  </si>
  <si>
    <t>2526 MOUNTAIN WOOD DR</t>
  </si>
  <si>
    <t>2022-MSS-RES-00243</t>
  </si>
  <si>
    <t>SFR / Tear off current metal roof and replace with GAF System / Replace shingles / replace ice and water shield / replace drip edge and replace WITH SYNTHETIC underlayment / INSTALL PER IRC AND LISTING / 8:12 / VB / R-3</t>
  </si>
  <si>
    <t>335 MOUNT AVE</t>
  </si>
  <si>
    <t>2022-MSS-RES-00260</t>
  </si>
  <si>
    <t>101 FAIRVIEW AVE</t>
  </si>
  <si>
    <t>2022-MSS-RES-00245</t>
  </si>
  <si>
    <t>SFR / Remove shingles / install new drip edge ice and water on eaves / starter course felt /  new shingles / ridge vent and ridge cap / 41 squareb / 4/12 pitch / 1 story / INSTALL PER IRC AND LISTING / VB / R-3</t>
  </si>
  <si>
    <t>6017 LINDA VISTA BLVD</t>
  </si>
  <si>
    <t>2022-MSS-RES-00251</t>
  </si>
  <si>
    <t>SFR / Take of old shingles / put new 50 year legacy / ice water SHIELD eves / synthetic lament / INSTALL PER IRC AND LISTING / 6:12 / VB / R-3</t>
  </si>
  <si>
    <t>2022-MSS-RES-00232</t>
  </si>
  <si>
    <t>SFR / Remove &amp; Replace 30# Felt, replace with 40-Year, Malarkey Shingle._x000D_
Malarkey #1030 Synthetic underlayment, Malarkey Artic ice &amp; Water Shield / INSTALL PER IRC AND LISTING / 5:12 / VB / R-3</t>
  </si>
  <si>
    <t>232 DEARBORN AVE</t>
  </si>
  <si>
    <t>2022-MSS-RES-00252</t>
  </si>
  <si>
    <t>4768 SCOTT ALLEN DR</t>
  </si>
  <si>
    <t>2022-MSS-RES-00250</t>
  </si>
  <si>
    <t>SFR / Remove &amp; Replace 30# Felt / replace with 40-Year Malarkey Shingle / Malarkey #1030 Synthetic underlayment / Malarkey Artic ice &amp; Water Shield / INSTALL PER IRC AND LISTING / 3:12 / VB / R-3</t>
  </si>
  <si>
    <t>1725 S 08TH ST W</t>
  </si>
  <si>
    <t>2022-MSS-RES-00249</t>
  </si>
  <si>
    <t>DET GARAGE / Remove &amp; Replace 30# Felt / replace with 30-Year Malarkey Shingle / Malarkey #1030 Synthetic underlayment / Malarkey Artic ice &amp; Water Shield / INSTALL PER IRC AND LISTING / 912 / VB / U</t>
  </si>
  <si>
    <t>2815 O'SHAUGHNESY ST</t>
  </si>
  <si>
    <t>2022-MSS-RES-00227</t>
  </si>
  <si>
    <t>630 LIVINGSTON AVE</t>
  </si>
  <si>
    <t>2022-MSS-RES-00219</t>
  </si>
  <si>
    <t>SFR / 15 squares of tearoff &amp; 15 squares of new reroof / Ice and water to city code / followed with new synthetic roofing paper / All new style d drip edge / Will use cobra ridge vent / All new Malarkey hd shingles &amp; ridge cap / Haul away all debris to the city dump / Roof pitch is 7/12 / INSTALL PER IRC AND LISTING / VB / R-3</t>
  </si>
  <si>
    <t>938 LONGSTAFF ST</t>
  </si>
  <si>
    <t>2021-MSS-RES-00794</t>
  </si>
  <si>
    <t>DUPLEX/Replace Siding/SINGLE STORY/VB/R-2</t>
  </si>
  <si>
    <t>KASBERG SIDING AND REMODEL</t>
  </si>
  <si>
    <t>1626 COOPER ST</t>
  </si>
  <si>
    <t>2022-MSS-RES-00248</t>
  </si>
  <si>
    <t>SFR / Remove &amp; Replace 30# Felt / replace with 30-Year Malarkey Shingle / Malarkey #1030 Synthetic underlayment / Malarkey Artic ice &amp; Water Shield / INSTALL PER IRC AND LISTING / 9:12 / VB / R-3</t>
  </si>
  <si>
    <t>2022-MSS-RES-00215</t>
  </si>
  <si>
    <t>SFR / Tear off 2 layers of existing shingles / Dry  in with titanium UDL  underlayment / Apply drip edge  / Apply shingles and vent boots / Malarkey 30 year comp shingles / Apply vent and ridge / INSTALL ICE &amp; WATER SHIELD / INSTALL PER IRC AND LISTING / 4:12 / VB / R-3</t>
  </si>
  <si>
    <t>2419 DUNCAN DR</t>
  </si>
  <si>
    <t>2022-MSS-RES-00105</t>
  </si>
  <si>
    <t>2706 PANIOLO PL</t>
  </si>
  <si>
    <t>2022-MSS-RES-00085</t>
  </si>
  <si>
    <t>7058 MAX DR</t>
  </si>
  <si>
    <t>2022-MSS-RES-00069</t>
  </si>
  <si>
    <t>NSFR / ATT GARAGE / VB / R-3</t>
  </si>
  <si>
    <t>923 ANGLERS BEND WAY</t>
  </si>
  <si>
    <t>2022-MSS-RES-00078</t>
  </si>
  <si>
    <t>NSFR / VB / R-3</t>
  </si>
  <si>
    <t>2520 CONCHO WAY</t>
  </si>
  <si>
    <t>2022-MSS-RES-00080</t>
  </si>
  <si>
    <t>2021-MSS-RES-00790</t>
  </si>
  <si>
    <t>NSFR/ATT GARAGE/ VB / R-3 / U</t>
  </si>
  <si>
    <t>CONNOR INGALLS CONSTRUCTION LLC</t>
  </si>
  <si>
    <t>310 TRAIL BLAZER LOOP</t>
  </si>
  <si>
    <t>2022-MSS-RES-00029</t>
  </si>
  <si>
    <t>NSFR-ADU/ATT GARAGE/ VB / R-3</t>
  </si>
  <si>
    <t>1323 SHERWOOD ST</t>
  </si>
  <si>
    <t>2022-MSS-RES-00027</t>
  </si>
  <si>
    <t>NSFR/ VB / R-3</t>
  </si>
  <si>
    <t>1325 SHERWOOD ST</t>
  </si>
  <si>
    <t>2022-MSS-RES-00054</t>
  </si>
  <si>
    <t>625 EDITH ST</t>
  </si>
  <si>
    <t>2022-MSS-RES-00063</t>
  </si>
  <si>
    <t>S AND G LAKE CONSTRUCTION</t>
  </si>
  <si>
    <t>5512 HEREFORD PL</t>
  </si>
  <si>
    <t>2022-MSS-RES-00060</t>
  </si>
  <si>
    <t>ACR CONSTRUCTION LLC</t>
  </si>
  <si>
    <t>7046 MAX DR</t>
  </si>
  <si>
    <t>2021-MSS-RES-00973</t>
  </si>
  <si>
    <t>5550 HORN RD</t>
  </si>
  <si>
    <t>2022-MSS-RES-00003</t>
  </si>
  <si>
    <t>NEW DUPLEX/VB/R-2</t>
  </si>
  <si>
    <t>POINT CREATIVE LLC</t>
  </si>
  <si>
    <t>1838-100/200 S 11TH ST W</t>
  </si>
  <si>
    <t>2021-MSS-RES-00718</t>
  </si>
  <si>
    <t>TOWNHOME UNIT A / ATT GARAGE/ VB/ R3</t>
  </si>
  <si>
    <t>2304-A MARY JANE BLVD</t>
  </si>
  <si>
    <t xml:space="preserve">TED 3+_x000D_
</t>
  </si>
  <si>
    <t>2021-MSS-RES-00716</t>
  </si>
  <si>
    <t>TOWNHOME UNIT C/ ATT GARAGE/ VB/ R3</t>
  </si>
  <si>
    <t>2340-C MARY JANE BLVD</t>
  </si>
  <si>
    <t>2021-MSS-RES-00717</t>
  </si>
  <si>
    <t>TOWNHOME UNIT B/ ATT GARAGE/ VB./ R3</t>
  </si>
  <si>
    <t>2304-B MARY JANE BLVD</t>
  </si>
  <si>
    <t>2021-MSS-RES-00714</t>
  </si>
  <si>
    <t>TOWNHOME UNIT D/ ATT GARAGE/ VB/ R3</t>
  </si>
  <si>
    <t>2304-D MARY JANE BLVD</t>
  </si>
  <si>
    <t>2021-MSS-COM-00397</t>
  </si>
  <si>
    <t>NEW 25-PLEX/BLDG 2/VB/R-2</t>
  </si>
  <si>
    <t>OSELLAME CONSTRUCTION COMPNAY</t>
  </si>
  <si>
    <t>3705 ENGLAND BLVD</t>
  </si>
  <si>
    <t>2021-MSS-COM-00288</t>
  </si>
  <si>
    <t>NEW 22-PLEX + OFFICE/BLDG 23/VB/R-2/B</t>
  </si>
  <si>
    <t>5130 ABBY LN</t>
  </si>
  <si>
    <t>2021-MSS-RES-00431</t>
  </si>
  <si>
    <t>NEW DET SHOP/residential accessory structure, wood frame on concrete slab, single story</t>
  </si>
  <si>
    <t>KINGDOM BUILDERS INC</t>
  </si>
  <si>
    <t>120 NORTH AVE E</t>
  </si>
  <si>
    <t>2022-MSS-RES-00079</t>
  </si>
  <si>
    <t>NEW DET GARAGE / VB / U</t>
  </si>
  <si>
    <t>2021-MSS-RES-00865</t>
  </si>
  <si>
    <t>New detached 2 car garage/ VB/ U</t>
  </si>
  <si>
    <t>604 W CENTRAL AVE</t>
  </si>
  <si>
    <t>2022-MSS-COM-00021</t>
  </si>
  <si>
    <t>SANDPIPER SPEC FENCE/Fence Permit 8' height proposed/IIB/U</t>
  </si>
  <si>
    <t>2022-MSS-COM-00035</t>
  </si>
  <si>
    <t>MISSOULA CEMETERY/Concrete foundation and metal building installation/VB/U / MJ CONCRETE DOING FOUNDATION / CEMETERY DOING BUILDING</t>
  </si>
  <si>
    <t>2000 CEMETERY RD</t>
  </si>
  <si>
    <t>MJ CONCRETE</t>
  </si>
  <si>
    <t>2020-MSS-COM-00074</t>
  </si>
  <si>
    <t>HOMEWOOD SUITES PORTE COCHERE/Construction of wood and steel Porte Cochere associated with hotel (under separate permit)./VB/U_x000D_Rev 01 - 04/20/2022: V5 REVIEW 9/27/21 REVISION</t>
  </si>
  <si>
    <t>2020-MSS-COM-00266</t>
  </si>
  <si>
    <t>BNCSC -  New Store/Customer Service</t>
  </si>
  <si>
    <t>OREILLY AUTO PARTS/NEW AUTO PARTS STORE/ IIB/ M_x000D_Rev 01 - 05/19/2021: 3/31/21 REVISION TO REFLECT MDT FEEDBACK</t>
  </si>
  <si>
    <t>ZERNCO INC</t>
  </si>
  <si>
    <t>2704 W BROADWAY</t>
  </si>
  <si>
    <t>2019-MSS-COM-00288</t>
  </si>
  <si>
    <t>BNRHM - New Hotel/Motel/Cabin</t>
  </si>
  <si>
    <t>HOMEWOOD SUITES/Construction of a new 99-guestroom hotel./VA/R-1_x000D_Rev 01 - 04/20/2022: V5 REVIEW 9/27/21 REVISION</t>
  </si>
  <si>
    <t xml:space="preserve">Shop 
</t>
  </si>
  <si>
    <t>total</t>
  </si>
  <si>
    <t>Total Mods</t>
  </si>
  <si>
    <t>ACA Fee Payment</t>
  </si>
  <si>
    <t>Census</t>
  </si>
  <si>
    <t>Single Famil ATT DET</t>
  </si>
  <si>
    <t>Census Valuation</t>
  </si>
  <si>
    <t>06/19/2022 - Entered this years data for top half. Need to enter bottom half once Accela is fixed I can down load the Ad Hoc reports for lower halp.  Need to enter all of last years' data.</t>
  </si>
  <si>
    <t>2021-MSS-COM-00153</t>
  </si>
  <si>
    <t>OFFICE FURNITURE OUTLET/Install 3 overhead doors along alley side of warehouse to facilitate use./VB/B</t>
  </si>
  <si>
    <t>2115 JOHNSON ST</t>
  </si>
  <si>
    <t>2022-MSS-COM-00101</t>
  </si>
  <si>
    <t>ROOM 612/Replace framing, insulation, drywall paint in room 612 due to water damage./VB/B</t>
  </si>
  <si>
    <t>101 E BROADWAY  STE 612</t>
  </si>
  <si>
    <t>2022-MSS-COM-00042</t>
  </si>
  <si>
    <t>GREEN HANGAR/Enclose interior storage area &amp; add door to separate dry cleaners from laundromat after hours./VB/B</t>
  </si>
  <si>
    <t>WILDWOODS LOG CONSTRUCTION INC</t>
  </si>
  <si>
    <t>146 WOODFORD ST</t>
  </si>
  <si>
    <t>2022-MSS-COM-00083</t>
  </si>
  <si>
    <t>DA DAVIDSON SUITE 101/Minor interior remodel of office space./VB/B</t>
  </si>
  <si>
    <t>283 W FRONT ST  STE 101</t>
  </si>
  <si>
    <t>2022-MSS-COM-00097</t>
  </si>
  <si>
    <t>UM LOMMASSON CENTER/PLATFORM AND RAILING FOR TEMPORARY CASHIER/VB/E</t>
  </si>
  <si>
    <t>2022-MSS-COM-00030</t>
  </si>
  <si>
    <t>UM KNOWLES HALL/REMODEL/IIB/R-2</t>
  </si>
  <si>
    <t>630 UNIVERSITY AVE</t>
  </si>
  <si>
    <t>2022-MSS-COM-00067</t>
  </si>
  <si>
    <t>MAVERICK MOTOR SPORTS/Remodel of showroom area/VB/M</t>
  </si>
  <si>
    <t>4950 N RESERVE ST</t>
  </si>
  <si>
    <t>2022-MSS-COM-00044</t>
  </si>
  <si>
    <t>COMM BLDG/Replace an existing basement bathroom with a new bathroom just above on ground floor retail space./VB/B</t>
  </si>
  <si>
    <t>ARLEDGE CONSTRUCTION INC</t>
  </si>
  <si>
    <t>109 S 03RD ST W</t>
  </si>
  <si>
    <t>2022-MSS-COM-00087</t>
  </si>
  <si>
    <t>APT 5/Replace sheetrock, flooring, cabinets. like for like/VB/R-2</t>
  </si>
  <si>
    <t>329 E FRONT ST</t>
  </si>
  <si>
    <t>2021-MSS-COM-00384</t>
  </si>
  <si>
    <t>WALMART/ Clean and paint interior walls; paint and clean pharmacy; paint and clean garden center; remodel grocery; clean and paint entry vestibule; refurbish auto center; refurbish vision center; add mother's room; additional monitors at electronics, auto center, and service deli/bakery; reconfigure checkout stands in front end; add pickup door and canopy to online pickup area; add new rcu and curb on roof; paint and clean money center/IIIA/M</t>
  </si>
  <si>
    <t>2022-MSS-COM-00088</t>
  </si>
  <si>
    <t>MONTANA DE'COR/NEW TI/VB/M</t>
  </si>
  <si>
    <t>135 E MAIN ST</t>
  </si>
  <si>
    <t>2022-MSS-COM-00020</t>
  </si>
  <si>
    <t>CARAS PARK/NEW CANOPY/VB/A-3</t>
  </si>
  <si>
    <t>101 CAROUSEL DR</t>
  </si>
  <si>
    <t>2022-MSS-COM-00004</t>
  </si>
  <si>
    <t>DOUBLE K RANCH DELI/NEW TI/CHANGE OF USE/VB/B</t>
  </si>
  <si>
    <t>2700 PAXSON ST   STE 110</t>
  </si>
  <si>
    <t>2022-MSS-COM-00086</t>
  </si>
  <si>
    <t>COM / FOUR PAWS VET CLINIC  / Adding a door to an exam room, and moving the disconnect for the xray to adjacent room along with moving xray machine./VB/B</t>
  </si>
  <si>
    <t>2625 CONNERY WAY</t>
  </si>
  <si>
    <t>2022-MSS-COM-00010</t>
  </si>
  <si>
    <t>STEVES MONTANA SWEET GRASS COMPANY/CHANGE OF USE/VB/F-1/B/M</t>
  </si>
  <si>
    <t>1510 A BULWER ST</t>
  </si>
  <si>
    <t>2019-MSS-COM-00369</t>
  </si>
  <si>
    <t>PINNACLE COMPOUNDING PHARMACY/ REMODEL AREA (1,232 SF)WITHIN EXISTING STRUCTURE (8,357 SF); EXPANDING MEZZANINE FOR ADDITIONAL OFFICES &amp; STORAGE/VB/B/F-1_x000D_Rev 01 - 05/27/2022: 2/23/22 REVISION</t>
  </si>
  <si>
    <t>1120-E KENSINGTON AVE</t>
  </si>
  <si>
    <t>2022-MSS-COM-00125</t>
  </si>
  <si>
    <t>PARTNERSHIP HEALTH/REROOF/TEAR OFF/3 roof areas;  removing existing membrane, adding coverboard, and new membrane./FLAT/TWO STORY/VB/B</t>
  </si>
  <si>
    <t>401 W RAILROAD ST</t>
  </si>
  <si>
    <t>2022-MSS-COM-00112</t>
  </si>
  <si>
    <t>MULTIFAMILY / tear off 34 sqs and haul away / replace with Timberline GAF shingles and ridgecap / Use ice and water to city code along with synthetic roof paper / Stater along the eves and up the rake / Use cobra ridge vent on top / Haul all debris away to city dump / INSTALL PER IBC AND LISTING / 4:12 / VB / R-3</t>
  </si>
  <si>
    <t>2101 GARFIELD ST</t>
  </si>
  <si>
    <t>2021-MSS-RES-01016</t>
  </si>
  <si>
    <t>SFR/ ADDITION/REMODEL/VB/R-3</t>
  </si>
  <si>
    <t>445 E KENT AVE</t>
  </si>
  <si>
    <t>2022-MSS-RES-00352</t>
  </si>
  <si>
    <t>SFR/Install typical egress window and window well on West side of existing house/VB/R-3</t>
  </si>
  <si>
    <t>1620 PITTMAN DR</t>
  </si>
  <si>
    <t>2022-MSS-RES-00052</t>
  </si>
  <si>
    <t>SFR/REMODEL/Remove drop ceiling paneling from walls. rewire basement with new can lights and outlets receptacles, Move kitchen sink plumbing down wall 10 feet. Reinsulate walls and ceiling Hang 5/8 drywall on ceiling 1/2 on walls. New breaker panel and new service. _x000D_
paint new kitchen cabinets/VB/R-3</t>
  </si>
  <si>
    <t>MAJESTIC RESTORATION AND HOME IMPROVEMENT</t>
  </si>
  <si>
    <t>99 ARROWHEAD DR</t>
  </si>
  <si>
    <t>2021-MSS-RES-00722</t>
  </si>
  <si>
    <t>SFR/ Front Porch Addition and replacement roofing/ VB/ R3</t>
  </si>
  <si>
    <t>6109 RAELENE CT</t>
  </si>
  <si>
    <t>2022-MSS-RES-00137</t>
  </si>
  <si>
    <t>SFR/New siding, windows, doors, floors, trim,insulation drywall, electrical, vac and plumbing etc to be redone. No structural changes._x000D_
_x000D_
CITY NOTE: BUILDING INSPECTORS TO FIELD VERIFY CODE COMPLIANCE AND MAY REQUEST ADDITIONAL INFORMATION.</t>
  </si>
  <si>
    <t>2021-MSS-RES-01028</t>
  </si>
  <si>
    <t>SFR/BASEMENT FINISH/INTERIOR REMODEL/REPLACE DECK/VB/R-3</t>
  </si>
  <si>
    <t>425 E KENT AVE</t>
  </si>
  <si>
    <t>2021-MSS-RES-00807</t>
  </si>
  <si>
    <t>SFR/Remodel and addition/ VB/ R3</t>
  </si>
  <si>
    <t>4019 LINCOLN RD</t>
  </si>
  <si>
    <t>2022-MSS-RES-00040</t>
  </si>
  <si>
    <t>SFR/Kitchen addition and remodel of dining room/VB/R-3</t>
  </si>
  <si>
    <t>125 HILL CREST LP</t>
  </si>
  <si>
    <t>2021-MSS-RES-01035</t>
  </si>
  <si>
    <t>SFR / VB / R-3 / Residential Remodel of an Existing two Car Garage into a Two-Bedroom Attached Apartment</t>
  </si>
  <si>
    <t>BURLY MAN CREATIONS</t>
  </si>
  <si>
    <t>2236-A/B  BURLINGTON AVE</t>
  </si>
  <si>
    <t>2022-MSS-RES-00288</t>
  </si>
  <si>
    <t>DET GARAGE / Re roof / reside garage / synthetic UDL / ice and water / tear off existing / new asphalt shingles / reside / tear off / new moisture barrier and LAP siding / INSTALL PER IRC AND LISTING / 4:12 / VB / U / Contractor cancelled reroof 5/9/2022 by phone still doing Reside</t>
  </si>
  <si>
    <t>2237 DEARBORN AVE</t>
  </si>
  <si>
    <t>2022-MSS-RES-00275</t>
  </si>
  <si>
    <t>SFR / Re roof / reside house / synthetic UDL / ice and water / tear off existing / new asphalt shingles / reside / tear off / new moisture barrier and LAP siding / INSTALL PER IRC AND LISTING / 4:12 / VB / R-3</t>
  </si>
  <si>
    <t>2022-MSS-RES-00298</t>
  </si>
  <si>
    <t>SFR / Remove &amp; Replace 30# Felt / replace with 50-Year Malarkey Shingle / Malarkey #1030 Synthetic underlayment / Malarkey Artic ice &amp; Water Shield / INSTALL PER IRC AND LISTING / 5:12 / VB / R-3</t>
  </si>
  <si>
    <t>4409 23RD AVE</t>
  </si>
  <si>
    <t>2022-MSS-RES-00334</t>
  </si>
  <si>
    <t>SFR/REROOF/Tear off and re roof approx 25 sq ice and water shield all bottom edges and 30 yr shingle replace ridge vent/SYNTHETIC UDL/SINGLE STORY/4:12/VB/R-3</t>
  </si>
  <si>
    <t>627 PARKVIEW WAY</t>
  </si>
  <si>
    <t>2022-MSS-RES-00236</t>
  </si>
  <si>
    <t>SFR / Replace asphalt shingles and siding / Shingles will be GAF Timberline HDZ Charcoal (with 3 additional accessories) for registered 50 year warranty with GAF / Includes all new heavy duty ice and water underlayment and synthetic GAF roof paper / INSTALL PER IRC AND LISTING / 6:12 / VB / R-3 / Siding will be cement lap siding with factory painted steel soffit and fascia.</t>
  </si>
  <si>
    <t>1745 S 10TH ST W</t>
  </si>
  <si>
    <t>2022-MSS-RES-00340</t>
  </si>
  <si>
    <t>SFR / Tearing off roof and replacing with Arctic Seal ice and water / Tiger Paw synthetic underlayment / and GAF Timberline HDZ shingles / INSTALL PER IRC AND LISTING / 6:12 / VB / R-3</t>
  </si>
  <si>
    <t>2815 RUSTLER DR</t>
  </si>
  <si>
    <t>2022-MSS-RES-00329</t>
  </si>
  <si>
    <t>SFR / VB / R-3 /  Remove &amp; Replace 30# Felt / replace with 30-Year, Malarkey Shingle /_x000D_
Malarkey #1030 Synthetic underlayment / Malarkey Artic ice &amp; Water Shield / INSTALL PER IRC AND LISTING / 5:12</t>
  </si>
  <si>
    <t>925 DIXON AVE</t>
  </si>
  <si>
    <t>2022-MSS-RES-00302</t>
  </si>
  <si>
    <t>SFR/ 8:12 / 1 3-tab layer / 1 &amp; 2 story SFR / R&amp;R / install synthetic underlayment / install 50 year shingle / ice &amp; water shield / CRV / INSTALL PER IRC AND LISTING / VB / R-3</t>
  </si>
  <si>
    <t>5002 GERALDINE CT</t>
  </si>
  <si>
    <t>2022-MSS-RES-00296</t>
  </si>
  <si>
    <t>SFR / Remove existing roofing to bare decking / install new edge metal / install new underlayment including ice &amp; water barrier on all eaves and valleys / install new limited lifetime architectural shingles / install new ridge vent and cap / INSTALL PER IRC AND LISTING / 5:12 / VB / R-3</t>
  </si>
  <si>
    <t>2387 CLASSIC CT</t>
  </si>
  <si>
    <t>2022-MSS-RES-00313</t>
  </si>
  <si>
    <t>SFR / Remove &amp; Replace 30# Felt / replace with 30-Year, Malarkey Shingle / Malarkey #1030 Synthetic underlayment / Malarkey Artic ice &amp; Water Shield / INSTALL PER IRC AND LISTING / 12:12 / VB / R-3</t>
  </si>
  <si>
    <t>424 MADISON ST</t>
  </si>
  <si>
    <t>2022-MSS-RES-00317</t>
  </si>
  <si>
    <t>SFR / Remove existing roofing to bare decking / install new edge metal / install new synthetic underlayment including ice &amp; water barrier on all eaves and valleys / install new limited lifetime architectural shingles / install new pipe boots / install new ridge vent and cap / INSTALL PER IRC AND LISTING / 9:12 / VB / R-3</t>
  </si>
  <si>
    <t>540 E PINE ST</t>
  </si>
  <si>
    <t>2022-MSS-RES-00322</t>
  </si>
  <si>
    <t>SFR / Remove &amp; Replace 30# Felt, replace with 30-Year, Malarkey Shingle / Malarkey #1030 Synthetic underlayment /  Malarkey Artic ice &amp; Water Shield / INSTALL PER IRC AND LISTING / 5:12 / VB / R-3</t>
  </si>
  <si>
    <t>3400 JACK DR</t>
  </si>
  <si>
    <t>2022-MSS-RES-00314</t>
  </si>
  <si>
    <t>SFR / Remove &amp; Replace 30# Felt / replace with 30-Year, Malarkey Shingle / Malarkey #1030 Synthetic underlayment / Malarkey Artic ice &amp; Water Shield / INSTALL PER IRC AND LISTING / 5:12 / VB / R-3</t>
  </si>
  <si>
    <t>604 S ORANGE ST</t>
  </si>
  <si>
    <t>2022-MSS-RES-00301</t>
  </si>
  <si>
    <t>SFR / 3:12 / 1-comp layer / 1 &amp; 2 story SFR / R&amp;R / install 50 year shingle / install ice &amp; water shield / CRV / INSTALL PER IRC AND LISTING / OBSERVE LOW SLOPE REQUIREMENTS / VB / R-3</t>
  </si>
  <si>
    <t>101 ARTEMOS DR</t>
  </si>
  <si>
    <t>2022-MSS-RES-00303</t>
  </si>
  <si>
    <t>SFR / 5:12 / 1-comp layer / 1 &amp; 2 story SFR / R&amp;R / install synthetic underlayment / install 50 year shingle / Ice &amp; water shield / CRV / INSTALL PER IRC AND LISTING / VB / R-3</t>
  </si>
  <si>
    <t>225 MANSION HEIGHTS DR</t>
  </si>
  <si>
    <t>2022-MSS-RES-00310</t>
  </si>
  <si>
    <t>SFR / Remove existing roofing material / replace with new GAF Asphalt Shingles / Re-sheet if necessary / SYNTHETIC UNDERLAYMENT / Removes debris / INSTALL ICE AND WATER SHIELD / INSTALL PER IRC AND LISTING / 7:12 / VB / R-3</t>
  </si>
  <si>
    <t>2717 FLEET ST</t>
  </si>
  <si>
    <t>2022-MSS-RES-00330</t>
  </si>
  <si>
    <t>SFR / to remove old roofing / to install ice &amp; water shield / to install GAF Tigerpaw underlayment / to install GAF Timberline HDz architectural shingles / INSTALL PER IRC AND LISTING / 6:12 / VB / R-3</t>
  </si>
  <si>
    <t>2407 GARLAND DR</t>
  </si>
  <si>
    <t>2022-MSS-RES-00304</t>
  </si>
  <si>
    <t>SFR / remove existing shingles / ice and water shield to all eaves (2 feet past bearing wall), valleys, and penetrations /  install new 40 year g.a.f. architectural asphalt shingles /  along with proper ridge vent to entire ridge length / INSTALL PER IRC AND LISTING / 4:12 / VB / R-3</t>
  </si>
  <si>
    <t>2232 36TH ST</t>
  </si>
  <si>
    <t>2022-MSS-RES-00371</t>
  </si>
  <si>
    <t>SFR / complete removal and installation of asphalt shingle roofing on a 5/12 slope single story gable roof with architectural shingles and Arctic Seal underlay / ICE AND WATER SHIELD / INSTALL PER IRC AND LISTING / VB / R-3</t>
  </si>
  <si>
    <t>2901 QUEEN ST</t>
  </si>
  <si>
    <t>2022-MSS-RES-00319</t>
  </si>
  <si>
    <t>SFR / Roofing Replacement / Remove and replace existing architectural shingle roofing system with new architectural shingle roofing system / INSTALL ICE AND WATER SHEILD / INSTALL PER IRC AND LISTING / 5:12 / VB/ R-3</t>
  </si>
  <si>
    <t>SWAGG CONSTRUCTION LLC</t>
  </si>
  <si>
    <t>4258 D.J. DR</t>
  </si>
  <si>
    <t>2022-MSS-RES-00367</t>
  </si>
  <si>
    <t>SFR / remove shingles / install new drip edge / ice and water on eaves / starter course synthetic felt / new shingles / ridge vent and ridge cap / INSTALL PER IRC AND LISTING / 7:12 / VB / R-3</t>
  </si>
  <si>
    <t>716 CLEVELAND ST</t>
  </si>
  <si>
    <t>2022-MSS-RES-00345</t>
  </si>
  <si>
    <t>SFR / Remove shingles / install new drip edge / ice and water shield on eaves / new starter course felt / new OC Oakridge brownwood shingles / ridge vent and ridge cap/ INSTALL PER IRC AND LISTING / 4:12 - 7:12 / VB / R-3</t>
  </si>
  <si>
    <t>118 LIVINGSTON AVE</t>
  </si>
  <si>
    <t>2022-MSS-RES-00347</t>
  </si>
  <si>
    <t>SFR / Remove shingles / install new ice and water on eaves / new starter course felt / new Melarkey vista shingles / new ridge vent / new ridge cap / INSTALL PER IRC AND LISTING / 6:12 / VB / R-3</t>
  </si>
  <si>
    <t>2402 42ND ST</t>
  </si>
  <si>
    <t>2022-MSS-RES-00348</t>
  </si>
  <si>
    <t>SFR / Remove shingles / install new drip edge / ice and water on eaves / starter course felt / new OC Oakridge Brownwood / INSTALL PER IRC AND LISTING / 4:12 - 7:12 / VB / R-3</t>
  </si>
  <si>
    <t>2022-MSS-RES-00372</t>
  </si>
  <si>
    <t>SFR / Remove Shingles / install new drip edge / ice and water on eaves / 30# felt / new shingles / ridge vent and ridge cap / INSTALL PER IRC AND LISTING / 4:12 / VB / R-3</t>
  </si>
  <si>
    <t>1646 SOUTH AVE W</t>
  </si>
  <si>
    <t>2022-MSS-RES-00368</t>
  </si>
  <si>
    <t>SFR / remove shingles / install new drip edge / ice and water on eaves / starter course synthetic felt / new shingles / ridge vent and ridge cap / INSTALL PER IRC AND LISTING / 3:12 - 12:12 / OBSERVE LOW SLOPE REQUIREMENTS / VB / R-3</t>
  </si>
  <si>
    <t>2521 COMSTOCK CT</t>
  </si>
  <si>
    <t>2022-MSS-RES-00359</t>
  </si>
  <si>
    <t>SFR / Remove and proper disposal of roofing material / Provide and Apply ice and water membrane / 2 row at eaves / 1 Course centered in valley / Provide and Apply, synthetic underlayment in succeeding courses / Button capped; no staples / Provide and Apply Architectural Shingle System; High Wind Application / Starter at eaves and rakes / 6 nail per shingle / Close cut valleys / Provide and Apply ridge vent and hip/ridge shingle / Provide and apply all related accessories require to complete roofing scope of work / INSTALL PER IRC AND LISTING / 4:12 / VB / R-3</t>
  </si>
  <si>
    <t>201 BURLINGTON AVE</t>
  </si>
  <si>
    <t>2022-MSS-RES-00362</t>
  </si>
  <si>
    <t>5108 SKYVIEW DR</t>
  </si>
  <si>
    <t>2022-MSS-RES-00361</t>
  </si>
  <si>
    <t>2421 55TH ST</t>
  </si>
  <si>
    <t>2022-MSS-RES-00364</t>
  </si>
  <si>
    <t>1626 W CENTRAL AVE</t>
  </si>
  <si>
    <t>2022-MSS-RES-00365</t>
  </si>
  <si>
    <t>2705 RAYMOND AVE</t>
  </si>
  <si>
    <t>2022-MSS-RES-00360</t>
  </si>
  <si>
    <t>SFR / remove and proper disposal of roofing material / Provide and apply ½” CDX over 2.0 ISO in (2) Layers / To increase R Value over Hexegon shaped roof area / Provide and Apply ice and water membrane / 2 row at eaves / 1 Course centered in valley / Provide and Apply, synthetic underlayment in succeeding courses. Button capped; no staples / Provide and Apply Architectural Shingle System; High Wind Application / Starter at eaves and rakes / 6 nail per shingle / Close cut valleys / Provide and Apply ridge vent and hip / ridge shingle / Provide and apply all related accessories require to complete roofing scope of work / INSTALL PER IRC AND LISTING / 4:12 / VB / R-3</t>
  </si>
  <si>
    <t>2009 W CENTRAL AVE</t>
  </si>
  <si>
    <t>2022-MSS-RES-00274</t>
  </si>
  <si>
    <t>SFR / Remove shingles / install new drip edge ice and water on eaves / new 30# starter course felt / new shingles / ridge vent and ridge cap / INSTALL PER IRC AND LISTING / 5:12 / VB / R-3</t>
  </si>
  <si>
    <t>2945 HILLTOP DR</t>
  </si>
  <si>
    <t>2022-MSS-RES-00295</t>
  </si>
  <si>
    <t>SFR / Remove existing siding and replace with new</t>
  </si>
  <si>
    <t>KNH CONSTRUCTION LLC</t>
  </si>
  <si>
    <t>2796 STRATFORD LN</t>
  </si>
  <si>
    <t>2022-MSS-RES-00316</t>
  </si>
  <si>
    <t>SFR / Permits and Inspections / Protect landscaping, lawn, and decks / Remove and proper disposal of roofing material / 1 layer demo / Provide and Apply ice and water membrane:1 row at eaves / Provide and Apply, synthetic underlayment in succeeding courses. Button capped; no staples / Provide and Apply Architectural Shingle System; High Wind Application / Starter at eaves and rakes / 6 nail per shingle / Provide and Apply ridge vent and hip/ridge shingle / Provide and apply all related accessories require to complete roofing scope of work / INSTALL PER IRC AND LISTING / 4:12 / VB / R-3</t>
  </si>
  <si>
    <t>1526 W SUSSEX AVE</t>
  </si>
  <si>
    <t>2022-MSS-RES-00307</t>
  </si>
  <si>
    <t>SFR / Permits and Inspections / Protect landscaping, lawn, and decks / Remove and proper disposal of roofing material / Provide and Apply ice and water membrane: 2 row at eaves.1 Course centered in valley / Provide and Apply, synthetic underlayment in succeeding courses / Provide and Apply Architectural Shingle System; High Wind Application:Starter at eaves and rakes / 6 nail per shingle / Close cut valleys / Provide and Apply ridge vent and hip/ridge shingle / Provide and apply all related accessories require to complete roofing scope of work INSTALL PER IRC AND LISTING / 4:12 / VB / R-3</t>
  </si>
  <si>
    <t>1360 CLARKIA LN</t>
  </si>
  <si>
    <t>2022-MSS-RES-00315</t>
  </si>
  <si>
    <t>SFR / Permits and Inspections / Protect landscaping, lawn, and decks / Remove and proper disposal of roofing material / Provide and Apply ice and water membrane: 2 row at eaves.1 Course centered in valley / Provide and Apply, synthetic underlayment in succeeding courses / Provide and Apply Architectural Shingle System; High Wind Application: Starter at eaves and rakes / 6 nail per shingle / Close cut valleys / Provide and Apply ridge vent and hip/ridge shingle / Provide and apply all related accessories require to complete roofing scope of work / Provide and Apply ridge vent and hip/ridge shingle / Provide and apply new 24GA counter flashing to brick chimney / Provide and apply all related accessories require to complete roofing scope of work / INSTALL PER IRC AND LISTING / 8:12 / VB / R-3</t>
  </si>
  <si>
    <t>1635 S 08TH ST W</t>
  </si>
  <si>
    <t>2022-MSS-RES-00266</t>
  </si>
  <si>
    <t>SFR / VB / R-3 / Remove old shingles, tar felt, and cap / Replace with new architectural IKO LL shingles, pipe jacks, and tar paper underlayment / Add ice and water shield / Install RV-49 roof vents / INSTALL PER IRC AND LISTING / PITCH 4:12</t>
  </si>
  <si>
    <t>620 PARKVIEW WAY</t>
  </si>
  <si>
    <t>2022-MSS-RES-00292</t>
  </si>
  <si>
    <t>SFR / Take of old shingles / put new 30 year gaf / ice water eves / synthetic layment / INSTALL PER IRC AND LISTING / 8:12 / VB / R-3</t>
  </si>
  <si>
    <t>813 S 03RD ST W</t>
  </si>
  <si>
    <t>2021-MSS-RES-00763</t>
  </si>
  <si>
    <t>SFR / Remove existing roofing material / replace with GAF asphalt shingles / Re-sheet if necessary / Remove debris / INSTALL PER IRC AND LISTING / 7:12 / VB / R-3</t>
  </si>
  <si>
    <t>2943 MARY JANE BLVD</t>
  </si>
  <si>
    <t>2021-MSS-RES-00656</t>
  </si>
  <si>
    <t>SFR / TEAR OFF EXISTING ROOFING / INSTALL ICE AND WATER SHIELD / SYNTHETIC UNDERLAYMENT / SHILGERS PER IRC AND LISTING / 6:12 / VB / R3 / Roof replacement</t>
  </si>
  <si>
    <t>6585 DANIELLE LOU CT</t>
  </si>
  <si>
    <t>2022-MSS-RES-00282</t>
  </si>
  <si>
    <t>SFR / Tearing off existing roof and reroofing with Arctic Seal ice and water / Tiger Paw synthetic underlayment / and GAF Timberline HDZ shingles / INSTALL PER IRC AND LISTING / 5:12 / VB / R-3</t>
  </si>
  <si>
    <t>3833 ENGLAND BLVD</t>
  </si>
  <si>
    <t>2022-MSS-RES-00280</t>
  </si>
  <si>
    <t>SFR / Strip / WIP / synthetic Underlayment / 30 yr shingle / ridgecap / ridgevent / As-per-code / INSTALL PER IRC AND LISTING / 4:12 / VB / R-3</t>
  </si>
  <si>
    <t>540 WOODFORD ST</t>
  </si>
  <si>
    <t>2022-MSS-RES-00132</t>
  </si>
  <si>
    <t>SFR/REROOF/remove existing shingles, underlayment and edge metal. Instal new drip edge, two rows of ice and water at eaves and 1 in valleys, new synthetic underlayment, starter, shingles with 6 nails per, ridge vant and ridge cap./SINGLE STORY/4:12/VB/R-3</t>
  </si>
  <si>
    <t>103 PINEHURST CT</t>
  </si>
  <si>
    <t>2022-MSS-RES-00276</t>
  </si>
  <si>
    <t>SFR / Tearing off existing roof / Reroofing with Arctic Seal ice and water / Tiger Paw synthetic underlayment / and GAF Timberline HDZ shingles / INSTALL PER IRC AND LISTING / 5:12 / VB / R-3</t>
  </si>
  <si>
    <t>3836 ENGLAND BLVD</t>
  </si>
  <si>
    <t>2022-MSS-RES-00130</t>
  </si>
  <si>
    <t>SFR / Removal of pre-existing roof / installation of new roofing / underlayment / asphalt shingle roofing system / INSTALL ICE AND WATER SHIELD / INSTALL PER IRC AND LISTING / 6:12 / VB / R-3</t>
  </si>
  <si>
    <t>1511 HOWELL ST</t>
  </si>
  <si>
    <t>2022-MSS-RES-00278</t>
  </si>
  <si>
    <t>DET GARAGE / REPLACE SIDING / REMOVING EXISTING SIDING / REPLACE WITH WOOD BOARDS THAT WILL BE PLACED VERTICAL / THEN PAINT THE BOARDS / NOT REPLACING UNDERLAYMENT AS IT IS STILL IN GOOD CONDITION</t>
  </si>
  <si>
    <t>1743 S 13TH ST W</t>
  </si>
  <si>
    <t>2021-MSS-RES-00293</t>
  </si>
  <si>
    <t>3910 CHUB CT</t>
  </si>
  <si>
    <t>2021-MSS-RES-00294</t>
  </si>
  <si>
    <t>3912 HOSS DR</t>
  </si>
  <si>
    <t>2021-MSS-RES-00296</t>
  </si>
  <si>
    <t>3913 HOSS DR</t>
  </si>
  <si>
    <t>2020-MSS-RES-00829</t>
  </si>
  <si>
    <t>2530 DRAKE LN</t>
  </si>
  <si>
    <t>2021-MSS-RES-01051</t>
  </si>
  <si>
    <t>NSFR/ATT GARAGE//VB/R-3</t>
  </si>
  <si>
    <t>4424 CHRISTIAN DR</t>
  </si>
  <si>
    <t>2021-MSS-RES-00724</t>
  </si>
  <si>
    <t>NSFR/ ATT GARAGE/ BASEMENT/ VB/ R3</t>
  </si>
  <si>
    <t>8110 RANCH CLUB RD</t>
  </si>
  <si>
    <t>2022-MSS-RES-00062</t>
  </si>
  <si>
    <t>5557 CATTLE DR</t>
  </si>
  <si>
    <t>2021-MSS-RES-00292</t>
  </si>
  <si>
    <t>2022-MSS-RES-00110</t>
  </si>
  <si>
    <t>733 HOWELL ST</t>
  </si>
  <si>
    <t>2022-MSS-RES-00082</t>
  </si>
  <si>
    <t>2777 PANIOLO PL</t>
  </si>
  <si>
    <t>2022-MSS-RES-00102</t>
  </si>
  <si>
    <t>NSFR / ATT GARAGE/VB/R-3</t>
  </si>
  <si>
    <t>415 SPANISH PEAKS DR</t>
  </si>
  <si>
    <t>2022-MSS-RES-00129</t>
  </si>
  <si>
    <t>NSFR/ATT GARAGE//VB/R-3/U</t>
  </si>
  <si>
    <t>4352 CHRISTIAN DR</t>
  </si>
  <si>
    <t>2022-MSS-RES-00112</t>
  </si>
  <si>
    <t>2016 RAYMOND AVE</t>
  </si>
  <si>
    <t>2022-MSS-RES-00113</t>
  </si>
  <si>
    <t>5633 CATTLE DR</t>
  </si>
  <si>
    <t>2022-MSS-RES-00096</t>
  </si>
  <si>
    <t>CROSSCUT CARPENTRY LLC</t>
  </si>
  <si>
    <t>350 TRAIL BLAZER LOOP</t>
  </si>
  <si>
    <t>2021-MSS-RES-00742</t>
  </si>
  <si>
    <t>1150-B WYOMING ST</t>
  </si>
  <si>
    <t>2021-MSS-RES-00744</t>
  </si>
  <si>
    <t>205-A LESLIE LN</t>
  </si>
  <si>
    <t>2021-MSS-RES-00747</t>
  </si>
  <si>
    <t>235 LESLIE LN</t>
  </si>
  <si>
    <t>2021-MSS-RES-00748</t>
  </si>
  <si>
    <t>255 LESLIE LN</t>
  </si>
  <si>
    <t>2021-MSS-RES-01009</t>
  </si>
  <si>
    <t>2292 38TH ST</t>
  </si>
  <si>
    <t>2021-MSS-RES-00746</t>
  </si>
  <si>
    <t>235-A LESLIE LN</t>
  </si>
  <si>
    <t>2021-MSS-RES-00743</t>
  </si>
  <si>
    <t>1150-A WYOMING ST</t>
  </si>
  <si>
    <t>2021-MSS-RES-00745</t>
  </si>
  <si>
    <t>205-B LESLIE LN</t>
  </si>
  <si>
    <t>2022-MSS-RES-00064</t>
  </si>
  <si>
    <t>NEW DUPLEX/ATT GARAGE/VB/R-2</t>
  </si>
  <si>
    <t>KNIFE RIDGE BUILDERS LLC</t>
  </si>
  <si>
    <t>606-A/B N 4TH ST W</t>
  </si>
  <si>
    <t>2021-MSS-COM-00247</t>
  </si>
  <si>
    <t>NEW 18-PLEX/BLDG 17/VB/R-2</t>
  </si>
  <si>
    <t>5220 WINCHESTER DR</t>
  </si>
  <si>
    <t>2021-MSS-COM-00311</t>
  </si>
  <si>
    <t>NEW 24-PLEX/BLDG 31/VB/R-2</t>
  </si>
  <si>
    <t>2745 BRIAR WAY</t>
  </si>
  <si>
    <t>2021-MSS-COM-00248</t>
  </si>
  <si>
    <t>NEW 12-PLEX/BLDG 18/VB/R-2</t>
  </si>
  <si>
    <t>2780 BRIAR WAY</t>
  </si>
  <si>
    <t>2021-MSS-COM-00250</t>
  </si>
  <si>
    <t>NEW 18 PLEX/BLDG 20/VB/R-2</t>
  </si>
  <si>
    <t>2745 GEORGE ELMER DR</t>
  </si>
  <si>
    <t>2021-MSS-COM-00359</t>
  </si>
  <si>
    <t>NEW 8-PLEX/BLDG O/VB/R-2</t>
  </si>
  <si>
    <t>3480 MARY JANE BLVD   APTS A-H</t>
  </si>
  <si>
    <t>2021-MSS-COM-00360</t>
  </si>
  <si>
    <t>NEW 8-PLEX/BLDG N/VB/R-2</t>
  </si>
  <si>
    <t>3490 MARY JANE BLVD   APTS A-H</t>
  </si>
  <si>
    <t>2021-MSS-COM-00357</t>
  </si>
  <si>
    <t>NEW 8-PLEX/BLDG Q/VB/R-2</t>
  </si>
  <si>
    <t>3460 MARY JANE BLVD   APTS A-H</t>
  </si>
  <si>
    <t>2021-MSS-COM-00358</t>
  </si>
  <si>
    <t>NEW 8-PLEX/BLDG P/VB/R-2</t>
  </si>
  <si>
    <t>3470 MARY JANE BLVD   APTS A-H</t>
  </si>
  <si>
    <t>2021-MSS-COM-00313</t>
  </si>
  <si>
    <t>NEW 18-PLEX/BLDG 33/VB/R-2</t>
  </si>
  <si>
    <t>5240 REMINGTON DR</t>
  </si>
  <si>
    <t>2021-MSS-COM-00312</t>
  </si>
  <si>
    <t>NEW 24-PLEX/BLDG 32/VB/R-2</t>
  </si>
  <si>
    <t>2655 BRIAR WAY</t>
  </si>
  <si>
    <t>2022-MSS-RES-00145</t>
  </si>
  <si>
    <t>2022-MSS-RES-00281</t>
  </si>
  <si>
    <t>BO\S\R - Other Residential</t>
  </si>
  <si>
    <t>STRUCTURAL PARKING PAD / Concrete parking pad in front of house. Potential of adding a garage in the next year.</t>
  </si>
  <si>
    <t>655 W ARTEMOS DR</t>
  </si>
  <si>
    <t>2021-MSS-COM-00035</t>
  </si>
  <si>
    <t>CHICK-FIL-A/NEW RESTAURANT/VB/A-2</t>
  </si>
  <si>
    <t>R &amp; O CONSTRUCTION</t>
  </si>
  <si>
    <t>2880 N RESERVE ST</t>
  </si>
  <si>
    <t>2020-MSS-RES-01056.01</t>
  </si>
  <si>
    <t>2/8/22 REVISION</t>
  </si>
  <si>
    <t>2020-MSS-RES-01055.01</t>
  </si>
  <si>
    <t>2020-MSS-COM-00068.05</t>
  </si>
  <si>
    <t>3/30/22 REVISION TO CHANGE BASEMENT INTO SMALLER SUITES</t>
  </si>
  <si>
    <t>SADDLE MOUNTAIN CONSTRUCTION</t>
  </si>
  <si>
    <t>308 W PINE ST  --  SHELL</t>
  </si>
  <si>
    <t>2019-MSS-COM-00369.01</t>
  </si>
  <si>
    <t>2/23/22 REVISION</t>
  </si>
  <si>
    <t>Current Market Value</t>
  </si>
  <si>
    <t>Plan Permits</t>
  </si>
  <si>
    <t xml:space="preserve">Duplex
</t>
  </si>
  <si>
    <t>4</t>
  </si>
  <si>
    <t>1</t>
  </si>
  <si>
    <t>27</t>
  </si>
  <si>
    <t>18</t>
  </si>
  <si>
    <t>6</t>
  </si>
  <si>
    <t>14</t>
  </si>
  <si>
    <t>45</t>
  </si>
  <si>
    <t>109</t>
  </si>
  <si>
    <t>12</t>
  </si>
  <si>
    <t>25</t>
  </si>
  <si>
    <t>262</t>
  </si>
  <si>
    <t>PLANNING SIGN ZONING</t>
  </si>
  <si>
    <t>3</t>
  </si>
  <si>
    <t>ACA FEES</t>
  </si>
  <si>
    <r>
      <rPr>
        <sz val="10"/>
        <rFont val="Arial"/>
        <family val="2"/>
      </rPr>
      <t>Moving Permits</t>
    </r>
  </si>
  <si>
    <r>
      <rPr>
        <b/>
        <sz val="10"/>
        <rFont val="Arial"/>
        <family val="2"/>
      </rPr>
      <t>Planning/DER/NA/NA</t>
    </r>
  </si>
  <si>
    <r>
      <rPr>
        <b/>
        <sz val="10"/>
        <rFont val="Arial"/>
        <family val="2"/>
      </rPr>
      <t>Planning/DER/NA/NA Total</t>
    </r>
  </si>
  <si>
    <t>2022-MSS-COM-00095</t>
  </si>
  <si>
    <t>DENTAL CARE OF MONTANA SUITE 100/ NEW TI/VB/B</t>
  </si>
  <si>
    <t>2000 MAPLE ST   STE 100</t>
  </si>
  <si>
    <t>2022-MSS-COM-00008.01</t>
  </si>
  <si>
    <t>5/24/22 REVISION TO RELOCATE SOME PLUMBING FIXTURES DUE TO HEALTH BEING MISSED ON INITIAL REVIEW.</t>
  </si>
  <si>
    <t>2022-MSS-COM-00103</t>
  </si>
  <si>
    <t>UM MUSIC BLDG/Remodel of Practice Rooms 07, 07A, 07B, 07C, 07D and 07E AND Miscellaneous upgrades in rooms 08, 08A, 08B, 08C, 08D and 08E. Elevator replacement/base bid a only/VB/E</t>
  </si>
  <si>
    <t>930 MAURICE AVE</t>
  </si>
  <si>
    <t>2021-MSS-RES-00956.01</t>
  </si>
  <si>
    <t>6/2/22 REVISION TO SEWER AND WATER LINES SO THERE IS ONLY ONE SERVICE TO THE DUPLEX</t>
  </si>
  <si>
    <t>1419-A/B S 2ND ST W</t>
  </si>
  <si>
    <t>2022-MSS-COM-00102</t>
  </si>
  <si>
    <t>HALL BOOTH SMITH/Interior only remodel/VB/B</t>
  </si>
  <si>
    <t>2021-MSS-RES-00955.01</t>
  </si>
  <si>
    <t>1415-A/B S 2ND ST W</t>
  </si>
  <si>
    <t>2022-MSS-COM-00005</t>
  </si>
  <si>
    <t>MAGIC DIAMOND/REMODEL/VB/A-2</t>
  </si>
  <si>
    <t>2230 BROOKS ST</t>
  </si>
  <si>
    <t>2021-MSS-RES-00086.01</t>
  </si>
  <si>
    <t>4/28/22 SITE REVISION FOR ADDITIONAL RETAINING WALLS</t>
  </si>
  <si>
    <t>2022-MSS-COM-00109</t>
  </si>
  <si>
    <t>COMM BLDG/Building a 24 ft wall privacy wall non-load- bearing dividing the customers from the office</t>
  </si>
  <si>
    <t>2020-MSS-RES-00284.01</t>
  </si>
  <si>
    <t>5/20/22 CHANGED TO FINISHING THE BASEMENT INSTEAD 12/14/20 REVISION TO CHANGE TO A DUPLEX</t>
  </si>
  <si>
    <t>1821-A/B SCHILLING ST</t>
  </si>
  <si>
    <t>2022-MSS-COM-00070</t>
  </si>
  <si>
    <t>TENANT 1 3RD FLOOR/NEW TI/Tenant Improvement project for new Tenant 1 on east side of the third floor. Remodel of existing office space to new office space./VB/B</t>
  </si>
  <si>
    <t>1821 SOUTH AVE W   STE 302</t>
  </si>
  <si>
    <t>2022-MSS-COM-00071</t>
  </si>
  <si>
    <t>TENANT 2 3RD FLOOR/NEW TI/Tenant Improvement project for new Tenant 2 on northwest corner of third floor. Remodel of existing office space to new office space./VB/B</t>
  </si>
  <si>
    <t>1821 SOUTH AVE W   STE 301</t>
  </si>
  <si>
    <t>2020-MSS-COM-00146</t>
  </si>
  <si>
    <t>ST FRANCIS XAVIER CHURCH LOWER LEVEL/THE PROJECT CONSISTS OF AN 80% RENOVATION OF THE LOWER LEVEL FLOOR AT THE ST. FRANCIS XAVIER CHURCH. IT IS REFERRED TO BY THE PARISH AS "REIDY HALL". THE CURRENT USE OF THE SPACE INCLUDES: A COMMERCIAL KITCHEN, RESTROOMS, GENERAL STORAGE, MECHANICAL ROOM, AND A MULTI-PURPOSE SPACE THAT SERVES NUMEROUS FUNCTIONS. THE USE SHALL NOT CHANGE BUT LOCATIONS OF THE LISTED PROGRAM ABOVE WILL. THE MAIN STRUCTURE WAS BUILT IN 1892 AND IS ON THE NATIONAL REGISTER OF HISTORIC PLACES. NO EXTERIOR WORK OR INTERIOR WORK OF THE MAIN LEVEL HISTORIC SANCTUARY IS PROPOSED. THE ONLY EXTERIOR WORK WILL INCLUDE REPLACING THE CURRENT LOWER LEVEL WINDOWS. A PEER REVIEW BY THE STATE HISTORIC PRESERVATION OFFICE (SHPO) HAS TAKEN PLACE./VB/A-3</t>
  </si>
  <si>
    <t>410 W PINE ST</t>
  </si>
  <si>
    <t>2022-MSS-COM-00098</t>
  </si>
  <si>
    <t>UM GALLAGHER BLDG RM 122 AND 123/RENOVATIONS TO 2 EXISTING CLASSROOMS.  (NEW CARPET, ACT, LIGHTING, PAINT, AV,)  FURR OUT EXISTING NICHE W/ STUD FRAMING &amp; DRYWALL.</t>
  </si>
  <si>
    <t>925 MAURICE AVE</t>
  </si>
  <si>
    <t>2022-MSS-COM-00066</t>
  </si>
  <si>
    <t>COMM BLDG SUITE 400/NEW TI//VB/B</t>
  </si>
  <si>
    <t>HARDY CONSTRUCTION CO</t>
  </si>
  <si>
    <t>321 W BROADWAY  STE 400</t>
  </si>
  <si>
    <t>2022-MSS-COM-00093</t>
  </si>
  <si>
    <t>COM BLDG / NEW TI SUITE 500 / Tenant fit-out of the 5th floor of the building, encompassing 8,793 sf./IB/B</t>
  </si>
  <si>
    <t>321 W BROADWAY  STE 500</t>
  </si>
  <si>
    <t>2022-MSS-COM-00031</t>
  </si>
  <si>
    <t>COMM BLDG/NEW TI/Tenant Improvement to 805 s.f. of the second floor of Building 3/VB/B</t>
  </si>
  <si>
    <t>WAYNE PAFFHAUSEN &amp; SONS INC</t>
  </si>
  <si>
    <t>2681 PALMER ST</t>
  </si>
  <si>
    <t>2022-MSS-COM-00068</t>
  </si>
  <si>
    <t>OSD 3RD FLR NORTH TI/Tenant Improvement on the Third Floor of Building 3 at the Old Sawmill District Tech Campus/VB/B</t>
  </si>
  <si>
    <t>970 WYOMING ST   STE 301</t>
  </si>
  <si>
    <t>2022-MSS-COM-00033</t>
  </si>
  <si>
    <t>WHEAT MONTANA/New drive-thru lane and customer service window/VB/A-2/M</t>
  </si>
  <si>
    <t>2520 S 03RD ST W</t>
  </si>
  <si>
    <t>2021-MSS-COM-00332</t>
  </si>
  <si>
    <t>UM JESSE HALL/Remove (6) existing antennas and replace with (6) antennas, Remove (3) existing Remote  Radio Units and replace with (3) Remote  Radio Units, Remove (2) existing ballast mounts and Install with (2) new mounts; Add (3) Remote Radio Units at existing wireless facility./ VB/ E</t>
  </si>
  <si>
    <t>ETHOS DISTRIBUTED SOLUTIONS INC</t>
  </si>
  <si>
    <t>610 DALY AVE</t>
  </si>
  <si>
    <t>ANCHOR ELECTRIC CONTRACTING CORPORATION</t>
  </si>
  <si>
    <t>2022-MSS-COM-00172</t>
  </si>
  <si>
    <t>COMM BLDG / Remove &amp; Replace 30# Felt / replace with 30-Year, Malarkey Shingle / Malarkey #1030 Synthetic underlayment /  Malarkey Artic ice &amp; Water Shield / install omni seal on for the low slope / INSTALL PER IBC AND LISTING / 3:12 / VB / R-2</t>
  </si>
  <si>
    <t>2515 SUNSET LN</t>
  </si>
  <si>
    <t>2022-MSS-COM-00138</t>
  </si>
  <si>
    <t>COMMERICAL / Remove existing roofing to bare decking / install new edge metal / install new underlayment including ice &amp; water barrier on all eaves and valleys / and synthetic paper elsewhere / install new limited lifetime architectural shingles / install new pipe boots / install new ridge vent and cap / INSTALL PER IBC AND LISTING / 6:12 / VB / R-2</t>
  </si>
  <si>
    <t>4242 EXPRESSWAY</t>
  </si>
  <si>
    <t>2022-MSS-COM-00140</t>
  </si>
  <si>
    <t>EXPRESSWAY BLDG D / Remove existing roofing to bare decking / install new edge metal / install new underlayment including ice &amp; water barrier on all eaves and valleys / and synthetic paper elsewhere / install new limited lifetime architectural shingles / install new pipe boots / install new ridge vent and cap / INSTALL PER IBC AND LISTING / 6:12 / VB / R-2</t>
  </si>
  <si>
    <t>4236 EXPRESSWAY</t>
  </si>
  <si>
    <t>2022-MSS-COM-00149</t>
  </si>
  <si>
    <t>COMMERCIAL APT BLDG / Take of old shingles / put new 30 year / malarkey nex / synthetic layment / ice water AND WATER SHIELD / INSTALL PER IBC AND LISTING / 6:12 / VB / R-2</t>
  </si>
  <si>
    <t>1120 LONGSTAFF ST</t>
  </si>
  <si>
    <t>2022-MSS-COM-00145</t>
  </si>
  <si>
    <t>COMMERCIAL APT BLDG / Take of old shingles / put new 30 year malarkey nex / ice water eves / synthetic layment / INSTALL PER IBC AND LISTING / 6:12 / VB / R-2</t>
  </si>
  <si>
    <t>1130 LONGSTAFF ST</t>
  </si>
  <si>
    <t>2021-MSS-RES-01071</t>
  </si>
  <si>
    <t>HAYWOOD CONSTRUCTION</t>
  </si>
  <si>
    <t>2206 S 10TH ST W</t>
  </si>
  <si>
    <t>2022-MSS-RES-00247</t>
  </si>
  <si>
    <t>SFR/Bathroom remodel, moving walls, framing, and drywall/VB/R-3</t>
  </si>
  <si>
    <t>DTEL CARPENTRY LLC</t>
  </si>
  <si>
    <t>620 CASTLE PINES DR</t>
  </si>
  <si>
    <t>2022-MSS-RES-00167</t>
  </si>
  <si>
    <t>SFR / VB / R-3 / ADDITION Add framing, electrical, windows, insulation, etc. and  finish to an existing covered patio to create a new living/dining area/VB/R-3</t>
  </si>
  <si>
    <t>2503 MUIRFIELD CT</t>
  </si>
  <si>
    <t>2022-MSS-RES-00127</t>
  </si>
  <si>
    <t>SFR/ADDITION/New 926 SF living room addition with enclosed, unheated front screen porch./VB/R-3</t>
  </si>
  <si>
    <t>MICHAEL AYERS CARPENTRY INC</t>
  </si>
  <si>
    <t>4704 MILLER CREEK RD</t>
  </si>
  <si>
    <t>2022-MSS-RES-00209</t>
  </si>
  <si>
    <t>TRI-PLEX / Remove existing back porch and stair which has no foundation and replace with larger 10'X12' back porch with 14'X 20' roof deck above and solar pergola./VB/R-3</t>
  </si>
  <si>
    <t>BEYOND BUILDING LLC</t>
  </si>
  <si>
    <t>201 S 4TH ST W  APT 1</t>
  </si>
  <si>
    <t>2022-MSS-RES-00226</t>
  </si>
  <si>
    <t>SFR/Master bathroom remodel, new cabinets and countertops, new plumbing fixtures, new lighting, walk in tile shower./VB/R-3</t>
  </si>
  <si>
    <t>RYAN VICKHAMMER</t>
  </si>
  <si>
    <t>4579 NICOLE CT</t>
  </si>
  <si>
    <t>2022-MSS-RES-00125</t>
  </si>
  <si>
    <t>CONDO #7/Add shower stall and reconfigure bathroom on second floor; convert half of tandem garage to private office on first floor./VB/R-3/U</t>
  </si>
  <si>
    <t>1401 7 CEDAR ST</t>
  </si>
  <si>
    <t>2022-MSS-RES-00369</t>
  </si>
  <si>
    <t>SFR/Twelve solar modules on a roof with grid tie interconnection to NorthWestern Energy./VB/R-3</t>
  </si>
  <si>
    <t>REMEDY SOLAR LLC</t>
  </si>
  <si>
    <t>2022-MSS-RES-00483</t>
  </si>
  <si>
    <t>SFR / Remove and proper disposal of roofing material / Provide and Apply ice and water membrane per code / Provide and Apply, synthetic underlayment in succeeding courses / Provide and Apply Architectural Shingle System / Provide and Apply ridge vent and hip/ridge shingle / Provide and apply all related accessories require to complete roofing scope of work / INSTALL PER IRC AND LISTING / 5:12 / VB / R-3</t>
  </si>
  <si>
    <t>610 SOUTH AVE W</t>
  </si>
  <si>
    <t>2022-MSS-RES-00488</t>
  </si>
  <si>
    <t>SFR / Remove and proper disposal of roofing material / Provide and Apply ice and water membrane per code / Provide and Apply, synthetic underlayment in succeeding courses / Provide and Apply Architectural Shingle System / Provide and Apply ridge vent and hip/ridge shingle / Provide and apply all related accessories require to complete roofing scope of work / INSTALL PER IRC AND LISTING / 4:12 / VB / R-3</t>
  </si>
  <si>
    <t>1900 ALVINA DR</t>
  </si>
  <si>
    <t>2022-MSS-RES-00479</t>
  </si>
  <si>
    <t>220 DEARBORN AVE</t>
  </si>
  <si>
    <t>2022-MSS-RES-00482</t>
  </si>
  <si>
    <t>SFR / Remove and proper disposal of roofing material / Provide and Apply ice and water membrane per code / Provide and Apply, synthetic underlayment in succeeding courses / Provide and Apply Architectural Shingle System; High Wind Application / Provide and Apply ridge vent and hip/ridge shingle / Provide and Apply 60MIL membrane on back roof / Provide and Apply 24 gauge metal flashing at brick chimney / Provide and apply all related accessories require to complete roofing scope of work / INSTALL PER IRC AND LISTING / 5:12 / VB / R-3</t>
  </si>
  <si>
    <t>537 E MAIN ST</t>
  </si>
  <si>
    <t>2022-MSS-RES-00481</t>
  </si>
  <si>
    <t>SFR / Remove and proper disposal of roofing material / Provide and Apply ice and water membrane / Provide and Apply, synthetic underlayment in succeeding courses / Provide and Apply Architectural Shingle System; High Wind Application / Provide and Apply ridge hip/ridge shingle / Provide and Apply 60MIL membrane on upper flat area / Provide and apply all related accessories require to complete roofing scope of work / INSTALL PER IRC AND LISTING / 4:12 / VB / R-3</t>
  </si>
  <si>
    <t>533 E MAIN ST</t>
  </si>
  <si>
    <t>2022-MSS-RES-00480</t>
  </si>
  <si>
    <t>2105 RONALD AVE</t>
  </si>
  <si>
    <t>2022-MSS-RES-00486</t>
  </si>
  <si>
    <t>SFR / Strip / WIP / synthetic Underlayment / 30yr shingle / ridgecap / ridgevent / INSTALL PER IRC AND LISTING / 7:12 / VB / R-3</t>
  </si>
  <si>
    <t>1039 ANGLERS BEND WAY</t>
  </si>
  <si>
    <t>2022-MSS-RES-00484</t>
  </si>
  <si>
    <t>819 W HALLMARK LN</t>
  </si>
  <si>
    <t>2022-MSS-RES-00485</t>
  </si>
  <si>
    <t>809 BEVERLY AVE</t>
  </si>
  <si>
    <t>2022-MSS-RES-00498</t>
  </si>
  <si>
    <t>SFR / to remove old roofing / to install ice &amp; water shield / to install GAF Tigerpaw underlayment / to install new Timberline HDz architectural shingles / INSTALL PER IRC AND LISITNG / 5:12 / VB / R-3</t>
  </si>
  <si>
    <t>3495 CATHY CT</t>
  </si>
  <si>
    <t>2022-MSS-RES-00474</t>
  </si>
  <si>
    <t>1854 S 08TH ST W</t>
  </si>
  <si>
    <t>2022-MSS-RES-00487</t>
  </si>
  <si>
    <t>SFR / Remove and proper disposal of roofing material / Provide and Apply ice and water membrane per code / Provide and Apply, synthetic underlayment in succeeding courses / Provide and Apply Architectural Shingle System; High Wind Application: Starter at eaves and rakes / 6 nail per shingle / Close cut valleys / Provide and Apply new 24GA Flashing at chimney / Provide and Apply ridge vent and hip/ridge shingle / TPO Single Ply Membrane: Install 3.0” Insulation board / install ½” HD Board / Install 60MIL Membrane. Fully Adhere / Provide and apply all related accessories require to complete roofing scope of work / INSTALL PER IRC AND LISTING / 4:12 / VB / R-3</t>
  </si>
  <si>
    <t>2715 DUNCAN DR</t>
  </si>
  <si>
    <t>2022-MSS-RES-00434</t>
  </si>
  <si>
    <t>SFR / Take of old shingles / put new 30 year malarkey nex / synthetic layment /  ice water shield eves / INSTALL PER IRC AND LISTING / 12:12 / VB / R-3</t>
  </si>
  <si>
    <t>1616 MAURICE AVE</t>
  </si>
  <si>
    <t>2022-MSS-RES-00461</t>
  </si>
  <si>
    <t>SFR / Remove old siding and replace with new siding / remove old windows and replace with new windows of the same size / VB / R-3</t>
  </si>
  <si>
    <t>402 PATTEE CANYON DR</t>
  </si>
  <si>
    <t>2022-MSS-RES-00493</t>
  </si>
  <si>
    <t>SFR / 5:12pitch / Not removing EXISITING ROOFING / ADD  Architectural shingles / INSTALL ICE AND WATER SHIELD / INSTALL PER IRC AND LISITNG / VB / R-3_x000D_
_x000D_
NOTE: A ROOF CAN HAVE A MAXIMUM OF TWO LAYERS TOTAL. EXISTING ROOF DECKING/SHEATHING MUST NOT BE WATERLOGGED AND BE SUITABLE FOR RECOVER.</t>
  </si>
  <si>
    <t>1739 S 13TH ST W</t>
  </si>
  <si>
    <t>2022-MSS-RES-00502</t>
  </si>
  <si>
    <t>SFR / 4:12 / Remove existing roofing / d style drip edge on eves and rakes / ice and water on eves and in valleys / Malarkey Synthetic underlayment / Malarkey heritage 30 year architectural shingles / remove debris / INSTALL PER IRC AND LISTING / VB / R-3</t>
  </si>
  <si>
    <t>2479 MCINTOSH LP</t>
  </si>
  <si>
    <t>2022-MSS-RES-00499</t>
  </si>
  <si>
    <t>SFR/REROOF/Tear off existing roof, Replacing with ice &amp; water, synthetic underlayment  &amp; GAF HDZ Shingles/SINGLE STORY/7:12/VB/R-3</t>
  </si>
  <si>
    <t>3901 ENGLAND BLVD</t>
  </si>
  <si>
    <t>2022-MSS-RES-00318</t>
  </si>
  <si>
    <t>SFR / Removal of existing sheet metal roofing down to decking / Inspection of decking for damage, replace damaged sections as needed / Replace existing drip edge with TPO weldable edging along all perimeter / Overlay existing decking with GAF ½” 80 PSI Insulated Cover Boards (4’x8’) with overlapped seams, mechanically held in place with 3” plates and 3” screws / Apply 60 Mil Single Ply TPO membrane and Full Adhere with Adhesive over the Cover Boards in place / Heat weld all seams for waterproofing./ 2:12 / INSTALL PER IRC AND LISTING / VB / R-3</t>
  </si>
  <si>
    <t>1704 34TH ST</t>
  </si>
  <si>
    <t>2022-MSS-RES-00366</t>
  </si>
  <si>
    <t>SFR / Replace roofing, split level house / REMOVE OLD SHINGLE AND TARPAPER / SYNTHETIC UNDERLAYMENT / INCLUDE ICE AND WATER SHIELD / ASPHALT ROOF SHINGLES / INSTALL PER IRC AND LISTING / 4:12 / VB / R-3</t>
  </si>
  <si>
    <t>2319 HILLVIEW CT</t>
  </si>
  <si>
    <t>2022-MSS-RES-00299</t>
  </si>
  <si>
    <t>SFR / Remove existing membrane to upper low slope roof / Install new TPO membrane over existing rigid insulation / Install termination bar or batten bar to perimeters/8:12, SYNT UDL, ARCH SHINGLES / INSTALL PER IRC AND LISTING / 1:12 / VB / R-3</t>
  </si>
  <si>
    <t>1026 COOPER ST</t>
  </si>
  <si>
    <t>2022-MSS-RES-00413</t>
  </si>
  <si>
    <t>SFR/Tearing off roof and reroofing with ice and water, synthetic underlayment, and GAF shingles/SINGLE STORY/5:12/VB/R-3</t>
  </si>
  <si>
    <t>1927 KENSINGTON AVE</t>
  </si>
  <si>
    <t>2022-MSS-RES-00415</t>
  </si>
  <si>
    <t>SFR / REMOVE EXISTING SHINGLES / ICE AND WATER SHIELD / SYNTHETIC UNDERLAYMENT / ASPHALT 30 YEAR SHINGLE/ INSTALL PER IRC AND LISTING / 6 PITCH AND 12 PITCH</t>
  </si>
  <si>
    <t>206 S 05TH ST E</t>
  </si>
  <si>
    <t>2022-MSS-RES-00332</t>
  </si>
  <si>
    <t>SFR / Tear off current roofing system and replace with malarkey rolled roofing (Flat roofing) /  Replace ice and water shield / Replace drip edge / INSTALL PER IRC AND LISTING - 2% min slope</t>
  </si>
  <si>
    <t>1705 CHARLOTT AVE</t>
  </si>
  <si>
    <t>2022-MSS-RES-00378</t>
  </si>
  <si>
    <t>SFR / REMOVE OLD SHINGLES / 30 YEAR MALARKEY NEX / SYNTHETIC UNDERLAYMENT / ICE WATER SHIELD / INSTALL PER IRC AND LISTING / 6:12</t>
  </si>
  <si>
    <t>2824 STRATFORD LN</t>
  </si>
  <si>
    <t>2022-MSS-RES-00336</t>
  </si>
  <si>
    <t>SFR / 4:12 / 1 3-tab layer /1 story SFR / R&amp;R / install synthetic underlayment / install 50 year shingle / ice &amp; water shield / INSTALL PER IRC AND LISTING / VB / R-3</t>
  </si>
  <si>
    <t>2454 MCINTOSH LP</t>
  </si>
  <si>
    <t>2022-MSS-RES-00402</t>
  </si>
  <si>
    <t>DETACHED GARAGE / Remove &amp; Replace 30# Felt / replace with 30-Year, Malarkey Shingle / Malarkey #1030 Synthetic underlayment / Malarkey Artic ice &amp; Water Shield / INSTALL PER IRC AND LISTING / 6:12 / VB / U</t>
  </si>
  <si>
    <t>921 W SPRUCE ST</t>
  </si>
  <si>
    <t>2022-MSS-RES-00409</t>
  </si>
  <si>
    <t>SFR / Remove &amp; Replace 30# Felt, replace with 30-Year, Malarkey Shingle._x000D_
Malarkey #1030 Synthetic underlayment, Malarkey Artic ice &amp; Water Shield. / INSTALL PER IRC AND LISTING / 7:12 / VB / R3</t>
  </si>
  <si>
    <t>1036 VINE ST</t>
  </si>
  <si>
    <t>2022-MSS-RES-00419</t>
  </si>
  <si>
    <t>SFR / Remove existing shingles and epdm / Install new epdm / ice and water / and synthetic underlayment / Install new starter and 6 nail new shingles / New ridge vent and ridge cap / INSTALL PER IRC AND LISTING / 9:12 VB / R-3</t>
  </si>
  <si>
    <t>119 DALY AVE</t>
  </si>
  <si>
    <t>2022-MSS-RES-00338</t>
  </si>
  <si>
    <t>SFR / 6:12 / 1 metal etc layer / 1 story garage / R&amp;R / install synthetic underlayment / install 50 year shingle / ice &amp; water shield / crv / INSTALL PER IRC AND LISTING / VB / R-3</t>
  </si>
  <si>
    <t>321 MOUNT AVE</t>
  </si>
  <si>
    <t>2022-MSS-RES-00337</t>
  </si>
  <si>
    <t>SFR /4:12 / 1 &amp; 2 story SFR / R&amp;R / install synthetic underlayment / install 50 year shingle / ice &amp; water shield / crv / INSTALL PER IRC AND LISTING / VB / R-3</t>
  </si>
  <si>
    <t>804 CONTINENTAL WAY</t>
  </si>
  <si>
    <t>2022-MSS-RES-00401</t>
  </si>
  <si>
    <t>SFR / Remove &amp; Replace 30# Felt / replace with 30-Year, Malarkey Shingle / Malarkey #1030 Synthetic underlayment /  Malarkey Artic ice &amp; Water Shield / INSTALL PER IRC AND LISTING / 6:12 / VB / R-3</t>
  </si>
  <si>
    <t>2022-MSS-RES-00403</t>
  </si>
  <si>
    <t>SHED / Remove &amp; Replace 30# Felt / replace with 30-Year, Malarkey Shingle / Malarkey #1030 Synthetic underlayment / Malarkey Artic ice &amp; Water Shield / INSTALL PER IRC AND LISTING / 6:12 / VB / U</t>
  </si>
  <si>
    <t>2022-MSS-RES-00427</t>
  </si>
  <si>
    <t>SFR / Reroof of approx 20sq. Approx 6:12 pitch .  Remove of existing roofing materials. Instal ice&amp;water shield, Instal synthetic roofing underpayment. Instal #30year architectural shingles / Install per IRC and Listing / 6:12 / VB / R3</t>
  </si>
  <si>
    <t>905 MITCHELL ST</t>
  </si>
  <si>
    <t>2022-MSS-RES-00429</t>
  </si>
  <si>
    <t>SFR / I will provide the complete removal and installation of architectural shingles including Arctic seal and Ridge vent on a single story 5/12 sloped gabled roof design with all materials and labor necessary to complete the task / Install per IRC and Listing /  5:12 / VB / R3</t>
  </si>
  <si>
    <t>2906 HIGHLAND DR</t>
  </si>
  <si>
    <t>2022-MSS-RES-00426</t>
  </si>
  <si>
    <t>SFR / Reroof of approx 20sq 8:12 pitch / Remove of existing roofing materials and install ice&amp;water shield. Instal roofing synthetic underpayment . Instal #30 year architectural shingles / Install per IRC and Listing / 8:12 / VB / R3</t>
  </si>
  <si>
    <t>2120 EATON ST</t>
  </si>
  <si>
    <t>2022-MSS-RES-00449</t>
  </si>
  <si>
    <t>SFR / Remove &amp; Replace 30# Felt / replace with 30-Year  Malarkey Shingle / Malarkey #1030 Synthetic underlayment / Malarkey Artic ice &amp; Water Shield / INSTALL PER IRC AND LISTING / 4:12 / VB / R-3</t>
  </si>
  <si>
    <t>2421 S 04TH ST W</t>
  </si>
  <si>
    <t>2022-MSS-RES-00442</t>
  </si>
  <si>
    <t>SFR / 6,17,23,29:12 / 1 3tab layer / 2 story SFR / R&amp;R / install synthetic underlayment / install 50 year shingle / ice &amp; water shield / crv / INSTALL PER IRC AND LISTING / VB / R-3</t>
  </si>
  <si>
    <t>655 E BECKWITH AVE</t>
  </si>
  <si>
    <t>2022-MSS-RES-00463</t>
  </si>
  <si>
    <t>SFR / Remove &amp; Replace 30# Felt / replace with 30-Year, Malarkey Shingle / Malarkey #1030 Synthetic underlayment / Malarkey Artic ice &amp; Water Shield / INSTALL PER IRC AND LISTING / 7:12 / VB / R-3</t>
  </si>
  <si>
    <t>4029 ENGLAND BLVD</t>
  </si>
  <si>
    <t>2022-MSS-RES-00439</t>
  </si>
  <si>
    <t>SFR / to tear off old roofing / to install ice &amp; water shield / to install GAF Tigerpaw underlayment / to install GAF Timberline HDz architectural shingles / INSTALL PER IRC AND LISTING / 4:12 / VB / R-3</t>
  </si>
  <si>
    <t>2044 S 12TH ST W</t>
  </si>
  <si>
    <t>2022-MSS-RES-00443</t>
  </si>
  <si>
    <t>SFR / Remove old shingles / tar felt, and cap / Replace with new architectural IKO LL shingles / pipe jacks / and synthetic underlayment / Add ice and water shield / Install ridge venting / 4:12 / INSTALL PER IRC AND LISTING / VB / R-3</t>
  </si>
  <si>
    <t>700 SIMONS DR</t>
  </si>
  <si>
    <t>2022-MSS-RES-00440</t>
  </si>
  <si>
    <t>SFR / Remove &amp; Replace 30# Felt / replace with 30-Year, Malarkey Shingle / Malarkey #1030 Synthetic underlayment / Malarkey Artic ice &amp; Water Shield / INSTALL PER IRC AND LISTING / 4:12 / VB / R-3</t>
  </si>
  <si>
    <t>2417 S 04TH ST W</t>
  </si>
  <si>
    <t>2022-MSS-RES-00448</t>
  </si>
  <si>
    <t>SFR / Remove &amp; Replace 30# Felt / replace with 40-Year, Malarkey Shingle / Malarkey #1030 Synthetic underlayment / Malarkey Artic ice &amp; Water Shield / INSTALL PER IRC AND LISTING / 9:12 / VB / R-3</t>
  </si>
  <si>
    <t>1104 S HIGGINS AVE</t>
  </si>
  <si>
    <t>2022-MSS-RES-00432</t>
  </si>
  <si>
    <t>SFR / Take of old shingles / put new 30 year oc / ice water eves / synthetic layment / INSTALL PER IRC AND LISTING / 6:12 / VB / R-3</t>
  </si>
  <si>
    <t>3909 BUCKLEY PL</t>
  </si>
  <si>
    <t>2022-MSS-RES-00386</t>
  </si>
  <si>
    <t>SFR / Replace existing roofing shingles / 4:12 / OwensCorning shingles / water and ice- dry-in replacement / INSTALL PER IRC AND LISTING / VB / R-3</t>
  </si>
  <si>
    <t>10 RUSSELL PARK W</t>
  </si>
  <si>
    <t>2022-MSS-RES-00433</t>
  </si>
  <si>
    <t>SFR / Take of old shingles / put new 30 year oc / ice water eves / Synthetoc layment / INSTALL PER IRC AND LISTING / 6:12 / VB / R-3</t>
  </si>
  <si>
    <t>3913 BUCKLEY PL</t>
  </si>
  <si>
    <t>2022-MSS-RES-00478</t>
  </si>
  <si>
    <t>SFR / Remove and proper disposal of roofing material / Provide and Apply ice and water membrane per code / Provide and Apply, synthetic underlayment in succeeding courses / Provide and Apply Architectural Shingle System; High Wind Application / Provide and Apply ridge vent and hip/ridge shingle / Provide and Apply 24 Gauge flashing metal to chimney / Provide and apply all related accessories require to complete roofing scope of work / INSTALL PER IRC AND LISTING / 5:12 / VB / R-3</t>
  </si>
  <si>
    <t>4018 TIMBERLANE</t>
  </si>
  <si>
    <t>2022-MSS-RES-00466</t>
  </si>
  <si>
    <t>1620 ANGELINA WAY</t>
  </si>
  <si>
    <t>2022-MSS-RES-00465</t>
  </si>
  <si>
    <t>SFR / Remove &amp; Replace 30# Felt / replace with 30-Year, Malarkey Shingle / Malarkey #1030 Synthetic underlayment / Malarkey Artic ice &amp; Water Shield / INSTALL PER IRC AND LISITNG / 9:12 / VB / R-3</t>
  </si>
  <si>
    <t>1829 TRAIL ST</t>
  </si>
  <si>
    <t>2022-MSS-RES-00444</t>
  </si>
  <si>
    <t>SFR / Remove one layer of shingles / Install ice and water shield membrane and synthetic felt / Install new 50-year architectural shingles / INSTALL PER IRC AND LISTING / 6:12 / VB / R-3</t>
  </si>
  <si>
    <t>4707 SCOTT ALLEN DR</t>
  </si>
  <si>
    <t>2022-MSS-RES-00467</t>
  </si>
  <si>
    <t>2739 CARNOUSTIE WAY</t>
  </si>
  <si>
    <t>2022-MSS-RES-00195</t>
  </si>
  <si>
    <t>WALLACE CARES LLC</t>
  </si>
  <si>
    <t>5494 CATTLE DR</t>
  </si>
  <si>
    <t>2022-MSS-RES-00177</t>
  </si>
  <si>
    <t>MACA CONSTRUCTION</t>
  </si>
  <si>
    <t>7060 GUINEVERE DR</t>
  </si>
  <si>
    <t>2021-MSS-RES-00979</t>
  </si>
  <si>
    <t>4464 CHRISTIAN DR</t>
  </si>
  <si>
    <t>2022-MSS-RES-00024</t>
  </si>
  <si>
    <t>7047 MAX DR</t>
  </si>
  <si>
    <t>2022-MSS-RES-00116</t>
  </si>
  <si>
    <t>2432 BELT BUCKLE WAY</t>
  </si>
  <si>
    <t>2022-MSS-RES-00172</t>
  </si>
  <si>
    <t>985 ANGLERS BEND WAY</t>
  </si>
  <si>
    <t>2021-MSS-RES-00956</t>
  </si>
  <si>
    <t>NEW DUPLEX/VB/R-2_x000D_Rev 01 - 06/22/2022: 6/2/22 REVISION TO SEWER AND WATER LINES SO THERE IS ONLY ONE SERVICE TO THE DUPLEX</t>
  </si>
  <si>
    <t>2022-MSS-RES-00086</t>
  </si>
  <si>
    <t>912 ANGLERS BEND WAY</t>
  </si>
  <si>
    <t>2022-MSS-RES-00020</t>
  </si>
  <si>
    <t>2536 CONCHO WAY</t>
  </si>
  <si>
    <t>2022-MSS-RES-00031</t>
  </si>
  <si>
    <t>HARD TO BEAT CONSTRUCTION LLC</t>
  </si>
  <si>
    <t>7052 GUINEVERE DR</t>
  </si>
  <si>
    <t>2021-MSS-RES-00553</t>
  </si>
  <si>
    <t>NEW STUDIO ABOVE GARAGE/Studio addition to top of garage./VB/R-3_x000D_Rev 01 - 04/20/2022: 3/28/22 REVISION</t>
  </si>
  <si>
    <t>2022-MSS-RES-00036</t>
  </si>
  <si>
    <t>NEW TOWNHOME/ATT GARAGE//VB/R-3/U</t>
  </si>
  <si>
    <t>2140-A CHUCK WAGON DR</t>
  </si>
  <si>
    <t>2022-MSS-RES-00033</t>
  </si>
  <si>
    <t>2140-D CHUCK WAGON DR</t>
  </si>
  <si>
    <t>2022-MSS-RES-00035</t>
  </si>
  <si>
    <t>2140-B CHUCK WAGON DR</t>
  </si>
  <si>
    <t>2022-MSS-RES-00034</t>
  </si>
  <si>
    <t>NEW TOWNHOME/ATT GARAGE/VB/R-3/U</t>
  </si>
  <si>
    <t>2140-C CHUCK WAGON DR</t>
  </si>
  <si>
    <t>2022-MSS-RES-00221</t>
  </si>
  <si>
    <t>NSFR &amp; ADU OVER ATT GARAGE/VB/R-3</t>
  </si>
  <si>
    <t>909-A/B POPLAR ST</t>
  </si>
  <si>
    <t>2021-MSS-RES-00955</t>
  </si>
  <si>
    <t>NEW DUPLEX/ATT CARPORTS/VB/R-2_x000D_Rev 01 - 06/16/2022: 6/2/22 REVISION TO SEWER AND WATER LINES SO THERE IS ONLY ONE SERVICE TO THE DUPLEX</t>
  </si>
  <si>
    <t>2022-MSS-RES-00048</t>
  </si>
  <si>
    <t>1115 HAWTHORN ST   APT 100/200</t>
  </si>
  <si>
    <t>2021-MSS-COM-00183</t>
  </si>
  <si>
    <t>BLDG 5 GRANT CREEK VILLAGE/NEW 25-PLEX/VA/R-2</t>
  </si>
  <si>
    <t>2984 EXPO PKWY</t>
  </si>
  <si>
    <t>2022-MSS-RES-00128</t>
  </si>
  <si>
    <t>NEW DETACHED WORKSHOP/VB/U</t>
  </si>
  <si>
    <t>2021-MSS-RES-00680</t>
  </si>
  <si>
    <t>NEW DET OFFICE-GYM/VB/R-3</t>
  </si>
  <si>
    <t>2022-MSS-RES-00134</t>
  </si>
  <si>
    <t>2022-MSS-RES-00224</t>
  </si>
  <si>
    <t>2022-MSS-RES-00026</t>
  </si>
  <si>
    <t>2022-MSS-RES-00139</t>
  </si>
  <si>
    <t>SFR/Ground Mount Solar Array/VB/U</t>
  </si>
  <si>
    <t>6050 GHARRETT AVE</t>
  </si>
  <si>
    <t>2022-MSS-RES-00170</t>
  </si>
  <si>
    <t>SFR/Extend existing deck from 3 1/2 feet to 12 ft 11 inches./VB/R-3</t>
  </si>
  <si>
    <t>2314 SOUTH HILLS DR</t>
  </si>
  <si>
    <t>2022-MSS-COM-00085</t>
  </si>
  <si>
    <t>WESTSIDE PARK PH 2/playground upgrade located within the same footprint of the existing playground and consists of site drainage upgrades, grading, new hardscapes, new irrigation and landscaping, and installation of site amenities and playground equipment./VB/U?</t>
  </si>
  <si>
    <t>1150 SHERWOOD ST</t>
  </si>
  <si>
    <t>2021-MSS-COM-00422</t>
  </si>
  <si>
    <t>SPARK1 GREENHOUSE/New Greenhouse Shell Permit.  Under slab plumbing included./IIB/U</t>
  </si>
  <si>
    <t>1221 CLARK FORK LN</t>
  </si>
  <si>
    <t>10 - New Hazardous</t>
  </si>
  <si>
    <t>2021-MSS-COM-00264</t>
  </si>
  <si>
    <t>BNCID -  New Industrial</t>
  </si>
  <si>
    <t>NORTHWESTERN ENERGY SUBSTATION/Complete rebuild of electrical substation/VB/U</t>
  </si>
  <si>
    <t>SUPERIOR CONCRETE FENCING</t>
  </si>
  <si>
    <t>201 S PATTEE ST</t>
  </si>
  <si>
    <t>10 - New Hazardous Total</t>
  </si>
  <si>
    <t>Total Collected</t>
  </si>
  <si>
    <r>
      <rPr>
        <sz val="10"/>
        <rFont val="Arial"/>
        <family val="2"/>
      </rPr>
      <t>1000.000.343098.00</t>
    </r>
  </si>
  <si>
    <t>3rd Qtr.</t>
  </si>
  <si>
    <t>QTY</t>
  </si>
  <si>
    <t>N/A</t>
  </si>
  <si>
    <t>Townhouse Exemption Development**</t>
  </si>
  <si>
    <t>by 3rd Quarter Market Valuations FY22</t>
  </si>
  <si>
    <t>by 3rd Quarter Market Valuations FY21</t>
  </si>
  <si>
    <t>Jan</t>
  </si>
  <si>
    <t>Feb</t>
  </si>
  <si>
    <t>Jly</t>
  </si>
  <si>
    <t>Aug</t>
  </si>
  <si>
    <t>Sep</t>
  </si>
  <si>
    <t>Oct</t>
  </si>
  <si>
    <t>Nov</t>
  </si>
  <si>
    <t>Dec</t>
  </si>
  <si>
    <t>Mar</t>
  </si>
  <si>
    <t>Apr</t>
  </si>
  <si>
    <t>May</t>
  </si>
  <si>
    <t>Jun</t>
  </si>
  <si>
    <t>2391.000.232.00</t>
  </si>
  <si>
    <t>Demo Permits</t>
  </si>
  <si>
    <t>1000.000.343025</t>
  </si>
  <si>
    <t>Water Service</t>
  </si>
  <si>
    <t>1000.000.323015</t>
  </si>
  <si>
    <t>1000.000.343033</t>
  </si>
  <si>
    <t>Use line item under Engineering/Utility Excavation/Sanitary Sewer Service/NA on report</t>
  </si>
  <si>
    <t>Use line item under Engineering/Utility Excavation/Storm Sewer Service/NA on report</t>
  </si>
  <si>
    <t>Use line item under Engineering/Right-of-Way/Construction/NA on report</t>
  </si>
  <si>
    <t>1000.000.343097</t>
  </si>
  <si>
    <t>Right-of-Way Construction</t>
  </si>
  <si>
    <t>Righ-of-Way Use</t>
  </si>
  <si>
    <t>Use line item under Engineering/Right-of-Way/Use/NA on report</t>
  </si>
  <si>
    <t>1000.000.323023</t>
  </si>
  <si>
    <t>1000.000.232021</t>
  </si>
  <si>
    <t>1000.000.323022</t>
  </si>
  <si>
    <t>1000.000.323052</t>
  </si>
  <si>
    <t>1000.000.323020</t>
  </si>
  <si>
    <t>1000.000.323056</t>
  </si>
  <si>
    <t>1000.000.323054</t>
  </si>
  <si>
    <t>Zoning Compliancd</t>
  </si>
  <si>
    <t>Use the fee for the detail summary at the lower portion of the report under Planning/Zoning Compliance</t>
  </si>
  <si>
    <t>Accounting Codes on ACA and In House Reports</t>
  </si>
  <si>
    <t>4th Qtr.</t>
  </si>
  <si>
    <t>by 4th Quarter Market Valuations FY22</t>
  </si>
  <si>
    <t>by 4th Quarter Market Valuations FY21</t>
  </si>
  <si>
    <t>08/26 finished dump update</t>
  </si>
  <si>
    <t>08/27 Oct dump corrected</t>
  </si>
  <si>
    <t>FY21 Valuations</t>
  </si>
  <si>
    <t>Calendar Year Numbers</t>
  </si>
  <si>
    <t>YTD</t>
  </si>
  <si>
    <t>ADU OR TED ON ADDRESS?</t>
  </si>
  <si>
    <t>ADU/TED ON ADDRESS?</t>
  </si>
  <si>
    <t>ADU/TED ON ADDRESS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</si>
</sst>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quot;$&quot;#,##0"/>
    <numFmt numFmtId="165" formatCode="\$0.00"/>
    <numFmt numFmtId="166" formatCode="\$#,##0.00"/>
    <numFmt numFmtId="167" formatCode="\$0.00_);\(\$0.00\)"/>
    <numFmt numFmtId="168" formatCode="\$#,##0.00_);\(\$#,##0.00\)"/>
    <numFmt numFmtId="169" formatCode="000000"/>
    <numFmt numFmtId="170" formatCode="0_);[Red]\(0\)"/>
    <numFmt numFmtId="171" formatCode="0.00_);[Red]\(0.00\)"/>
    <numFmt numFmtId="172" formatCode="0000000"/>
  </numFmts>
  <fonts count="8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Arial"/>
      <family val="2"/>
    </font>
    <font>
      <b/>
      <sz val="12"/>
      <name val="Arial"/>
      <family val="2"/>
    </font>
    <font>
      <sz val="10"/>
      <name val="Arial"/>
      <family val="2"/>
    </font>
    <font>
      <b/>
      <i/>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2"/>
      <color theme="1"/>
      <name val="Arial"/>
      <family val="2"/>
    </font>
    <font>
      <sz val="12"/>
      <color theme="1"/>
      <name val="Arial"/>
      <family val="2"/>
    </font>
    <font>
      <b/>
      <sz val="10"/>
      <name val="Arial"/>
      <family val="2"/>
    </font>
    <font>
      <b/>
      <sz val="10"/>
      <name val="Times New Roman"/>
      <family val="1"/>
    </font>
    <font>
      <b/>
      <sz val="10"/>
      <color rgb="FF000000"/>
      <name val="Times New Roman"/>
      <family val="2"/>
    </font>
    <font>
      <sz val="10"/>
      <name val="Times New Roman"/>
      <family val="1"/>
    </font>
    <font>
      <sz val="10"/>
      <color rgb="FF000000"/>
      <name val="Times New Roman"/>
      <family val="2"/>
    </font>
    <font>
      <sz val="10"/>
      <color rgb="FF000000"/>
      <name val="Arial"/>
      <family val="2"/>
    </font>
    <font>
      <b/>
      <sz val="10"/>
      <color rgb="FF000000"/>
      <name val="Arial"/>
      <family val="2"/>
    </font>
    <font>
      <u/>
      <sz val="10"/>
      <color theme="10"/>
      <name val="Arial"/>
      <family val="2"/>
    </font>
    <font>
      <sz val="10"/>
      <color theme="1"/>
      <name val="Calibri"/>
      <family val="2"/>
      <scheme val="minor"/>
    </font>
    <font>
      <sz val="9"/>
      <color rgb="FF000000"/>
      <name val="Calibri"/>
      <family val="2"/>
      <scheme val="minor"/>
    </font>
    <font>
      <sz val="8"/>
      <color rgb="FF000000"/>
      <name val="Calibri"/>
      <family val="2"/>
      <scheme val="minor"/>
    </font>
    <font>
      <b/>
      <sz val="8"/>
      <color rgb="FF000000"/>
      <name val="Calibri"/>
      <family val="2"/>
      <scheme val="minor"/>
    </font>
    <font>
      <sz val="10"/>
      <color theme="1"/>
      <name val="Tahoma"/>
      <family val="2"/>
    </font>
    <font>
      <sz val="9"/>
      <color rgb="FF000000"/>
      <name val="Tahoma"/>
      <family val="2"/>
    </font>
    <font>
      <sz val="8"/>
      <color rgb="FF000000"/>
      <name val="Tahoma"/>
      <family val="2"/>
    </font>
    <font>
      <b/>
      <sz val="10"/>
      <color rgb="FFFF0000"/>
      <name val="Arial"/>
      <family val="2"/>
    </font>
    <font>
      <sz val="10"/>
      <name val="Arial"/>
      <family val="2"/>
    </font>
    <font>
      <b/>
      <i/>
      <sz val="12"/>
      <color theme="1"/>
      <name val="Arial"/>
      <family val="2"/>
    </font>
    <font>
      <u/>
      <sz val="12"/>
      <name val="Arial"/>
      <family val="2"/>
    </font>
    <font>
      <sz val="12"/>
      <color rgb="FF000000"/>
      <name val="Arial"/>
      <family val="2"/>
    </font>
    <font>
      <b/>
      <sz val="12"/>
      <color rgb="FF000000"/>
      <name val="Arial"/>
      <family val="2"/>
    </font>
    <font>
      <sz val="10"/>
      <color theme="1"/>
      <name val="Arial"/>
      <family val="2"/>
    </font>
    <font>
      <sz val="10"/>
      <name val="Arial"/>
      <family val="2"/>
    </font>
    <font>
      <b/>
      <sz val="10"/>
      <name val="Arial"/>
      <family val="2"/>
    </font>
    <font>
      <b/>
      <sz val="10"/>
      <color rgb="FF996633"/>
      <name val="Arial"/>
      <family val="2"/>
    </font>
    <font>
      <sz val="8"/>
      <name val="Arial"/>
      <family val="2"/>
    </font>
    <font>
      <b/>
      <sz val="10"/>
      <color rgb="FF3F8F74"/>
      <name val="Arial"/>
      <family val="2"/>
    </font>
    <font>
      <sz val="12"/>
      <color rgb="FF000000"/>
      <name val="Calibri"/>
      <family val="2"/>
      <scheme val="minor"/>
    </font>
    <font>
      <b/>
      <sz val="12"/>
      <color rgb="FF000000"/>
      <name val="Calibri"/>
      <family val="2"/>
      <scheme val="minor"/>
    </font>
    <font>
      <sz val="10"/>
      <color rgb="FF000000"/>
      <name val="Arial"/>
      <family val="2"/>
    </font>
    <font>
      <sz val="11"/>
      <name val="Calibri"/>
      <family val="2"/>
    </font>
    <font>
      <sz val="11"/>
      <name val="Calibri"/>
      <family val="2"/>
    </font>
    <font>
      <b/>
      <sz val="11"/>
      <name val="Calibri"/>
      <family val="2"/>
    </font>
    <font>
      <sz val="18"/>
      <color theme="3"/>
      <name val="Cambria"/>
      <family val="2"/>
      <scheme val="major"/>
    </font>
    <font>
      <sz val="11"/>
      <color rgb="FF9C5700"/>
      <name val="Calibri"/>
      <family val="2"/>
      <scheme val="minor"/>
    </font>
    <font>
      <u/>
      <sz val="11"/>
      <color theme="10"/>
      <name val="Calibri"/>
      <family val="2"/>
      <scheme val="minor"/>
    </font>
    <font>
      <sz val="11"/>
      <color rgb="FF000000"/>
      <name val="Calibri"/>
      <family val="2"/>
      <scheme val="minor"/>
    </font>
    <font>
      <b/>
      <sz val="11"/>
      <color rgb="FF000000"/>
      <name val="Calibri"/>
      <family val="2"/>
      <scheme val="minor"/>
    </font>
    <font>
      <b/>
      <sz val="18"/>
      <color rgb="FF006600"/>
      <name val="Arial"/>
      <family val="2"/>
    </font>
    <font>
      <b/>
      <sz val="10"/>
      <color rgb="FF006600"/>
      <name val="Arial"/>
      <family val="2"/>
    </font>
    <font>
      <sz val="10"/>
      <name val="Arial"/>
      <family val="2"/>
    </font>
    <font>
      <b/>
      <sz val="10"/>
      <name val="Arial"/>
      <family val="2"/>
    </font>
    <font>
      <b/>
      <sz val="10"/>
      <name val="Arial"/>
      <family val="2"/>
    </font>
    <font>
      <sz val="10"/>
      <name val="Arial"/>
      <family val="2"/>
    </font>
    <font>
      <sz val="11"/>
      <color rgb="FF000000"/>
      <name val="Arial"/>
      <family val="2"/>
    </font>
    <font>
      <b/>
      <sz val="11"/>
      <color rgb="FF000000"/>
      <name val="Arial"/>
      <family val="2"/>
    </font>
    <font>
      <sz val="11"/>
      <name val="Arial"/>
      <family val="2"/>
    </font>
    <font>
      <b/>
      <sz val="14"/>
      <name val="Arial"/>
      <family val="2"/>
    </font>
  </fonts>
  <fills count="75">
    <fill>
      <patternFill patternType="none"/>
    </fill>
    <fill>
      <patternFill patternType="gray125"/>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rgb="FFF0F8FF"/>
        <bgColor indexed="64"/>
      </patternFill>
    </fill>
    <fill>
      <patternFill patternType="solid">
        <fgColor rgb="FFFFFFFF"/>
        <bgColor indexed="64"/>
      </patternFill>
    </fill>
    <fill>
      <patternFill patternType="solid">
        <fgColor rgb="FFDCDCDC"/>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rgb="FFFFFF00"/>
        <bgColor indexed="64"/>
      </patternFill>
    </fill>
    <fill>
      <patternFill patternType="solid">
        <fgColor rgb="FFCCCCFF"/>
        <bgColor indexed="64"/>
      </patternFill>
    </fill>
    <fill>
      <patternFill patternType="solid">
        <fgColor rgb="FFFFCCCC"/>
        <bgColor indexed="64"/>
      </patternFill>
    </fill>
    <fill>
      <patternFill patternType="solid">
        <fgColor theme="9" tint="0.79998168889431442"/>
        <bgColor indexed="64"/>
      </patternFill>
    </fill>
    <fill>
      <patternFill patternType="solid">
        <fgColor rgb="FFFFC000"/>
        <bgColor indexed="64"/>
      </patternFill>
    </fill>
    <fill>
      <patternFill patternType="solid">
        <fgColor rgb="FFCC99FF"/>
        <bgColor indexed="64"/>
      </patternFill>
    </fill>
    <fill>
      <patternFill patternType="solid">
        <fgColor rgb="FF00CC99"/>
        <bgColor indexed="64"/>
      </patternFill>
    </fill>
    <fill>
      <patternFill patternType="solid">
        <fgColor rgb="FF00CC66"/>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00FF99"/>
        <bgColor indexed="64"/>
      </patternFill>
    </fill>
    <fill>
      <patternFill patternType="solid">
        <fgColor rgb="FF99FFCC"/>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2" tint="-9.9978637043366805E-2"/>
        <bgColor indexed="64"/>
      </patternFill>
    </fill>
    <fill>
      <patternFill patternType="solid">
        <fgColor rgb="FFFFCCFF"/>
        <bgColor indexed="64"/>
      </patternFill>
    </fill>
    <fill>
      <patternFill patternType="solid">
        <fgColor rgb="FFA87DFF"/>
        <bgColor indexed="64"/>
      </patternFill>
    </fill>
    <fill>
      <patternFill patternType="solid">
        <fgColor rgb="FFCBB0E6"/>
        <bgColor indexed="64"/>
      </patternFill>
    </fill>
    <fill>
      <patternFill patternType="solid">
        <fgColor theme="6" tint="-0.249977111117893"/>
        <bgColor indexed="64"/>
      </patternFill>
    </fill>
    <fill>
      <patternFill patternType="solid">
        <fgColor rgb="FF47FFA3"/>
        <bgColor indexed="64"/>
      </patternFill>
    </fill>
    <fill>
      <patternFill patternType="solid">
        <fgColor rgb="FFFFD961"/>
        <bgColor indexed="64"/>
      </patternFill>
    </fill>
    <fill>
      <patternFill patternType="solid">
        <fgColor theme="3" tint="0.59999389629810485"/>
        <bgColor indexed="64"/>
      </patternFill>
    </fill>
    <fill>
      <patternFill patternType="solid">
        <fgColor rgb="FFFFFFCC"/>
        <bgColor indexed="64"/>
      </patternFill>
    </fill>
    <fill>
      <patternFill patternType="solid">
        <fgColor rgb="FF00FE73"/>
        <bgColor indexed="64"/>
      </patternFill>
    </fill>
    <fill>
      <patternFill patternType="solid">
        <fgColor rgb="FFCCFFCC"/>
        <bgColor indexed="64"/>
      </patternFill>
    </fill>
    <fill>
      <patternFill patternType="solid">
        <fgColor theme="7" tint="0.39997558519241921"/>
        <bgColor indexed="64"/>
      </patternFill>
    </fill>
    <fill>
      <patternFill patternType="solid">
        <fgColor rgb="FFFF66CC"/>
        <bgColor indexed="64"/>
      </patternFill>
    </fill>
  </fills>
  <borders count="156">
    <border>
      <left/>
      <right/>
      <top/>
      <bottom/>
      <diagonal/>
    </border>
    <border>
      <left style="medium">
        <color indexed="64"/>
      </left>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medium">
        <color indexed="64"/>
      </right>
      <top/>
      <bottom/>
      <diagonal/>
    </border>
    <border>
      <left/>
      <right style="thin">
        <color indexed="64"/>
      </right>
      <top/>
      <bottom style="thin">
        <color indexed="64"/>
      </bottom>
      <diagonal/>
    </border>
    <border>
      <left style="medium">
        <color indexed="64"/>
      </left>
      <right/>
      <top/>
      <bottom/>
      <diagonal/>
    </border>
    <border>
      <left/>
      <right style="thin">
        <color indexed="64"/>
      </right>
      <top/>
      <bottom/>
      <diagonal/>
    </border>
    <border>
      <left style="medium">
        <color indexed="64"/>
      </left>
      <right style="thin">
        <color indexed="64"/>
      </right>
      <top style="medium">
        <color indexed="64"/>
      </top>
      <bottom style="medium">
        <color indexed="64"/>
      </bottom>
      <diagonal/>
    </border>
    <border>
      <left style="medium">
        <color indexed="64"/>
      </left>
      <right/>
      <top/>
      <bottom style="medium">
        <color indexed="64"/>
      </bottom>
      <diagonal/>
    </border>
    <border>
      <left style="thin">
        <color indexed="64"/>
      </left>
      <right style="thin">
        <color indexed="64"/>
      </right>
      <top style="medium">
        <color indexed="64"/>
      </top>
      <bottom style="thin">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top/>
      <bottom style="thin">
        <color rgb="FFFFFFFF"/>
      </bottom>
      <diagonal/>
    </border>
    <border>
      <left/>
      <right/>
      <top/>
      <bottom style="thin">
        <color rgb="FFFFFFFF"/>
      </bottom>
      <diagonal/>
    </border>
    <border>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right/>
      <top style="thin">
        <color rgb="FFFFFFFF"/>
      </top>
      <bottom/>
      <diagonal/>
    </border>
    <border>
      <left style="thin">
        <color rgb="FFFFFFFF"/>
      </left>
      <right style="thin">
        <color rgb="FFFFFFFF"/>
      </right>
      <top/>
      <bottom/>
      <diagonal/>
    </border>
    <border>
      <left style="thin">
        <color rgb="FFFFFFFF"/>
      </left>
      <right/>
      <top/>
      <bottom style="thin">
        <color rgb="FF000000"/>
      </bottom>
      <diagonal/>
    </border>
    <border>
      <left/>
      <right style="thin">
        <color rgb="FFFFFFFF"/>
      </right>
      <top/>
      <bottom style="thin">
        <color rgb="FF000000"/>
      </bottom>
      <diagonal/>
    </border>
    <border>
      <left/>
      <right/>
      <top/>
      <bottom style="thin">
        <color rgb="FF000000"/>
      </bottom>
      <diagonal/>
    </border>
    <border>
      <left style="thin">
        <color rgb="FFFFFFFF"/>
      </left>
      <right style="thin">
        <color rgb="FFFFFFFF"/>
      </right>
      <top/>
      <bottom style="thin">
        <color rgb="FF000000"/>
      </bottom>
      <diagonal/>
    </border>
    <border>
      <left style="thin">
        <color rgb="FFFFFFFF"/>
      </left>
      <right/>
      <top style="thin">
        <color rgb="FF000000"/>
      </top>
      <bottom/>
      <diagonal/>
    </border>
    <border>
      <left/>
      <right/>
      <top style="thin">
        <color rgb="FF000000"/>
      </top>
      <bottom/>
      <diagonal/>
    </border>
    <border>
      <left style="thin">
        <color rgb="FFFFFFFF"/>
      </left>
      <right/>
      <top/>
      <bottom/>
      <diagonal/>
    </border>
    <border>
      <left/>
      <right/>
      <top/>
      <bottom style="thin">
        <color rgb="FFD2D2D2"/>
      </bottom>
      <diagonal/>
    </border>
    <border>
      <left style="thin">
        <color rgb="FFFFFFFF"/>
      </left>
      <right style="thin">
        <color rgb="FFFFFFFF"/>
      </right>
      <top style="thin">
        <color rgb="FFD2D2D2"/>
      </top>
      <bottom style="thin">
        <color rgb="FF000000"/>
      </bottom>
      <diagonal/>
    </border>
    <border>
      <left/>
      <right/>
      <top style="thin">
        <color rgb="FF000000"/>
      </top>
      <bottom style="thin">
        <color rgb="FFD2D2D2"/>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D2D2D2"/>
      </top>
      <bottom style="thin">
        <color rgb="FFFFFFFF"/>
      </bottom>
      <diagonal/>
    </border>
    <border>
      <left style="thin">
        <color rgb="FFFFFFFF"/>
      </left>
      <right/>
      <top style="thin">
        <color rgb="FFFFFFFF"/>
      </top>
      <bottom style="thin">
        <color rgb="FF000000"/>
      </bottom>
      <diagonal/>
    </border>
    <border>
      <left/>
      <right style="thin">
        <color rgb="FFFFFFFF"/>
      </right>
      <top style="thin">
        <color rgb="FFFFFFFF"/>
      </top>
      <bottom style="thin">
        <color rgb="FF000000"/>
      </bottom>
      <diagonal/>
    </border>
    <border>
      <left/>
      <right/>
      <top style="thin">
        <color rgb="FFFFFFFF"/>
      </top>
      <bottom style="thin">
        <color rgb="FF000000"/>
      </bottom>
      <diagonal/>
    </border>
    <border>
      <left style="thin">
        <color rgb="FFFFFFFF"/>
      </left>
      <right style="thin">
        <color rgb="FFFFFFFF"/>
      </right>
      <top style="thin">
        <color rgb="FFFFFFFF"/>
      </top>
      <bottom style="thin">
        <color rgb="FF000000"/>
      </bottom>
      <diagonal/>
    </border>
    <border>
      <left/>
      <right style="thin">
        <color rgb="FFFFFFFF"/>
      </right>
      <top/>
      <bottom/>
      <diagonal/>
    </border>
    <border>
      <left style="thin">
        <color rgb="FFFFFFFF"/>
      </left>
      <right/>
      <top style="thin">
        <color rgb="FFD2D2D2"/>
      </top>
      <bottom style="thin">
        <color rgb="FF000000"/>
      </bottom>
      <diagonal/>
    </border>
    <border>
      <left/>
      <right style="thin">
        <color rgb="FFFFFFFF"/>
      </right>
      <top style="thin">
        <color rgb="FFD2D2D2"/>
      </top>
      <bottom style="thin">
        <color rgb="FF000000"/>
      </bottom>
      <diagonal/>
    </border>
    <border>
      <left style="thin">
        <color rgb="FFFFFFFF"/>
      </left>
      <right style="thin">
        <color rgb="FFFFFFFF"/>
      </right>
      <top style="thin">
        <color rgb="FFD2D2D2"/>
      </top>
      <bottom/>
      <diagonal/>
    </border>
    <border>
      <left style="thin">
        <color rgb="FFFFFFFF"/>
      </left>
      <right/>
      <top style="thin">
        <color rgb="FF000000"/>
      </top>
      <bottom style="thin">
        <color rgb="FF000000"/>
      </bottom>
      <diagonal/>
    </border>
    <border>
      <left/>
      <right style="thin">
        <color rgb="FFFFFFFF"/>
      </right>
      <top style="thin">
        <color rgb="FF000000"/>
      </top>
      <bottom style="thin">
        <color rgb="FF000000"/>
      </bottom>
      <diagonal/>
    </border>
    <border>
      <left/>
      <right/>
      <top style="thin">
        <color rgb="FF000000"/>
      </top>
      <bottom style="thin">
        <color rgb="FF000000"/>
      </bottom>
      <diagonal/>
    </border>
    <border>
      <left style="thin">
        <color rgb="FFFFFFFF"/>
      </left>
      <right/>
      <top style="thin">
        <color rgb="FF000000"/>
      </top>
      <bottom style="thin">
        <color rgb="FFFFFFFF"/>
      </bottom>
      <diagonal/>
    </border>
    <border>
      <left/>
      <right style="thin">
        <color rgb="FFFFFFFF"/>
      </right>
      <top style="thin">
        <color rgb="FF000000"/>
      </top>
      <bottom style="thin">
        <color rgb="FFFFFFFF"/>
      </bottom>
      <diagonal/>
    </border>
    <border>
      <left/>
      <right/>
      <top style="thin">
        <color rgb="FF000000"/>
      </top>
      <bottom style="thin">
        <color rgb="FFFFFFFF"/>
      </bottom>
      <diagonal/>
    </border>
    <border>
      <left style="thin">
        <color rgb="FFFFFFFF"/>
      </left>
      <right style="thin">
        <color rgb="FFFFFFFF"/>
      </right>
      <top style="thin">
        <color rgb="FF000000"/>
      </top>
      <bottom style="thin">
        <color rgb="FFFFFFFF"/>
      </bottom>
      <diagonal/>
    </border>
    <border>
      <left/>
      <right/>
      <top style="thin">
        <color rgb="FFFFFFFF"/>
      </top>
      <bottom style="thin">
        <color rgb="FFFFFFFF"/>
      </bottom>
      <diagonal/>
    </border>
    <border>
      <left style="thin">
        <color rgb="FFFFFFFF"/>
      </left>
      <right style="thin">
        <color rgb="FFFFFFFF"/>
      </right>
      <top style="thin">
        <color rgb="FF000000"/>
      </top>
      <bottom style="thin">
        <color rgb="FF000000"/>
      </bottom>
      <diagonal/>
    </border>
    <border>
      <left/>
      <right style="thin">
        <color rgb="FFFFFFFF"/>
      </right>
      <top style="thin">
        <color rgb="FF000000"/>
      </top>
      <bottom/>
      <diagonal/>
    </border>
    <border>
      <left style="thin">
        <color rgb="FFFFFFFF"/>
      </left>
      <right style="thin">
        <color rgb="FFFFFFFF"/>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double">
        <color rgb="FFDCDCDC"/>
      </top>
      <bottom style="medium">
        <color rgb="FF000000"/>
      </bottom>
      <diagonal/>
    </border>
    <border>
      <left/>
      <right/>
      <top/>
      <bottom style="medium">
        <color rgb="FFFFFFFF"/>
      </bottom>
      <diagonal/>
    </border>
    <border>
      <left style="medium">
        <color rgb="FFFFFFFF"/>
      </left>
      <right style="medium">
        <color rgb="FFFFFFFF"/>
      </right>
      <top style="medium">
        <color rgb="FFFFFFFF"/>
      </top>
      <bottom style="medium">
        <color rgb="FFFFFFFF"/>
      </bottom>
      <diagonal/>
    </border>
    <border>
      <left/>
      <right/>
      <top style="medium">
        <color rgb="FFFFFFFF"/>
      </top>
      <bottom/>
      <diagonal/>
    </border>
    <border>
      <left style="thin">
        <color rgb="FFFFFFFF"/>
      </left>
      <right/>
      <top style="thin">
        <color rgb="FFD2D2D2"/>
      </top>
      <bottom style="thin">
        <color rgb="FFFFFFFF"/>
      </bottom>
      <diagonal/>
    </border>
    <border>
      <left/>
      <right style="thin">
        <color rgb="FFFFFFFF"/>
      </right>
      <top style="thin">
        <color rgb="FFD2D2D2"/>
      </top>
      <bottom style="thin">
        <color rgb="FFFFFFFF"/>
      </bottom>
      <diagonal/>
    </border>
    <border>
      <left/>
      <right/>
      <top style="thin">
        <color rgb="FFD2D2D2"/>
      </top>
      <bottom style="thin">
        <color rgb="FF000000"/>
      </bottom>
      <diagonal/>
    </border>
    <border>
      <left style="thin">
        <color rgb="FFFFFFFF"/>
      </left>
      <right/>
      <top style="thin">
        <color rgb="FFD2D2D2"/>
      </top>
      <bottom/>
      <diagonal/>
    </border>
    <border>
      <left/>
      <right style="thin">
        <color rgb="FFFFFFFF"/>
      </right>
      <top style="thin">
        <color rgb="FFD2D2D2"/>
      </top>
      <bottom/>
      <diagonal/>
    </border>
    <border>
      <left style="thin">
        <color indexed="64"/>
      </left>
      <right style="thin">
        <color indexed="64"/>
      </right>
      <top style="thin">
        <color indexed="64"/>
      </top>
      <bottom style="medium">
        <color indexed="64"/>
      </bottom>
      <diagonal/>
    </border>
    <border>
      <left style="thin">
        <color rgb="FFD3D3D3"/>
      </left>
      <right style="thin">
        <color rgb="FFD3D3D3"/>
      </right>
      <top style="thin">
        <color rgb="FFD3D3D3"/>
      </top>
      <bottom style="thin">
        <color rgb="FFD3D3D3"/>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ck">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right/>
      <top style="thin">
        <color indexed="64"/>
      </top>
      <bottom style="double">
        <color indexed="64"/>
      </bottom>
      <diagonal/>
    </border>
    <border>
      <left/>
      <right style="thin">
        <color indexed="64"/>
      </right>
      <top/>
      <bottom style="medium">
        <color indexed="64"/>
      </bottom>
      <diagonal/>
    </border>
    <border>
      <left style="thin">
        <color indexed="64"/>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D3D3D3"/>
      </left>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top/>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medium">
        <color indexed="64"/>
      </bottom>
      <diagonal/>
    </border>
    <border>
      <left style="thin">
        <color rgb="FFFF66CC"/>
      </left>
      <right/>
      <top/>
      <bottom/>
      <diagonal/>
    </border>
    <border>
      <left/>
      <right style="thick">
        <color rgb="FFFF66CC"/>
      </right>
      <top/>
      <bottom/>
      <diagonal/>
    </border>
    <border>
      <left style="thick">
        <color rgb="FFFF66CC"/>
      </left>
      <right/>
      <top/>
      <bottom/>
      <diagonal/>
    </border>
    <border>
      <left/>
      <right/>
      <top style="thick">
        <color rgb="FFFF66CC"/>
      </top>
      <bottom/>
      <diagonal/>
    </border>
    <border>
      <left style="thick">
        <color rgb="FFFF66CC"/>
      </left>
      <right/>
      <top style="thick">
        <color rgb="FFFF66CC"/>
      </top>
      <bottom style="thin">
        <color rgb="FFFF66CC"/>
      </bottom>
      <diagonal/>
    </border>
    <border>
      <left style="thick">
        <color rgb="FFFF66CC"/>
      </left>
      <right style="thick">
        <color rgb="FFFF66CC"/>
      </right>
      <top style="thick">
        <color rgb="FFFF66CC"/>
      </top>
      <bottom style="thin">
        <color rgb="FFFF66CC"/>
      </bottom>
      <diagonal/>
    </border>
    <border>
      <left/>
      <right/>
      <top style="thick">
        <color rgb="FFFF66CC"/>
      </top>
      <bottom style="thin">
        <color rgb="FFFF66CC"/>
      </bottom>
      <diagonal/>
    </border>
    <border>
      <left style="thick">
        <color rgb="FFFF66CC"/>
      </left>
      <right style="thick">
        <color rgb="FFFF66CC"/>
      </right>
      <top style="thin">
        <color rgb="FFFF66CC"/>
      </top>
      <bottom style="thin">
        <color rgb="FFFF66CC"/>
      </bottom>
      <diagonal/>
    </border>
    <border>
      <left style="thick">
        <color rgb="FFFF66CC"/>
      </left>
      <right/>
      <top style="thin">
        <color rgb="FFFF66CC"/>
      </top>
      <bottom style="thin">
        <color rgb="FFFF66CC"/>
      </bottom>
      <diagonal/>
    </border>
    <border>
      <left style="thick">
        <color rgb="FFFF66CC"/>
      </left>
      <right style="thick">
        <color rgb="FFFF66CC"/>
      </right>
      <top style="thin">
        <color rgb="FFFF66CC"/>
      </top>
      <bottom style="thick">
        <color rgb="FFFF66CC"/>
      </bottom>
      <diagonal/>
    </border>
    <border>
      <left/>
      <right style="thick">
        <color rgb="FFFF66CC"/>
      </right>
      <top style="thin">
        <color rgb="FFFF66CC"/>
      </top>
      <bottom style="thick">
        <color rgb="FFFF66CC"/>
      </bottom>
      <diagonal/>
    </border>
    <border>
      <left style="mediumDashed">
        <color rgb="FFFF66CC"/>
      </left>
      <right style="thick">
        <color rgb="FFFF66CC"/>
      </right>
      <top style="thick">
        <color rgb="FFFF66CC"/>
      </top>
      <bottom style="thin">
        <color rgb="FFFF66CC"/>
      </bottom>
      <diagonal/>
    </border>
    <border>
      <left style="mediumDashed">
        <color rgb="FFFF66CC"/>
      </left>
      <right style="thick">
        <color rgb="FFFF66CC"/>
      </right>
      <top style="thin">
        <color rgb="FFFF66CC"/>
      </top>
      <bottom style="thin">
        <color rgb="FFFF66CC"/>
      </bottom>
      <diagonal/>
    </border>
    <border>
      <left style="thick">
        <color rgb="FFFF66CC"/>
      </left>
      <right/>
      <top/>
      <bottom style="thin">
        <color rgb="FFFF66CC"/>
      </bottom>
      <diagonal/>
    </border>
    <border>
      <left style="mediumDashed">
        <color rgb="FFFF66CC"/>
      </left>
      <right style="thick">
        <color rgb="FFFF66CC"/>
      </right>
      <top style="thin">
        <color rgb="FFFF66CC"/>
      </top>
      <bottom style="thick">
        <color rgb="FFFF66CC"/>
      </bottom>
      <diagonal/>
    </border>
    <border>
      <left style="thick">
        <color rgb="FFFF66CC"/>
      </left>
      <right/>
      <top style="thin">
        <color rgb="FFFF66CC"/>
      </top>
      <bottom style="thick">
        <color rgb="FFFF66CC"/>
      </bottom>
      <diagonal/>
    </border>
    <border>
      <left/>
      <right/>
      <top/>
      <bottom style="thick">
        <color rgb="FFFF66CC"/>
      </bottom>
      <diagonal/>
    </border>
    <border>
      <left style="medium">
        <color indexed="64"/>
      </left>
      <right style="thin">
        <color indexed="64"/>
      </right>
      <top/>
      <bottom/>
      <diagonal/>
    </border>
  </borders>
  <cellStyleXfs count="203">
    <xf numFmtId="0" fontId="0" fillId="0" borderId="0"/>
    <xf numFmtId="44" fontId="9" fillId="0" borderId="0" applyFont="0" applyFill="0" applyBorder="0" applyAlignment="0" applyProtection="0"/>
    <xf numFmtId="0" fontId="9" fillId="0" borderId="0" applyProtection="0"/>
    <xf numFmtId="0" fontId="12" fillId="0" borderId="0"/>
    <xf numFmtId="0" fontId="14" fillId="0" borderId="0" applyNumberFormat="0" applyFill="0" applyBorder="0" applyAlignment="0" applyProtection="0"/>
    <xf numFmtId="0" fontId="15" fillId="0" borderId="19" applyNumberFormat="0" applyFill="0" applyAlignment="0" applyProtection="0"/>
    <xf numFmtId="0" fontId="16" fillId="0" borderId="20" applyNumberFormat="0" applyFill="0" applyAlignment="0" applyProtection="0"/>
    <xf numFmtId="0" fontId="17" fillId="0" borderId="21" applyNumberFormat="0" applyFill="0" applyAlignment="0" applyProtection="0"/>
    <xf numFmtId="0" fontId="17" fillId="0" borderId="0" applyNumberFormat="0" applyFill="0" applyBorder="0" applyAlignment="0" applyProtection="0"/>
    <xf numFmtId="0" fontId="18" fillId="3" borderId="0" applyNumberFormat="0" applyBorder="0" applyAlignment="0" applyProtection="0"/>
    <xf numFmtId="0" fontId="19" fillId="4" borderId="0" applyNumberFormat="0" applyBorder="0" applyAlignment="0" applyProtection="0"/>
    <xf numFmtId="0" fontId="20" fillId="5" borderId="0" applyNumberFormat="0" applyBorder="0" applyAlignment="0" applyProtection="0"/>
    <xf numFmtId="0" fontId="21" fillId="6" borderId="22" applyNumberFormat="0" applyAlignment="0" applyProtection="0"/>
    <xf numFmtId="0" fontId="22" fillId="7" borderId="23" applyNumberFormat="0" applyAlignment="0" applyProtection="0"/>
    <xf numFmtId="0" fontId="23" fillId="7" borderId="22" applyNumberFormat="0" applyAlignment="0" applyProtection="0"/>
    <xf numFmtId="0" fontId="24" fillId="0" borderId="24" applyNumberFormat="0" applyFill="0" applyAlignment="0" applyProtection="0"/>
    <xf numFmtId="0" fontId="25" fillId="8" borderId="25"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27" applyNumberFormat="0" applyFill="0" applyAlignment="0" applyProtection="0"/>
    <xf numFmtId="0" fontId="29"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9" fillId="13" borderId="0" applyNumberFormat="0" applyBorder="0" applyAlignment="0" applyProtection="0"/>
    <xf numFmtId="0" fontId="29"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9" fillId="33" borderId="0" applyNumberFormat="0" applyBorder="0" applyAlignment="0" applyProtection="0"/>
    <xf numFmtId="0" fontId="8" fillId="0" borderId="0"/>
    <xf numFmtId="0" fontId="8" fillId="9" borderId="26" applyNumberFormat="0" applyFont="0" applyAlignment="0" applyProtection="0"/>
    <xf numFmtId="0" fontId="9" fillId="0" borderId="0"/>
    <xf numFmtId="0" fontId="9" fillId="0" borderId="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0" borderId="0"/>
    <xf numFmtId="0" fontId="7" fillId="9" borderId="26"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0" borderId="0"/>
    <xf numFmtId="0" fontId="6" fillId="9" borderId="26"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9" borderId="26"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9" borderId="26" applyNumberFormat="0" applyFont="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9" borderId="26" applyNumberFormat="0" applyFont="0" applyAlignment="0" applyProtection="0"/>
    <xf numFmtId="0" fontId="41" fillId="0" borderId="0" applyNumberFormat="0" applyFill="0" applyBorder="0" applyAlignment="0" applyProtection="0"/>
    <xf numFmtId="9" fontId="50" fillId="0" borderId="0" applyFont="0" applyFill="0" applyBorder="0" applyAlignment="0" applyProtection="0"/>
    <xf numFmtId="0" fontId="4" fillId="0" borderId="0"/>
    <xf numFmtId="0" fontId="67" fillId="0" borderId="0" applyNumberFormat="0" applyFill="0" applyBorder="0" applyAlignment="0" applyProtection="0"/>
    <xf numFmtId="0" fontId="68" fillId="5" borderId="0" applyNumberFormat="0" applyBorder="0" applyAlignment="0" applyProtection="0"/>
    <xf numFmtId="0" fontId="4" fillId="9" borderId="26"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69" fillId="0" borderId="0" applyNumberFormat="0" applyFill="0" applyBorder="0" applyAlignment="0" applyProtection="0"/>
    <xf numFmtId="0" fontId="3" fillId="0" borderId="0"/>
    <xf numFmtId="0" fontId="3" fillId="9" borderId="26"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1"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5"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29"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33" borderId="0" applyNumberFormat="0" applyBorder="0" applyAlignment="0" applyProtection="0"/>
    <xf numFmtId="0" fontId="2" fillId="0" borderId="0"/>
    <xf numFmtId="0" fontId="2" fillId="9" borderId="26"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1" fillId="0" borderId="0"/>
    <xf numFmtId="0" fontId="1" fillId="9" borderId="26"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1477">
    <xf numFmtId="0" fontId="0" fillId="0" borderId="0" xfId="0"/>
    <xf numFmtId="0" fontId="10" fillId="0" borderId="7" xfId="0" applyFont="1" applyBorder="1" applyAlignment="1" applyProtection="1">
      <alignment horizontal="center" vertical="center"/>
      <protection locked="0"/>
    </xf>
    <xf numFmtId="0" fontId="33" fillId="0" borderId="3" xfId="0" applyFont="1" applyBorder="1" applyAlignment="1" applyProtection="1">
      <alignment horizontal="center" vertical="center"/>
      <protection locked="0"/>
    </xf>
    <xf numFmtId="0" fontId="10" fillId="0" borderId="5" xfId="0" applyFont="1" applyBorder="1" applyAlignment="1">
      <alignment horizontal="center" vertical="center"/>
    </xf>
    <xf numFmtId="0" fontId="10" fillId="0" borderId="6" xfId="0" applyFont="1" applyBorder="1" applyAlignment="1">
      <alignment horizontal="center" vertical="center"/>
    </xf>
    <xf numFmtId="44" fontId="10" fillId="0" borderId="3" xfId="1" applyFont="1" applyFill="1" applyBorder="1" applyAlignment="1" applyProtection="1">
      <alignment horizontal="center" vertical="center"/>
      <protection locked="0"/>
    </xf>
    <xf numFmtId="44" fontId="33" fillId="0" borderId="3" xfId="1" applyFont="1" applyFill="1" applyBorder="1" applyAlignment="1" applyProtection="1">
      <alignment horizontal="center" vertical="center"/>
      <protection locked="0"/>
    </xf>
    <xf numFmtId="44" fontId="10" fillId="34" borderId="5" xfId="1" applyFont="1" applyFill="1" applyBorder="1" applyAlignment="1" applyProtection="1">
      <alignment horizontal="center" vertical="center"/>
      <protection locked="0"/>
    </xf>
    <xf numFmtId="44" fontId="10" fillId="34" borderId="3" xfId="1" applyFont="1" applyFill="1" applyBorder="1" applyAlignment="1" applyProtection="1">
      <alignment horizontal="center" vertical="center"/>
      <protection locked="0"/>
    </xf>
    <xf numFmtId="44" fontId="10" fillId="34" borderId="6" xfId="1" applyFont="1" applyFill="1" applyBorder="1" applyAlignment="1" applyProtection="1">
      <alignment horizontal="center" vertical="center"/>
      <protection locked="0"/>
    </xf>
    <xf numFmtId="44" fontId="10" fillId="34" borderId="7" xfId="1" applyFont="1" applyFill="1" applyBorder="1" applyAlignment="1" applyProtection="1">
      <alignment horizontal="center" vertical="center"/>
      <protection locked="0"/>
    </xf>
    <xf numFmtId="44" fontId="10" fillId="34" borderId="44" xfId="1" applyFont="1" applyFill="1" applyBorder="1" applyAlignment="1" applyProtection="1">
      <alignment horizontal="center" vertical="center"/>
      <protection locked="0"/>
    </xf>
    <xf numFmtId="44" fontId="10" fillId="34" borderId="46" xfId="1" applyFont="1" applyFill="1" applyBorder="1" applyAlignment="1" applyProtection="1">
      <alignment horizontal="center" vertical="center"/>
      <protection locked="0"/>
    </xf>
    <xf numFmtId="44" fontId="10" fillId="34" borderId="43" xfId="1" applyFont="1" applyFill="1" applyBorder="1" applyAlignment="1" applyProtection="1">
      <alignment horizontal="center" vertical="center"/>
      <protection locked="0"/>
    </xf>
    <xf numFmtId="44" fontId="10" fillId="0" borderId="9" xfId="1" applyFont="1" applyFill="1" applyBorder="1" applyAlignment="1" applyProtection="1">
      <alignment horizontal="center" vertical="center"/>
      <protection locked="0"/>
    </xf>
    <xf numFmtId="44" fontId="10" fillId="0" borderId="3" xfId="1" applyFont="1" applyFill="1" applyBorder="1" applyAlignment="1">
      <alignment horizontal="center"/>
    </xf>
    <xf numFmtId="44" fontId="10" fillId="34" borderId="9" xfId="1" applyFont="1" applyFill="1" applyBorder="1" applyAlignment="1" applyProtection="1">
      <alignment horizontal="center" vertical="center"/>
      <protection locked="0"/>
    </xf>
    <xf numFmtId="44" fontId="10" fillId="34" borderId="3" xfId="1" applyFont="1" applyFill="1" applyBorder="1" applyAlignment="1">
      <alignment horizontal="center"/>
    </xf>
    <xf numFmtId="44" fontId="10" fillId="34" borderId="7" xfId="1" applyFont="1" applyFill="1" applyBorder="1" applyAlignment="1">
      <alignment horizontal="center"/>
    </xf>
    <xf numFmtId="44" fontId="10" fillId="37" borderId="7" xfId="1" applyFont="1" applyFill="1" applyBorder="1" applyAlignment="1" applyProtection="1">
      <alignment horizontal="center" vertical="center"/>
      <protection locked="0"/>
    </xf>
    <xf numFmtId="44" fontId="10" fillId="37" borderId="3" xfId="1" applyFont="1" applyFill="1" applyBorder="1" applyAlignment="1" applyProtection="1">
      <alignment horizontal="center" vertical="center"/>
      <protection locked="0"/>
    </xf>
    <xf numFmtId="44" fontId="10" fillId="37" borderId="14" xfId="1" applyFont="1" applyFill="1" applyBorder="1" applyAlignment="1" applyProtection="1">
      <alignment horizontal="center" vertical="center"/>
    </xf>
    <xf numFmtId="44" fontId="10" fillId="37" borderId="5" xfId="1" applyFont="1" applyFill="1" applyBorder="1" applyAlignment="1" applyProtection="1">
      <alignment horizontal="center" vertical="center"/>
      <protection locked="0"/>
    </xf>
    <xf numFmtId="44" fontId="10" fillId="37" borderId="6" xfId="1" applyFont="1" applyFill="1" applyBorder="1" applyAlignment="1" applyProtection="1">
      <alignment horizontal="center" vertical="center"/>
      <protection locked="0"/>
    </xf>
    <xf numFmtId="44" fontId="10" fillId="37" borderId="42" xfId="1" applyFont="1" applyFill="1" applyBorder="1" applyAlignment="1" applyProtection="1">
      <alignment horizontal="center" vertical="center"/>
    </xf>
    <xf numFmtId="0" fontId="0" fillId="0" borderId="0" xfId="0" applyAlignment="1">
      <alignment wrapText="1"/>
    </xf>
    <xf numFmtId="43" fontId="0" fillId="0" borderId="0" xfId="0" applyNumberFormat="1"/>
    <xf numFmtId="0" fontId="9" fillId="0" borderId="0" xfId="0" applyFont="1"/>
    <xf numFmtId="43" fontId="0" fillId="37" borderId="0" xfId="0" applyNumberFormat="1" applyFill="1"/>
    <xf numFmtId="0" fontId="0" fillId="0" borderId="0" xfId="0" applyAlignment="1">
      <alignment horizontal="left" vertical="top"/>
    </xf>
    <xf numFmtId="0" fontId="35" fillId="0" borderId="47" xfId="0" applyFont="1" applyBorder="1" applyAlignment="1">
      <alignment horizontal="left" vertical="top" wrapText="1"/>
    </xf>
    <xf numFmtId="0" fontId="0" fillId="0" borderId="47" xfId="0" applyBorder="1" applyAlignment="1">
      <alignment horizontal="left" wrapText="1"/>
    </xf>
    <xf numFmtId="0" fontId="35" fillId="0" borderId="53" xfId="0" applyFont="1" applyBorder="1" applyAlignment="1">
      <alignment horizontal="left" vertical="top" wrapText="1"/>
    </xf>
    <xf numFmtId="165" fontId="38" fillId="0" borderId="63" xfId="0" applyNumberFormat="1" applyFont="1" applyBorder="1" applyAlignment="1">
      <alignment horizontal="right" vertical="top" shrinkToFit="1"/>
    </xf>
    <xf numFmtId="0" fontId="0" fillId="0" borderId="57" xfId="0" applyBorder="1" applyAlignment="1">
      <alignment horizontal="left" wrapText="1"/>
    </xf>
    <xf numFmtId="165" fontId="38" fillId="0" borderId="0" xfId="0" applyNumberFormat="1" applyFont="1" applyAlignment="1">
      <alignment horizontal="right" vertical="top" shrinkToFit="1"/>
    </xf>
    <xf numFmtId="166" fontId="38" fillId="0" borderId="0" xfId="0" applyNumberFormat="1" applyFont="1" applyAlignment="1">
      <alignment horizontal="right" vertical="top" shrinkToFit="1"/>
    </xf>
    <xf numFmtId="165" fontId="38" fillId="0" borderId="65" xfId="0" applyNumberFormat="1" applyFont="1" applyBorder="1" applyAlignment="1">
      <alignment horizontal="right" vertical="top" shrinkToFit="1"/>
    </xf>
    <xf numFmtId="0" fontId="37" fillId="0" borderId="66" xfId="0" applyFont="1" applyBorder="1" applyAlignment="1">
      <alignment horizontal="left" vertical="top" wrapText="1"/>
    </xf>
    <xf numFmtId="166" fontId="38" fillId="0" borderId="66" xfId="0" applyNumberFormat="1" applyFont="1" applyBorder="1" applyAlignment="1">
      <alignment horizontal="right" vertical="top" shrinkToFit="1"/>
    </xf>
    <xf numFmtId="165" fontId="38" fillId="0" borderId="66" xfId="0" applyNumberFormat="1" applyFont="1" applyBorder="1" applyAlignment="1">
      <alignment horizontal="right" vertical="top" shrinkToFit="1"/>
    </xf>
    <xf numFmtId="0" fontId="0" fillId="0" borderId="65" xfId="0" applyBorder="1" applyAlignment="1">
      <alignment horizontal="left" wrapText="1"/>
    </xf>
    <xf numFmtId="0" fontId="0" fillId="0" borderId="67" xfId="0" applyBorder="1" applyAlignment="1">
      <alignment horizontal="left" wrapText="1"/>
    </xf>
    <xf numFmtId="165" fontId="38" fillId="0" borderId="67" xfId="0" applyNumberFormat="1" applyFont="1" applyBorder="1" applyAlignment="1">
      <alignment horizontal="right" vertical="top" shrinkToFit="1"/>
    </xf>
    <xf numFmtId="0" fontId="0" fillId="0" borderId="68" xfId="0" applyBorder="1" applyAlignment="1">
      <alignment horizontal="left" wrapText="1"/>
    </xf>
    <xf numFmtId="0" fontId="0" fillId="0" borderId="63" xfId="0" applyBorder="1" applyAlignment="1">
      <alignment horizontal="left" wrapText="1"/>
    </xf>
    <xf numFmtId="0" fontId="35" fillId="0" borderId="52" xfId="0" applyFont="1" applyBorder="1" applyAlignment="1">
      <alignment horizontal="center" vertical="top" wrapText="1"/>
    </xf>
    <xf numFmtId="0" fontId="37" fillId="0" borderId="69" xfId="0" applyFont="1" applyBorder="1" applyAlignment="1">
      <alignment horizontal="left" vertical="top" wrapText="1"/>
    </xf>
    <xf numFmtId="165" fontId="38" fillId="0" borderId="69" xfId="0" applyNumberFormat="1" applyFont="1" applyBorder="1" applyAlignment="1">
      <alignment horizontal="right" vertical="top" shrinkToFit="1"/>
    </xf>
    <xf numFmtId="0" fontId="35" fillId="0" borderId="53" xfId="0" applyFont="1" applyBorder="1" applyAlignment="1">
      <alignment horizontal="center" vertical="top" wrapText="1"/>
    </xf>
    <xf numFmtId="0" fontId="35" fillId="0" borderId="73" xfId="0" applyFont="1" applyBorder="1" applyAlignment="1">
      <alignment horizontal="left" vertical="top" wrapText="1"/>
    </xf>
    <xf numFmtId="0" fontId="35" fillId="0" borderId="73" xfId="0" applyFont="1" applyBorder="1" applyAlignment="1">
      <alignment horizontal="right" vertical="top" wrapText="1"/>
    </xf>
    <xf numFmtId="0" fontId="0" fillId="0" borderId="67" xfId="0" applyBorder="1" applyAlignment="1">
      <alignment horizontal="left" vertical="center" wrapText="1"/>
    </xf>
    <xf numFmtId="0" fontId="35" fillId="0" borderId="74" xfId="0" applyFont="1" applyBorder="1" applyAlignment="1">
      <alignment horizontal="left" vertical="top" wrapText="1"/>
    </xf>
    <xf numFmtId="1" fontId="36" fillId="0" borderId="74" xfId="0" applyNumberFormat="1" applyFont="1" applyBorder="1" applyAlignment="1">
      <alignment horizontal="left" vertical="top" shrinkToFit="1"/>
    </xf>
    <xf numFmtId="0" fontId="0" fillId="0" borderId="74" xfId="0" applyBorder="1" applyAlignment="1">
      <alignment horizontal="left" wrapText="1"/>
    </xf>
    <xf numFmtId="0" fontId="0" fillId="0" borderId="52" xfId="0" applyBorder="1" applyAlignment="1">
      <alignment horizontal="left" wrapText="1"/>
    </xf>
    <xf numFmtId="0" fontId="0" fillId="0" borderId="0" xfId="0" applyAlignment="1">
      <alignment horizontal="left" wrapText="1"/>
    </xf>
    <xf numFmtId="0" fontId="0" fillId="0" borderId="67" xfId="0" applyBorder="1" applyAlignment="1">
      <alignment horizontal="left" vertical="top" wrapText="1"/>
    </xf>
    <xf numFmtId="0" fontId="0" fillId="0" borderId="67" xfId="0" applyBorder="1" applyAlignment="1">
      <alignment horizontal="left" vertical="top" wrapText="1" indent="6"/>
    </xf>
    <xf numFmtId="166" fontId="38" fillId="0" borderId="67" xfId="0" applyNumberFormat="1" applyFont="1" applyBorder="1" applyAlignment="1">
      <alignment horizontal="right" vertical="top" shrinkToFit="1"/>
    </xf>
    <xf numFmtId="0" fontId="35" fillId="0" borderId="53" xfId="0" applyFont="1" applyBorder="1" applyAlignment="1">
      <alignment horizontal="right" vertical="top" wrapText="1"/>
    </xf>
    <xf numFmtId="0" fontId="0" fillId="0" borderId="61" xfId="0" applyBorder="1" applyAlignment="1">
      <alignment horizontal="left" wrapText="1"/>
    </xf>
    <xf numFmtId="0" fontId="37" fillId="0" borderId="63" xfId="0" applyFont="1" applyBorder="1" applyAlignment="1">
      <alignment horizontal="left" vertical="top" wrapText="1"/>
    </xf>
    <xf numFmtId="0" fontId="37" fillId="0" borderId="0" xfId="0" applyFont="1" applyAlignment="1">
      <alignment horizontal="left" vertical="top" wrapText="1"/>
    </xf>
    <xf numFmtId="0" fontId="35" fillId="0" borderId="74" xfId="0" applyFont="1" applyBorder="1" applyAlignment="1">
      <alignment horizontal="center" vertical="top" wrapText="1"/>
    </xf>
    <xf numFmtId="0" fontId="0" fillId="0" borderId="57" xfId="0" applyBorder="1" applyAlignment="1">
      <alignment horizontal="left" vertical="center" wrapText="1"/>
    </xf>
    <xf numFmtId="166" fontId="38" fillId="0" borderId="69" xfId="0" applyNumberFormat="1" applyFont="1" applyBorder="1" applyAlignment="1">
      <alignment horizontal="right" vertical="top" shrinkToFit="1"/>
    </xf>
    <xf numFmtId="1" fontId="36" fillId="0" borderId="57" xfId="0" applyNumberFormat="1" applyFont="1" applyBorder="1" applyAlignment="1">
      <alignment horizontal="left" vertical="top" shrinkToFit="1"/>
    </xf>
    <xf numFmtId="0" fontId="0" fillId="0" borderId="65" xfId="0" applyBorder="1" applyAlignment="1">
      <alignment horizontal="left" vertical="center" wrapText="1"/>
    </xf>
    <xf numFmtId="0" fontId="0" fillId="0" borderId="74" xfId="0" applyBorder="1" applyAlignment="1">
      <alignment horizontal="left" vertical="center" wrapText="1"/>
    </xf>
    <xf numFmtId="0" fontId="0" fillId="0" borderId="63" xfId="0" applyBorder="1" applyAlignment="1">
      <alignment horizontal="left" vertical="center" wrapText="1"/>
    </xf>
    <xf numFmtId="167" fontId="38" fillId="0" borderId="65" xfId="0" applyNumberFormat="1" applyFont="1" applyBorder="1" applyAlignment="1">
      <alignment horizontal="right" vertical="top" shrinkToFit="1"/>
    </xf>
    <xf numFmtId="0" fontId="0" fillId="0" borderId="0" xfId="0" applyAlignment="1">
      <alignment horizontal="left" vertical="center" wrapText="1"/>
    </xf>
    <xf numFmtId="0" fontId="0" fillId="0" borderId="67" xfId="0" applyBorder="1" applyAlignment="1">
      <alignment horizontal="left" vertical="top" wrapText="1" indent="5"/>
    </xf>
    <xf numFmtId="167" fontId="38" fillId="0" borderId="63" xfId="0" applyNumberFormat="1" applyFont="1" applyBorder="1" applyAlignment="1">
      <alignment horizontal="right" vertical="top" shrinkToFit="1"/>
    </xf>
    <xf numFmtId="0" fontId="0" fillId="0" borderId="68" xfId="0" applyBorder="1" applyAlignment="1">
      <alignment horizontal="left" vertical="center" wrapText="1"/>
    </xf>
    <xf numFmtId="167" fontId="38" fillId="0" borderId="0" xfId="0" applyNumberFormat="1" applyFont="1" applyAlignment="1">
      <alignment horizontal="right" vertical="top" shrinkToFit="1"/>
    </xf>
    <xf numFmtId="166" fontId="38" fillId="0" borderId="65" xfId="0" applyNumberFormat="1" applyFont="1" applyBorder="1" applyAlignment="1">
      <alignment horizontal="right" vertical="top" shrinkToFit="1"/>
    </xf>
    <xf numFmtId="0" fontId="35" fillId="0" borderId="52" xfId="0" applyFont="1" applyBorder="1" applyAlignment="1">
      <alignment horizontal="left" vertical="top" wrapText="1"/>
    </xf>
    <xf numFmtId="0" fontId="0" fillId="0" borderId="47" xfId="0" applyBorder="1" applyAlignment="1">
      <alignment horizontal="left" vertical="center" wrapText="1"/>
    </xf>
    <xf numFmtId="0" fontId="35" fillId="0" borderId="84" xfId="0" applyFont="1" applyBorder="1" applyAlignment="1">
      <alignment horizontal="left" vertical="top" wrapText="1"/>
    </xf>
    <xf numFmtId="166" fontId="36" fillId="0" borderId="84" xfId="0" applyNumberFormat="1" applyFont="1" applyBorder="1" applyAlignment="1">
      <alignment horizontal="right" vertical="top" shrinkToFit="1"/>
    </xf>
    <xf numFmtId="165" fontId="39" fillId="0" borderId="73" xfId="0" applyNumberFormat="1" applyFont="1" applyBorder="1" applyAlignment="1">
      <alignment horizontal="right" vertical="top" shrinkToFit="1"/>
    </xf>
    <xf numFmtId="165" fontId="39" fillId="0" borderId="86" xfId="0" applyNumberFormat="1" applyFont="1" applyBorder="1" applyAlignment="1">
      <alignment horizontal="right" vertical="top" shrinkToFit="1"/>
    </xf>
    <xf numFmtId="166" fontId="39" fillId="0" borderId="86" xfId="0" applyNumberFormat="1" applyFont="1" applyBorder="1" applyAlignment="1">
      <alignment horizontal="right" vertical="top" shrinkToFit="1"/>
    </xf>
    <xf numFmtId="166" fontId="40" fillId="0" borderId="86" xfId="0" applyNumberFormat="1" applyFont="1" applyBorder="1" applyAlignment="1">
      <alignment horizontal="right" vertical="top" shrinkToFit="1"/>
    </xf>
    <xf numFmtId="0" fontId="42" fillId="0" borderId="0" xfId="0" applyFont="1"/>
    <xf numFmtId="49" fontId="43" fillId="39" borderId="91" xfId="0" applyNumberFormat="1" applyFont="1" applyFill="1" applyBorder="1" applyAlignment="1">
      <alignment horizontal="center" wrapText="1"/>
    </xf>
    <xf numFmtId="49" fontId="44" fillId="40" borderId="91" xfId="0" applyNumberFormat="1" applyFont="1" applyFill="1" applyBorder="1" applyAlignment="1">
      <alignment horizontal="left" vertical="top" wrapText="1"/>
    </xf>
    <xf numFmtId="49" fontId="44" fillId="41" borderId="91" xfId="0" applyNumberFormat="1" applyFont="1" applyFill="1" applyBorder="1" applyAlignment="1">
      <alignment horizontal="left" vertical="top" wrapText="1"/>
    </xf>
    <xf numFmtId="49" fontId="45" fillId="0" borderId="92" xfId="0" applyNumberFormat="1" applyFont="1" applyBorder="1" applyAlignment="1">
      <alignment horizontal="left" vertical="top" wrapText="1"/>
    </xf>
    <xf numFmtId="0" fontId="42" fillId="0" borderId="0" xfId="0" applyFont="1" applyAlignment="1">
      <alignment wrapText="1"/>
    </xf>
    <xf numFmtId="49" fontId="47" fillId="39" borderId="94" xfId="0" applyNumberFormat="1" applyFont="1" applyFill="1" applyBorder="1" applyAlignment="1">
      <alignment horizontal="center" wrapText="1"/>
    </xf>
    <xf numFmtId="49" fontId="41" fillId="40" borderId="94" xfId="118" applyNumberFormat="1" applyFill="1" applyBorder="1" applyAlignment="1">
      <alignment horizontal="left" vertical="top" wrapText="1"/>
    </xf>
    <xf numFmtId="49" fontId="48" fillId="40" borderId="94" xfId="0" applyNumberFormat="1" applyFont="1" applyFill="1" applyBorder="1" applyAlignment="1">
      <alignment horizontal="left" vertical="top" wrapText="1"/>
    </xf>
    <xf numFmtId="14" fontId="48" fillId="40" borderId="94" xfId="0" applyNumberFormat="1" applyFont="1" applyFill="1" applyBorder="1" applyAlignment="1">
      <alignment horizontal="left" vertical="top" wrapText="1"/>
    </xf>
    <xf numFmtId="49" fontId="41" fillId="41" borderId="94" xfId="118" applyNumberFormat="1" applyFill="1" applyBorder="1" applyAlignment="1">
      <alignment horizontal="left" vertical="top" wrapText="1"/>
    </xf>
    <xf numFmtId="49" fontId="48" fillId="41" borderId="94" xfId="0" applyNumberFormat="1" applyFont="1" applyFill="1" applyBorder="1" applyAlignment="1">
      <alignment horizontal="left" vertical="top" wrapText="1"/>
    </xf>
    <xf numFmtId="14" fontId="48" fillId="41" borderId="94" xfId="0" applyNumberFormat="1" applyFont="1" applyFill="1" applyBorder="1" applyAlignment="1">
      <alignment horizontal="left" vertical="top" wrapText="1"/>
    </xf>
    <xf numFmtId="166" fontId="38" fillId="0" borderId="63" xfId="0" applyNumberFormat="1" applyFont="1" applyBorder="1" applyAlignment="1">
      <alignment horizontal="right" vertical="top" shrinkToFit="1"/>
    </xf>
    <xf numFmtId="0" fontId="0" fillId="0" borderId="0" xfId="0" applyAlignment="1">
      <alignment horizontal="left" vertical="top" wrapText="1"/>
    </xf>
    <xf numFmtId="0" fontId="0" fillId="0" borderId="63" xfId="0" applyBorder="1" applyAlignment="1">
      <alignment horizontal="left" vertical="top" wrapText="1"/>
    </xf>
    <xf numFmtId="166" fontId="39" fillId="0" borderId="73" xfId="0" applyNumberFormat="1" applyFont="1" applyBorder="1" applyAlignment="1">
      <alignment horizontal="right" vertical="top" shrinkToFit="1"/>
    </xf>
    <xf numFmtId="165" fontId="39" fillId="0" borderId="84" xfId="0" applyNumberFormat="1" applyFont="1" applyBorder="1" applyAlignment="1">
      <alignment horizontal="right" vertical="top" shrinkToFit="1"/>
    </xf>
    <xf numFmtId="166" fontId="40" fillId="0" borderId="73" xfId="0" applyNumberFormat="1" applyFont="1" applyBorder="1" applyAlignment="1">
      <alignment horizontal="right" vertical="top" shrinkToFit="1"/>
    </xf>
    <xf numFmtId="167" fontId="39" fillId="0" borderId="86" xfId="0" applyNumberFormat="1" applyFont="1" applyBorder="1" applyAlignment="1">
      <alignment horizontal="right" vertical="top" shrinkToFit="1"/>
    </xf>
    <xf numFmtId="43" fontId="0" fillId="42" borderId="0" xfId="0" applyNumberFormat="1" applyFill="1"/>
    <xf numFmtId="0" fontId="34" fillId="43" borderId="0" xfId="0" applyFont="1" applyFill="1"/>
    <xf numFmtId="0" fontId="0" fillId="43" borderId="0" xfId="0" applyFill="1"/>
    <xf numFmtId="0" fontId="0" fillId="43" borderId="0" xfId="0" applyFill="1" applyAlignment="1">
      <alignment wrapText="1"/>
    </xf>
    <xf numFmtId="43" fontId="0" fillId="43" borderId="0" xfId="0" applyNumberFormat="1" applyFill="1"/>
    <xf numFmtId="0" fontId="34" fillId="44" borderId="0" xfId="0" applyFont="1" applyFill="1"/>
    <xf numFmtId="0" fontId="0" fillId="44" borderId="0" xfId="0" applyFill="1"/>
    <xf numFmtId="0" fontId="0" fillId="44" borderId="0" xfId="0" applyFill="1" applyAlignment="1">
      <alignment wrapText="1"/>
    </xf>
    <xf numFmtId="43" fontId="0" fillId="44" borderId="0" xfId="0" applyNumberFormat="1" applyFill="1"/>
    <xf numFmtId="43" fontId="34" fillId="44" borderId="0" xfId="0" applyNumberFormat="1" applyFont="1" applyFill="1"/>
    <xf numFmtId="43" fontId="34" fillId="43" borderId="0" xfId="0" applyNumberFormat="1" applyFont="1" applyFill="1"/>
    <xf numFmtId="0" fontId="34" fillId="0" borderId="0" xfId="0" applyFont="1"/>
    <xf numFmtId="43" fontId="34" fillId="0" borderId="0" xfId="0" applyNumberFormat="1" applyFont="1"/>
    <xf numFmtId="43" fontId="34" fillId="35" borderId="0" xfId="0" applyNumberFormat="1" applyFont="1" applyFill="1"/>
    <xf numFmtId="0" fontId="9" fillId="0" borderId="0" xfId="0" applyFont="1" applyAlignment="1">
      <alignment wrapText="1"/>
    </xf>
    <xf numFmtId="43" fontId="0" fillId="45" borderId="0" xfId="0" applyNumberFormat="1" applyFill="1"/>
    <xf numFmtId="0" fontId="9" fillId="0" borderId="0" xfId="0" applyFont="1" applyAlignment="1">
      <alignment horizontal="left" vertical="top"/>
    </xf>
    <xf numFmtId="0" fontId="0" fillId="46" borderId="0" xfId="0" applyFill="1" applyAlignment="1">
      <alignment wrapText="1"/>
    </xf>
    <xf numFmtId="44" fontId="0" fillId="0" borderId="0" xfId="1" applyFont="1" applyFill="1" applyBorder="1" applyAlignment="1">
      <alignment horizontal="left" vertical="top"/>
    </xf>
    <xf numFmtId="44" fontId="0" fillId="47" borderId="0" xfId="1" applyFont="1" applyFill="1" applyBorder="1" applyAlignment="1">
      <alignment vertical="top"/>
    </xf>
    <xf numFmtId="44" fontId="39" fillId="46" borderId="89" xfId="1" applyFont="1" applyFill="1" applyBorder="1" applyAlignment="1">
      <alignment vertical="top" shrinkToFit="1"/>
    </xf>
    <xf numFmtId="44" fontId="39" fillId="46" borderId="90" xfId="1" applyFont="1" applyFill="1" applyBorder="1" applyAlignment="1">
      <alignment vertical="top" shrinkToFit="1"/>
    </xf>
    <xf numFmtId="44" fontId="39" fillId="46" borderId="80" xfId="1" applyFont="1" applyFill="1" applyBorder="1" applyAlignment="1">
      <alignment vertical="top" shrinkToFit="1"/>
    </xf>
    <xf numFmtId="44" fontId="40" fillId="46" borderId="89" xfId="1" applyFont="1" applyFill="1" applyBorder="1" applyAlignment="1">
      <alignment vertical="top" shrinkToFit="1"/>
    </xf>
    <xf numFmtId="44" fontId="40" fillId="46" borderId="80" xfId="1" applyFont="1" applyFill="1" applyBorder="1" applyAlignment="1">
      <alignment vertical="top" shrinkToFit="1"/>
    </xf>
    <xf numFmtId="44" fontId="40" fillId="46" borderId="90" xfId="1" applyFont="1" applyFill="1" applyBorder="1" applyAlignment="1">
      <alignment vertical="top" shrinkToFit="1"/>
    </xf>
    <xf numFmtId="44" fontId="10" fillId="0" borderId="6" xfId="1" applyFont="1" applyFill="1" applyBorder="1" applyAlignment="1" applyProtection="1">
      <alignment horizontal="center" vertical="center"/>
      <protection locked="0"/>
    </xf>
    <xf numFmtId="44" fontId="10" fillId="0" borderId="5" xfId="1" applyFont="1" applyFill="1" applyBorder="1" applyAlignment="1" applyProtection="1">
      <alignment horizontal="center" vertical="center"/>
      <protection locked="0"/>
    </xf>
    <xf numFmtId="44" fontId="10" fillId="0" borderId="7" xfId="1" applyFont="1" applyFill="1" applyBorder="1" applyAlignment="1" applyProtection="1">
      <alignment horizontal="center" vertical="center"/>
      <protection locked="0"/>
    </xf>
    <xf numFmtId="43" fontId="39" fillId="0" borderId="102" xfId="0" applyNumberFormat="1" applyFont="1" applyBorder="1" applyAlignment="1">
      <alignment horizontal="right" wrapText="1" readingOrder="1"/>
    </xf>
    <xf numFmtId="43" fontId="39" fillId="0" borderId="102" xfId="0" applyNumberFormat="1" applyFont="1" applyBorder="1" applyAlignment="1">
      <alignment horizontal="right" readingOrder="1"/>
    </xf>
    <xf numFmtId="0" fontId="10" fillId="0" borderId="14" xfId="0" applyFont="1" applyBorder="1" applyAlignment="1" applyProtection="1">
      <alignment horizontal="center" vertical="center"/>
      <protection locked="0"/>
    </xf>
    <xf numFmtId="44" fontId="10" fillId="37" borderId="46" xfId="1" applyFont="1" applyFill="1" applyBorder="1" applyAlignment="1" applyProtection="1">
      <alignment horizontal="center" vertical="center"/>
    </xf>
    <xf numFmtId="44" fontId="10" fillId="37" borderId="103" xfId="1" applyFont="1" applyFill="1" applyBorder="1" applyAlignment="1" applyProtection="1">
      <alignment horizontal="center" vertical="center"/>
    </xf>
    <xf numFmtId="0" fontId="0" fillId="45" borderId="0" xfId="0" applyFill="1"/>
    <xf numFmtId="44" fontId="33" fillId="0" borderId="7" xfId="1" applyFont="1" applyFill="1" applyBorder="1" applyAlignment="1">
      <alignment horizontal="center"/>
    </xf>
    <xf numFmtId="44" fontId="0" fillId="0" borderId="0" xfId="0" applyNumberFormat="1"/>
    <xf numFmtId="44" fontId="0" fillId="0" borderId="0" xfId="1" applyFont="1"/>
    <xf numFmtId="0" fontId="49" fillId="0" borderId="0" xfId="0" applyFont="1"/>
    <xf numFmtId="0" fontId="10" fillId="0" borderId="3" xfId="0" applyFont="1" applyBorder="1" applyAlignment="1" applyProtection="1">
      <alignment horizontal="center" vertical="center"/>
      <protection locked="0"/>
    </xf>
    <xf numFmtId="0" fontId="10" fillId="0" borderId="6" xfId="0" applyFont="1" applyBorder="1" applyAlignment="1" applyProtection="1">
      <alignment horizontal="center" vertical="center"/>
      <protection locked="0"/>
    </xf>
    <xf numFmtId="0" fontId="10" fillId="0" borderId="5" xfId="0" applyFont="1" applyBorder="1" applyAlignment="1" applyProtection="1">
      <alignment horizontal="center" vertical="center"/>
      <protection locked="0"/>
    </xf>
    <xf numFmtId="17" fontId="0" fillId="0" borderId="0" xfId="0" applyNumberFormat="1"/>
    <xf numFmtId="0" fontId="0" fillId="0" borderId="0" xfId="0" applyAlignment="1">
      <alignment horizontal="right"/>
    </xf>
    <xf numFmtId="16" fontId="0" fillId="0" borderId="0" xfId="0" applyNumberFormat="1"/>
    <xf numFmtId="0" fontId="9" fillId="0" borderId="0" xfId="0" applyFont="1" applyAlignment="1">
      <alignment horizontal="right"/>
    </xf>
    <xf numFmtId="9" fontId="0" fillId="0" borderId="0" xfId="119" applyFont="1"/>
    <xf numFmtId="0" fontId="10" fillId="34" borderId="14" xfId="0" applyFont="1" applyFill="1" applyBorder="1"/>
    <xf numFmtId="0" fontId="10" fillId="34" borderId="3" xfId="0" applyFont="1" applyFill="1" applyBorder="1"/>
    <xf numFmtId="0" fontId="10" fillId="34" borderId="101" xfId="0" applyFont="1" applyFill="1" applyBorder="1"/>
    <xf numFmtId="44" fontId="10" fillId="37" borderId="45" xfId="1" applyFont="1" applyFill="1" applyBorder="1" applyAlignment="1" applyProtection="1">
      <alignment horizontal="center" vertical="center"/>
    </xf>
    <xf numFmtId="0" fontId="10" fillId="0" borderId="7" xfId="0" applyFont="1" applyBorder="1" applyAlignment="1">
      <alignment horizontal="center" vertical="center"/>
    </xf>
    <xf numFmtId="0" fontId="10" fillId="34" borderId="5" xfId="0" applyFont="1" applyFill="1" applyBorder="1" applyAlignment="1">
      <alignment horizontal="center" vertical="center"/>
    </xf>
    <xf numFmtId="0" fontId="10" fillId="34" borderId="6" xfId="0" applyFont="1" applyFill="1" applyBorder="1" applyAlignment="1">
      <alignment horizontal="center" vertical="center"/>
    </xf>
    <xf numFmtId="0" fontId="10" fillId="34" borderId="3" xfId="0" applyFont="1" applyFill="1" applyBorder="1" applyAlignment="1">
      <alignment horizontal="center" vertical="center"/>
    </xf>
    <xf numFmtId="0" fontId="10" fillId="0" borderId="3" xfId="0" applyFont="1" applyBorder="1" applyAlignment="1">
      <alignment horizontal="center" vertical="center"/>
    </xf>
    <xf numFmtId="1" fontId="44" fillId="40" borderId="91" xfId="0" applyNumberFormat="1" applyFont="1" applyFill="1" applyBorder="1" applyAlignment="1">
      <alignment horizontal="right" vertical="top" wrapText="1"/>
    </xf>
    <xf numFmtId="1" fontId="44" fillId="41" borderId="91" xfId="0" applyNumberFormat="1" applyFont="1" applyFill="1" applyBorder="1" applyAlignment="1">
      <alignment horizontal="right" vertical="top" wrapText="1"/>
    </xf>
    <xf numFmtId="1" fontId="45" fillId="0" borderId="92" xfId="0" applyNumberFormat="1" applyFont="1" applyBorder="1" applyAlignment="1">
      <alignment horizontal="right" vertical="top" wrapText="1"/>
    </xf>
    <xf numFmtId="17" fontId="11" fillId="0" borderId="10" xfId="0" quotePrefix="1" applyNumberFormat="1" applyFont="1" applyBorder="1" applyAlignment="1" applyProtection="1">
      <alignment horizontal="left"/>
      <protection locked="0"/>
    </xf>
    <xf numFmtId="0" fontId="11" fillId="0" borderId="0" xfId="0" applyFont="1" applyAlignment="1">
      <alignment horizontal="left"/>
    </xf>
    <xf numFmtId="0" fontId="11" fillId="0" borderId="8" xfId="0" applyFont="1" applyBorder="1" applyAlignment="1" applyProtection="1">
      <alignment horizontal="right"/>
      <protection locked="0"/>
    </xf>
    <xf numFmtId="0" fontId="11" fillId="0" borderId="12" xfId="0" applyFont="1" applyBorder="1" applyAlignment="1">
      <alignment vertical="center"/>
    </xf>
    <xf numFmtId="0" fontId="11" fillId="2" borderId="12" xfId="0" applyFont="1" applyFill="1" applyBorder="1" applyAlignment="1">
      <alignment vertical="center"/>
    </xf>
    <xf numFmtId="0" fontId="11" fillId="2" borderId="28" xfId="0" applyFont="1" applyFill="1" applyBorder="1" applyAlignment="1">
      <alignment horizontal="center" vertical="center"/>
    </xf>
    <xf numFmtId="0" fontId="11" fillId="2" borderId="16" xfId="0" applyFont="1" applyFill="1" applyBorder="1" applyAlignment="1">
      <alignment horizontal="center" vertical="center"/>
    </xf>
    <xf numFmtId="0" fontId="11" fillId="2" borderId="30" xfId="0" applyFont="1" applyFill="1" applyBorder="1" applyAlignment="1">
      <alignment horizontal="center" vertical="center"/>
    </xf>
    <xf numFmtId="0" fontId="10" fillId="0" borderId="105" xfId="2" applyFont="1" applyBorder="1" applyAlignment="1" applyProtection="1">
      <alignment horizontal="right" vertical="center"/>
    </xf>
    <xf numFmtId="0" fontId="10" fillId="0" borderId="2" xfId="2" applyFont="1" applyBorder="1" applyAlignment="1" applyProtection="1">
      <alignment horizontal="right" vertical="center"/>
    </xf>
    <xf numFmtId="0" fontId="33" fillId="0" borderId="3" xfId="0" applyFont="1" applyBorder="1"/>
    <xf numFmtId="0" fontId="10" fillId="0" borderId="2" xfId="2" applyFont="1" applyBorder="1" applyAlignment="1" applyProtection="1">
      <alignment horizontal="right" vertical="center" wrapText="1"/>
    </xf>
    <xf numFmtId="0" fontId="10" fillId="0" borderId="106" xfId="2" applyFont="1" applyBorder="1" applyAlignment="1" applyProtection="1">
      <alignment horizontal="right" vertical="center"/>
    </xf>
    <xf numFmtId="0" fontId="13" fillId="2" borderId="12" xfId="2" applyFont="1" applyFill="1" applyBorder="1" applyAlignment="1" applyProtection="1">
      <alignment horizontal="right" vertical="center"/>
    </xf>
    <xf numFmtId="0" fontId="33" fillId="0" borderId="0" xfId="0" applyFont="1"/>
    <xf numFmtId="0" fontId="11" fillId="2" borderId="12" xfId="2" applyFont="1" applyFill="1" applyBorder="1" applyAlignment="1" applyProtection="1">
      <alignment horizontal="left" vertical="center" wrapText="1"/>
    </xf>
    <xf numFmtId="164" fontId="11" fillId="2" borderId="16" xfId="0" applyNumberFormat="1" applyFont="1" applyFill="1" applyBorder="1" applyAlignment="1">
      <alignment horizontal="center" vertical="center"/>
    </xf>
    <xf numFmtId="164" fontId="11" fillId="2" borderId="30" xfId="0" applyNumberFormat="1" applyFont="1" applyFill="1" applyBorder="1" applyAlignment="1">
      <alignment horizontal="center" vertical="center"/>
    </xf>
    <xf numFmtId="0" fontId="10" fillId="0" borderId="1" xfId="2" applyFont="1" applyBorder="1" applyAlignment="1" applyProtection="1">
      <alignment horizontal="right" vertical="center"/>
    </xf>
    <xf numFmtId="0" fontId="10" fillId="0" borderId="4" xfId="2" applyFont="1" applyBorder="1" applyAlignment="1" applyProtection="1">
      <alignment horizontal="right" vertical="center"/>
    </xf>
    <xf numFmtId="0" fontId="10" fillId="0" borderId="13" xfId="2" applyFont="1" applyBorder="1" applyAlignment="1" applyProtection="1">
      <alignment horizontal="right" vertical="center"/>
    </xf>
    <xf numFmtId="0" fontId="13" fillId="2" borderId="18" xfId="2" applyFont="1" applyFill="1" applyBorder="1" applyAlignment="1" applyProtection="1">
      <alignment horizontal="right" vertical="center"/>
    </xf>
    <xf numFmtId="0" fontId="11" fillId="2" borderId="12" xfId="61" applyFont="1" applyFill="1" applyBorder="1" applyAlignment="1" applyProtection="1">
      <alignment horizontal="left" vertical="center"/>
    </xf>
    <xf numFmtId="164" fontId="11" fillId="2" borderId="28" xfId="0" applyNumberFormat="1" applyFont="1" applyFill="1" applyBorder="1" applyAlignment="1">
      <alignment horizontal="center" vertical="center"/>
    </xf>
    <xf numFmtId="0" fontId="13" fillId="2" borderId="107" xfId="2" applyFont="1" applyFill="1" applyBorder="1" applyAlignment="1" applyProtection="1">
      <alignment horizontal="right" vertical="center" wrapText="1"/>
    </xf>
    <xf numFmtId="0" fontId="32" fillId="2" borderId="105" xfId="0" applyFont="1" applyFill="1" applyBorder="1" applyAlignment="1">
      <alignment wrapText="1"/>
    </xf>
    <xf numFmtId="0" fontId="51" fillId="2" borderId="12" xfId="0" applyFont="1" applyFill="1" applyBorder="1" applyAlignment="1">
      <alignment horizontal="right" wrapText="1"/>
    </xf>
    <xf numFmtId="0" fontId="32" fillId="0" borderId="18" xfId="0" applyFont="1" applyBorder="1"/>
    <xf numFmtId="0" fontId="32" fillId="0" borderId="0" xfId="0" applyFont="1"/>
    <xf numFmtId="0" fontId="33" fillId="0" borderId="15" xfId="0" applyFont="1" applyBorder="1" applyAlignment="1">
      <alignment horizontal="center"/>
    </xf>
    <xf numFmtId="0" fontId="11" fillId="38" borderId="105" xfId="2" applyFont="1" applyFill="1" applyBorder="1" applyAlignment="1" applyProtection="1">
      <alignment horizontal="left" vertical="center"/>
    </xf>
    <xf numFmtId="164" fontId="11" fillId="38" borderId="14" xfId="0" applyNumberFormat="1" applyFont="1" applyFill="1" applyBorder="1" applyAlignment="1">
      <alignment horizontal="center" vertical="center"/>
    </xf>
    <xf numFmtId="164" fontId="11" fillId="38" borderId="42" xfId="0" applyNumberFormat="1" applyFont="1" applyFill="1" applyBorder="1" applyAlignment="1">
      <alignment horizontal="center" vertical="center"/>
    </xf>
    <xf numFmtId="0" fontId="13" fillId="38" borderId="12" xfId="2" applyFont="1" applyFill="1" applyBorder="1" applyAlignment="1" applyProtection="1">
      <alignment horizontal="right" vertical="center"/>
    </xf>
    <xf numFmtId="0" fontId="11" fillId="38" borderId="105" xfId="2" applyFont="1" applyFill="1" applyBorder="1" applyAlignment="1" applyProtection="1">
      <alignment vertical="center"/>
    </xf>
    <xf numFmtId="0" fontId="10" fillId="0" borderId="106" xfId="0" applyFont="1" applyBorder="1" applyAlignment="1">
      <alignment horizontal="right"/>
    </xf>
    <xf numFmtId="0" fontId="13" fillId="38" borderId="12" xfId="0" applyFont="1" applyFill="1" applyBorder="1" applyAlignment="1">
      <alignment horizontal="right"/>
    </xf>
    <xf numFmtId="0" fontId="32" fillId="36" borderId="12" xfId="2" applyFont="1" applyFill="1" applyBorder="1" applyAlignment="1" applyProtection="1">
      <alignment horizontal="left" vertical="center"/>
    </xf>
    <xf numFmtId="0" fontId="10" fillId="0" borderId="0" xfId="0" applyFont="1"/>
    <xf numFmtId="0" fontId="10" fillId="0" borderId="101" xfId="0" applyFont="1" applyBorder="1" applyAlignment="1" applyProtection="1">
      <alignment horizontal="center" vertical="center"/>
      <protection locked="0"/>
    </xf>
    <xf numFmtId="0" fontId="10" fillId="0" borderId="14" xfId="0" applyFont="1" applyBorder="1" applyAlignment="1">
      <alignment horizontal="center" vertical="center"/>
    </xf>
    <xf numFmtId="0" fontId="10" fillId="0" borderId="101" xfId="0" applyFont="1" applyBorder="1" applyAlignment="1">
      <alignment horizontal="center" vertical="center"/>
    </xf>
    <xf numFmtId="44" fontId="33" fillId="0" borderId="3" xfId="0" applyNumberFormat="1" applyFont="1" applyBorder="1"/>
    <xf numFmtId="44" fontId="33" fillId="0" borderId="101" xfId="0" applyNumberFormat="1" applyFont="1" applyBorder="1"/>
    <xf numFmtId="0" fontId="32" fillId="34" borderId="28" xfId="0" applyFont="1" applyFill="1" applyBorder="1"/>
    <xf numFmtId="44" fontId="32" fillId="34" borderId="28" xfId="1" applyFont="1" applyFill="1" applyBorder="1"/>
    <xf numFmtId="0" fontId="32" fillId="2" borderId="28" xfId="0" applyFont="1" applyFill="1" applyBorder="1"/>
    <xf numFmtId="44" fontId="32" fillId="2" borderId="28" xfId="1" applyFont="1" applyFill="1" applyBorder="1"/>
    <xf numFmtId="44" fontId="32" fillId="34" borderId="28" xfId="0" applyNumberFormat="1" applyFont="1" applyFill="1" applyBorder="1"/>
    <xf numFmtId="44" fontId="32" fillId="2" borderId="28" xfId="0" applyNumberFormat="1" applyFont="1" applyFill="1" applyBorder="1"/>
    <xf numFmtId="44" fontId="32" fillId="2" borderId="30" xfId="0" applyNumberFormat="1" applyFont="1" applyFill="1" applyBorder="1"/>
    <xf numFmtId="0" fontId="32" fillId="34" borderId="108" xfId="0" applyFont="1" applyFill="1" applyBorder="1" applyAlignment="1">
      <alignment horizontal="center"/>
    </xf>
    <xf numFmtId="0" fontId="32" fillId="2" borderId="108" xfId="0" applyFont="1" applyFill="1" applyBorder="1" applyAlignment="1">
      <alignment horizontal="center"/>
    </xf>
    <xf numFmtId="44" fontId="32" fillId="37" borderId="28" xfId="0" applyNumberFormat="1" applyFont="1" applyFill="1" applyBorder="1"/>
    <xf numFmtId="44" fontId="32" fillId="38" borderId="28" xfId="0" applyNumberFormat="1" applyFont="1" applyFill="1" applyBorder="1"/>
    <xf numFmtId="44" fontId="32" fillId="38" borderId="30" xfId="0" applyNumberFormat="1" applyFont="1" applyFill="1" applyBorder="1"/>
    <xf numFmtId="44" fontId="32" fillId="36" borderId="28" xfId="0" applyNumberFormat="1" applyFont="1" applyFill="1" applyBorder="1"/>
    <xf numFmtId="44" fontId="32" fillId="36" borderId="30" xfId="0" applyNumberFormat="1" applyFont="1" applyFill="1" applyBorder="1"/>
    <xf numFmtId="0" fontId="53" fillId="39" borderId="104" xfId="0" applyFont="1" applyFill="1" applyBorder="1" applyAlignment="1">
      <alignment horizontal="center" vertical="center" wrapText="1"/>
    </xf>
    <xf numFmtId="0" fontId="53" fillId="40" borderId="111" xfId="0" applyFont="1" applyFill="1" applyBorder="1" applyAlignment="1">
      <alignment vertical="center" wrapText="1"/>
    </xf>
    <xf numFmtId="170" fontId="53" fillId="40" borderId="111" xfId="0" applyNumberFormat="1" applyFont="1" applyFill="1" applyBorder="1" applyAlignment="1">
      <alignment horizontal="right" vertical="center" wrapText="1"/>
    </xf>
    <xf numFmtId="0" fontId="53" fillId="41" borderId="111" xfId="0" applyFont="1" applyFill="1" applyBorder="1" applyAlignment="1">
      <alignment vertical="center" wrapText="1"/>
    </xf>
    <xf numFmtId="170" fontId="53" fillId="41" borderId="111" xfId="0" applyNumberFormat="1" applyFont="1" applyFill="1" applyBorder="1" applyAlignment="1">
      <alignment horizontal="right" vertical="center" wrapText="1"/>
    </xf>
    <xf numFmtId="0" fontId="54" fillId="0" borderId="111" xfId="0" applyFont="1" applyBorder="1" applyAlignment="1">
      <alignment vertical="center" wrapText="1"/>
    </xf>
    <xf numFmtId="170" fontId="54" fillId="0" borderId="111" xfId="0" applyNumberFormat="1" applyFont="1" applyBorder="1" applyAlignment="1">
      <alignment horizontal="right" vertical="center" wrapText="1"/>
    </xf>
    <xf numFmtId="0" fontId="53" fillId="40" borderId="111" xfId="0" applyFont="1" applyFill="1" applyBorder="1" applyAlignment="1">
      <alignment horizontal="right" vertical="center" wrapText="1"/>
    </xf>
    <xf numFmtId="0" fontId="53" fillId="41" borderId="111" xfId="0" applyFont="1" applyFill="1" applyBorder="1" applyAlignment="1">
      <alignment horizontal="right" vertical="center" wrapText="1"/>
    </xf>
    <xf numFmtId="0" fontId="54" fillId="0" borderId="111" xfId="0" applyFont="1" applyBorder="1" applyAlignment="1">
      <alignment horizontal="right" vertical="center" wrapText="1"/>
    </xf>
    <xf numFmtId="0" fontId="54" fillId="0" borderId="0" xfId="0" applyFont="1" applyAlignment="1">
      <alignment vertical="center" wrapText="1"/>
    </xf>
    <xf numFmtId="170" fontId="54" fillId="0" borderId="0" xfId="0" applyNumberFormat="1" applyFont="1" applyAlignment="1">
      <alignment horizontal="right" vertical="center" wrapText="1"/>
    </xf>
    <xf numFmtId="171" fontId="0" fillId="0" borderId="0" xfId="0" applyNumberFormat="1" applyAlignment="1">
      <alignment horizontal="left" vertical="top"/>
    </xf>
    <xf numFmtId="171" fontId="39" fillId="0" borderId="73" xfId="0" applyNumberFormat="1" applyFont="1" applyBorder="1" applyAlignment="1">
      <alignment horizontal="right" vertical="top" shrinkToFit="1"/>
    </xf>
    <xf numFmtId="171" fontId="39" fillId="0" borderId="86" xfId="0" applyNumberFormat="1" applyFont="1" applyBorder="1" applyAlignment="1">
      <alignment horizontal="right" vertical="top" shrinkToFit="1"/>
    </xf>
    <xf numFmtId="0" fontId="9" fillId="47" borderId="0" xfId="0" applyFont="1" applyFill="1"/>
    <xf numFmtId="171" fontId="0" fillId="0" borderId="0" xfId="0" applyNumberFormat="1"/>
    <xf numFmtId="171" fontId="40" fillId="0" borderId="73" xfId="0" applyNumberFormat="1" applyFont="1" applyBorder="1" applyAlignment="1">
      <alignment horizontal="right" vertical="top" shrinkToFit="1"/>
    </xf>
    <xf numFmtId="171" fontId="40" fillId="0" borderId="86" xfId="0" applyNumberFormat="1" applyFont="1" applyBorder="1" applyAlignment="1">
      <alignment horizontal="right" vertical="top" shrinkToFit="1"/>
    </xf>
    <xf numFmtId="0" fontId="10" fillId="47" borderId="0" xfId="0" applyFont="1" applyFill="1"/>
    <xf numFmtId="0" fontId="54" fillId="47" borderId="0" xfId="0" applyFont="1" applyFill="1" applyAlignment="1">
      <alignment vertical="center" wrapText="1"/>
    </xf>
    <xf numFmtId="44" fontId="10" fillId="34" borderId="14" xfId="1" applyFont="1" applyFill="1" applyBorder="1"/>
    <xf numFmtId="44" fontId="10" fillId="34" borderId="3" xfId="1" applyFont="1" applyFill="1" applyBorder="1"/>
    <xf numFmtId="44" fontId="10" fillId="34" borderId="101" xfId="1" applyFont="1" applyFill="1" applyBorder="1"/>
    <xf numFmtId="0" fontId="33" fillId="0" borderId="34" xfId="0" applyFont="1" applyBorder="1" applyAlignment="1">
      <alignment horizontal="center"/>
    </xf>
    <xf numFmtId="1" fontId="33" fillId="0" borderId="33" xfId="0" applyNumberFormat="1" applyFont="1" applyBorder="1" applyAlignment="1">
      <alignment horizontal="center"/>
    </xf>
    <xf numFmtId="0" fontId="10" fillId="37" borderId="34" xfId="47" applyFont="1" applyFill="1" applyBorder="1" applyAlignment="1" applyProtection="1">
      <alignment horizontal="center" vertical="center"/>
      <protection locked="0"/>
    </xf>
    <xf numFmtId="1" fontId="33" fillId="0" borderId="35" xfId="0" applyNumberFormat="1" applyFont="1" applyBorder="1" applyAlignment="1">
      <alignment horizontal="center"/>
    </xf>
    <xf numFmtId="0" fontId="33" fillId="0" borderId="36" xfId="0" applyFont="1" applyBorder="1" applyAlignment="1">
      <alignment horizontal="center"/>
    </xf>
    <xf numFmtId="0" fontId="10" fillId="37" borderId="33" xfId="0" applyFont="1" applyFill="1" applyBorder="1" applyAlignment="1" applyProtection="1">
      <alignment horizontal="center" vertical="center"/>
      <protection locked="0"/>
    </xf>
    <xf numFmtId="0" fontId="10" fillId="37" borderId="34" xfId="0" applyFont="1" applyFill="1" applyBorder="1" applyAlignment="1" applyProtection="1">
      <alignment horizontal="center" vertical="center"/>
      <protection locked="0"/>
    </xf>
    <xf numFmtId="0" fontId="10" fillId="37" borderId="33" xfId="0" applyFont="1" applyFill="1" applyBorder="1" applyAlignment="1">
      <alignment horizontal="center" vertical="center"/>
    </xf>
    <xf numFmtId="0" fontId="10" fillId="37" borderId="34" xfId="0" applyFont="1" applyFill="1" applyBorder="1" applyAlignment="1">
      <alignment horizontal="center" vertical="center"/>
    </xf>
    <xf numFmtId="0" fontId="10" fillId="37" borderId="31" xfId="0" applyFont="1" applyFill="1" applyBorder="1" applyAlignment="1">
      <alignment horizontal="center" vertical="center"/>
    </xf>
    <xf numFmtId="0" fontId="10" fillId="37" borderId="32" xfId="0" applyFont="1" applyFill="1" applyBorder="1" applyAlignment="1">
      <alignment horizontal="center" vertical="center"/>
    </xf>
    <xf numFmtId="0" fontId="10" fillId="37" borderId="36" xfId="0" applyFont="1" applyFill="1" applyBorder="1" applyAlignment="1">
      <alignment horizontal="center" vertical="center"/>
    </xf>
    <xf numFmtId="0" fontId="10" fillId="37" borderId="36" xfId="47" applyFont="1" applyFill="1" applyBorder="1" applyAlignment="1" applyProtection="1">
      <alignment horizontal="center" vertical="center"/>
      <protection locked="0"/>
    </xf>
    <xf numFmtId="0" fontId="0" fillId="49" borderId="0" xfId="0" applyFill="1" applyAlignment="1">
      <alignment wrapText="1"/>
    </xf>
    <xf numFmtId="0" fontId="0" fillId="38" borderId="0" xfId="0" applyFill="1" applyAlignment="1">
      <alignment wrapText="1"/>
    </xf>
    <xf numFmtId="40" fontId="0" fillId="0" borderId="0" xfId="0" applyNumberFormat="1"/>
    <xf numFmtId="40" fontId="0" fillId="49" borderId="0" xfId="0" applyNumberFormat="1" applyFill="1"/>
    <xf numFmtId="40" fontId="0" fillId="38" borderId="0" xfId="0" applyNumberFormat="1" applyFill="1"/>
    <xf numFmtId="40" fontId="0" fillId="47" borderId="0" xfId="0" applyNumberFormat="1" applyFill="1"/>
    <xf numFmtId="40" fontId="0" fillId="51" borderId="0" xfId="0" applyNumberFormat="1" applyFill="1"/>
    <xf numFmtId="0" fontId="9" fillId="51" borderId="0" xfId="0" applyFont="1" applyFill="1" applyAlignment="1">
      <alignment wrapText="1"/>
    </xf>
    <xf numFmtId="0" fontId="28" fillId="53" borderId="0" xfId="0" applyFont="1" applyFill="1"/>
    <xf numFmtId="0" fontId="0" fillId="53" borderId="0" xfId="0" applyFill="1"/>
    <xf numFmtId="0" fontId="0" fillId="53" borderId="0" xfId="0" applyFill="1" applyAlignment="1">
      <alignment wrapText="1"/>
    </xf>
    <xf numFmtId="40" fontId="0" fillId="53" borderId="0" xfId="0" applyNumberFormat="1" applyFill="1"/>
    <xf numFmtId="0" fontId="28" fillId="54" borderId="0" xfId="0" applyFont="1" applyFill="1"/>
    <xf numFmtId="0" fontId="0" fillId="54" borderId="0" xfId="0" applyFill="1"/>
    <xf numFmtId="0" fontId="0" fillId="54" borderId="0" xfId="0" applyFill="1" applyAlignment="1">
      <alignment wrapText="1"/>
    </xf>
    <xf numFmtId="40" fontId="0" fillId="54" borderId="0" xfId="0" applyNumberFormat="1" applyFill="1"/>
    <xf numFmtId="0" fontId="34" fillId="52" borderId="0" xfId="0" applyFont="1" applyFill="1"/>
    <xf numFmtId="40" fontId="34" fillId="52" borderId="0" xfId="0" applyNumberFormat="1" applyFont="1" applyFill="1"/>
    <xf numFmtId="0" fontId="0" fillId="47" borderId="0" xfId="0" applyFill="1"/>
    <xf numFmtId="0" fontId="28" fillId="0" borderId="0" xfId="0" applyFont="1"/>
    <xf numFmtId="40" fontId="28" fillId="0" borderId="0" xfId="0" applyNumberFormat="1" applyFont="1"/>
    <xf numFmtId="0" fontId="0" fillId="55" borderId="0" xfId="0" applyFill="1" applyAlignment="1">
      <alignment wrapText="1"/>
    </xf>
    <xf numFmtId="40" fontId="0" fillId="55" borderId="0" xfId="0" applyNumberFormat="1" applyFill="1"/>
    <xf numFmtId="0" fontId="0" fillId="55" borderId="0" xfId="0" applyFill="1"/>
    <xf numFmtId="40" fontId="9" fillId="55" borderId="0" xfId="0" applyNumberFormat="1" applyFont="1" applyFill="1" applyAlignment="1">
      <alignment horizontal="right"/>
    </xf>
    <xf numFmtId="0" fontId="9" fillId="55" borderId="0" xfId="0" applyFont="1" applyFill="1" applyAlignment="1">
      <alignment wrapText="1"/>
    </xf>
    <xf numFmtId="44" fontId="10" fillId="0" borderId="14" xfId="0" applyNumberFormat="1" applyFont="1" applyBorder="1" applyAlignment="1">
      <alignment horizontal="center" vertical="center"/>
    </xf>
    <xf numFmtId="44" fontId="10" fillId="0" borderId="3" xfId="0" applyNumberFormat="1" applyFont="1" applyBorder="1" applyAlignment="1">
      <alignment horizontal="center" vertical="center"/>
    </xf>
    <xf numFmtId="44" fontId="10" fillId="0" borderId="101" xfId="0" applyNumberFormat="1" applyFont="1" applyBorder="1" applyAlignment="1">
      <alignment horizontal="center" vertical="center"/>
    </xf>
    <xf numFmtId="44" fontId="10" fillId="0" borderId="5" xfId="1" applyFont="1" applyFill="1" applyBorder="1" applyAlignment="1" applyProtection="1">
      <alignment horizontal="center" vertical="center"/>
    </xf>
    <xf numFmtId="44" fontId="33" fillId="0" borderId="3" xfId="1" applyFont="1" applyFill="1" applyBorder="1" applyAlignment="1" applyProtection="1">
      <alignment horizontal="center" vertical="center"/>
    </xf>
    <xf numFmtId="44" fontId="10" fillId="0" borderId="3" xfId="1" applyFont="1" applyFill="1" applyBorder="1" applyAlignment="1" applyProtection="1">
      <alignment horizontal="center" vertical="center"/>
    </xf>
    <xf numFmtId="44" fontId="10" fillId="0" borderId="6" xfId="1" applyFont="1" applyFill="1" applyBorder="1" applyAlignment="1" applyProtection="1">
      <alignment horizontal="center" vertical="center"/>
    </xf>
    <xf numFmtId="44" fontId="10" fillId="0" borderId="7" xfId="1" applyFont="1" applyFill="1" applyBorder="1" applyAlignment="1" applyProtection="1">
      <alignment horizontal="center" vertical="center"/>
    </xf>
    <xf numFmtId="1" fontId="32" fillId="34" borderId="16" xfId="0" applyNumberFormat="1" applyFont="1" applyFill="1" applyBorder="1" applyAlignment="1">
      <alignment horizontal="center"/>
    </xf>
    <xf numFmtId="1" fontId="32" fillId="34" borderId="29" xfId="0" applyNumberFormat="1" applyFont="1" applyFill="1" applyBorder="1"/>
    <xf numFmtId="0" fontId="0" fillId="34" borderId="29" xfId="0" applyFill="1" applyBorder="1"/>
    <xf numFmtId="0" fontId="11" fillId="34" borderId="16" xfId="0" applyFont="1" applyFill="1" applyBorder="1" applyAlignment="1">
      <alignment horizontal="center"/>
    </xf>
    <xf numFmtId="0" fontId="32" fillId="2" borderId="16" xfId="0" applyFont="1" applyFill="1" applyBorder="1" applyAlignment="1">
      <alignment horizontal="center"/>
    </xf>
    <xf numFmtId="0" fontId="32" fillId="2" borderId="29" xfId="0" applyFont="1" applyFill="1" applyBorder="1"/>
    <xf numFmtId="0" fontId="32" fillId="2" borderId="109" xfId="0" applyFont="1" applyFill="1" applyBorder="1" applyAlignment="1">
      <alignment horizontal="center"/>
    </xf>
    <xf numFmtId="0" fontId="32" fillId="34" borderId="16" xfId="0" applyFont="1" applyFill="1" applyBorder="1" applyAlignment="1">
      <alignment horizontal="center"/>
    </xf>
    <xf numFmtId="0" fontId="32" fillId="34" borderId="29" xfId="0" applyFont="1" applyFill="1" applyBorder="1"/>
    <xf numFmtId="0" fontId="10" fillId="0" borderId="31" xfId="0" applyFont="1" applyBorder="1" applyAlignment="1" applyProtection="1">
      <alignment vertical="center"/>
      <protection locked="0"/>
    </xf>
    <xf numFmtId="0" fontId="10" fillId="0" borderId="33" xfId="0" applyFont="1" applyBorder="1" applyAlignment="1" applyProtection="1">
      <alignment vertical="center"/>
      <protection locked="0"/>
    </xf>
    <xf numFmtId="0" fontId="33" fillId="0" borderId="35" xfId="0" applyFont="1" applyBorder="1" applyAlignment="1" applyProtection="1">
      <alignment vertical="center"/>
      <protection locked="0"/>
    </xf>
    <xf numFmtId="0" fontId="10" fillId="0" borderId="40" xfId="0" applyFont="1" applyBorder="1" applyAlignment="1" applyProtection="1">
      <alignment vertical="center"/>
      <protection locked="0"/>
    </xf>
    <xf numFmtId="0" fontId="10" fillId="0" borderId="39" xfId="0" applyFont="1" applyBorder="1" applyAlignment="1" applyProtection="1">
      <alignment vertical="center"/>
      <protection locked="0"/>
    </xf>
    <xf numFmtId="0" fontId="0" fillId="34" borderId="31" xfId="0" applyFill="1" applyBorder="1"/>
    <xf numFmtId="0" fontId="0" fillId="34" borderId="33" xfId="0" applyFill="1" applyBorder="1"/>
    <xf numFmtId="0" fontId="0" fillId="34" borderId="35" xfId="0" applyFill="1" applyBorder="1"/>
    <xf numFmtId="44" fontId="10" fillId="34" borderId="14" xfId="1" applyFont="1" applyFill="1" applyBorder="1" applyAlignment="1" applyProtection="1">
      <alignment horizontal="center" vertical="center"/>
      <protection locked="0"/>
    </xf>
    <xf numFmtId="44" fontId="10" fillId="34" borderId="115" xfId="1" applyFont="1" applyFill="1" applyBorder="1" applyAlignment="1" applyProtection="1">
      <alignment horizontal="center" vertical="center"/>
      <protection locked="0"/>
    </xf>
    <xf numFmtId="44" fontId="32" fillId="2" borderId="17" xfId="0" applyNumberFormat="1" applyFont="1" applyFill="1" applyBorder="1"/>
    <xf numFmtId="0" fontId="10" fillId="34" borderId="116" xfId="0" applyFont="1" applyFill="1" applyBorder="1" applyAlignment="1" applyProtection="1">
      <alignment horizontal="center" vertical="center"/>
      <protection locked="0"/>
    </xf>
    <xf numFmtId="0" fontId="10" fillId="34" borderId="115" xfId="0" applyFont="1" applyFill="1" applyBorder="1" applyAlignment="1" applyProtection="1">
      <alignment horizontal="center" vertical="center"/>
      <protection locked="0"/>
    </xf>
    <xf numFmtId="44" fontId="10" fillId="34" borderId="34" xfId="1" applyFont="1" applyFill="1" applyBorder="1" applyAlignment="1">
      <alignment horizontal="center"/>
    </xf>
    <xf numFmtId="44" fontId="10" fillId="34" borderId="11" xfId="1" applyFont="1" applyFill="1" applyBorder="1" applyAlignment="1">
      <alignment horizontal="center"/>
    </xf>
    <xf numFmtId="0" fontId="0" fillId="2" borderId="29" xfId="0" applyFill="1" applyBorder="1"/>
    <xf numFmtId="0" fontId="10" fillId="34" borderId="117" xfId="0" applyFont="1" applyFill="1" applyBorder="1" applyAlignment="1" applyProtection="1">
      <alignment horizontal="center" vertical="center"/>
      <protection locked="0"/>
    </xf>
    <xf numFmtId="44" fontId="10" fillId="34" borderId="117" xfId="1" applyFont="1" applyFill="1" applyBorder="1" applyAlignment="1" applyProtection="1">
      <alignment horizontal="center" vertical="center"/>
      <protection locked="0"/>
    </xf>
    <xf numFmtId="0" fontId="0" fillId="0" borderId="31" xfId="0" applyBorder="1"/>
    <xf numFmtId="0" fontId="0" fillId="0" borderId="33" xfId="0" applyBorder="1"/>
    <xf numFmtId="0" fontId="0" fillId="0" borderId="35" xfId="0" applyBorder="1"/>
    <xf numFmtId="0" fontId="0" fillId="0" borderId="112" xfId="0" applyBorder="1"/>
    <xf numFmtId="0" fontId="0" fillId="0" borderId="113" xfId="0" applyBorder="1"/>
    <xf numFmtId="0" fontId="0" fillId="0" borderId="114" xfId="0" applyBorder="1"/>
    <xf numFmtId="0" fontId="0" fillId="34" borderId="15" xfId="0" applyFill="1" applyBorder="1"/>
    <xf numFmtId="0" fontId="10" fillId="0" borderId="112" xfId="0" applyFont="1" applyBorder="1" applyAlignment="1" applyProtection="1">
      <alignment horizontal="center" vertical="center"/>
      <protection locked="0"/>
    </xf>
    <xf numFmtId="0" fontId="10" fillId="0" borderId="113" xfId="0" applyFont="1" applyBorder="1" applyAlignment="1" applyProtection="1">
      <alignment horizontal="center" vertical="center"/>
      <protection locked="0"/>
    </xf>
    <xf numFmtId="0" fontId="33" fillId="0" borderId="114" xfId="0" applyFont="1" applyBorder="1" applyAlignment="1" applyProtection="1">
      <alignment horizontal="center" vertical="center"/>
      <protection locked="0"/>
    </xf>
    <xf numFmtId="0" fontId="10" fillId="0" borderId="114" xfId="0" applyFont="1" applyBorder="1" applyAlignment="1" applyProtection="1">
      <alignment horizontal="center" vertical="center"/>
      <protection locked="0"/>
    </xf>
    <xf numFmtId="44" fontId="10" fillId="34" borderId="115" xfId="1" applyFont="1" applyFill="1" applyBorder="1" applyAlignment="1" applyProtection="1">
      <alignment horizontal="center" vertical="center"/>
    </xf>
    <xf numFmtId="44" fontId="10" fillId="0" borderId="9" xfId="1" applyFont="1" applyFill="1" applyBorder="1" applyAlignment="1" applyProtection="1">
      <alignment horizontal="center" vertical="center"/>
    </xf>
    <xf numFmtId="44" fontId="10" fillId="0" borderId="3" xfId="1" applyFont="1" applyFill="1" applyBorder="1" applyAlignment="1" applyProtection="1">
      <alignment horizontal="center"/>
    </xf>
    <xf numFmtId="44" fontId="33" fillId="0" borderId="7" xfId="1" applyFont="1" applyFill="1" applyBorder="1" applyAlignment="1" applyProtection="1">
      <alignment horizontal="center"/>
    </xf>
    <xf numFmtId="44" fontId="10" fillId="0" borderId="32" xfId="1" applyFont="1" applyFill="1" applyBorder="1" applyAlignment="1" applyProtection="1">
      <alignment horizontal="center" vertical="center"/>
    </xf>
    <xf numFmtId="44" fontId="10" fillId="0" borderId="34" xfId="1" applyFont="1" applyFill="1" applyBorder="1" applyAlignment="1" applyProtection="1">
      <alignment horizontal="center" vertical="center"/>
    </xf>
    <xf numFmtId="44" fontId="10" fillId="0" borderId="36" xfId="1" applyFont="1" applyFill="1" applyBorder="1" applyAlignment="1" applyProtection="1">
      <alignment horizontal="center" vertical="center"/>
    </xf>
    <xf numFmtId="0" fontId="11" fillId="2" borderId="119" xfId="0" applyFont="1" applyFill="1" applyBorder="1" applyAlignment="1">
      <alignment horizontal="center" vertical="center"/>
    </xf>
    <xf numFmtId="0" fontId="11" fillId="2" borderId="120" xfId="0" applyFont="1" applyFill="1" applyBorder="1" applyAlignment="1">
      <alignment horizontal="center" vertical="center"/>
    </xf>
    <xf numFmtId="0" fontId="10" fillId="37" borderId="33" xfId="47" applyFont="1" applyFill="1" applyBorder="1" applyAlignment="1" applyProtection="1">
      <alignment vertical="center"/>
      <protection locked="0"/>
    </xf>
    <xf numFmtId="0" fontId="10" fillId="37" borderId="35" xfId="47" applyFont="1" applyFill="1" applyBorder="1" applyAlignment="1" applyProtection="1">
      <alignment vertical="center"/>
      <protection locked="0"/>
    </xf>
    <xf numFmtId="0" fontId="32" fillId="38" borderId="29" xfId="0" applyFont="1" applyFill="1" applyBorder="1"/>
    <xf numFmtId="0" fontId="32" fillId="38" borderId="16" xfId="0" applyFont="1" applyFill="1" applyBorder="1" applyAlignment="1">
      <alignment horizontal="center"/>
    </xf>
    <xf numFmtId="0" fontId="10" fillId="37" borderId="31" xfId="0" applyFont="1" applyFill="1" applyBorder="1" applyAlignment="1">
      <alignment vertical="center"/>
    </xf>
    <xf numFmtId="0" fontId="32" fillId="38" borderId="29" xfId="0" applyFont="1" applyFill="1" applyBorder="1" applyAlignment="1">
      <alignment horizontal="center"/>
    </xf>
    <xf numFmtId="0" fontId="33" fillId="0" borderId="0" xfId="0" applyFont="1" applyAlignment="1">
      <alignment horizontal="center"/>
    </xf>
    <xf numFmtId="0" fontId="32" fillId="36" borderId="29" xfId="0" applyFont="1" applyFill="1" applyBorder="1" applyAlignment="1">
      <alignment horizontal="center"/>
    </xf>
    <xf numFmtId="0" fontId="33" fillId="0" borderId="33" xfId="0" applyFont="1" applyBorder="1"/>
    <xf numFmtId="0" fontId="33" fillId="0" borderId="34" xfId="0" applyFont="1" applyBorder="1"/>
    <xf numFmtId="0" fontId="32" fillId="37" borderId="29" xfId="0" applyFont="1" applyFill="1" applyBorder="1"/>
    <xf numFmtId="0" fontId="32" fillId="37" borderId="16" xfId="0" applyFont="1" applyFill="1" applyBorder="1" applyAlignment="1">
      <alignment horizontal="center"/>
    </xf>
    <xf numFmtId="1" fontId="33" fillId="0" borderId="33" xfId="0" applyNumberFormat="1" applyFont="1" applyBorder="1"/>
    <xf numFmtId="1" fontId="32" fillId="38" borderId="29" xfId="0" applyNumberFormat="1" applyFont="1" applyFill="1" applyBorder="1"/>
    <xf numFmtId="1" fontId="33" fillId="0" borderId="34" xfId="0" applyNumberFormat="1" applyFont="1" applyBorder="1" applyAlignment="1">
      <alignment horizontal="center"/>
    </xf>
    <xf numFmtId="1" fontId="32" fillId="37" borderId="29" xfId="0" applyNumberFormat="1" applyFont="1" applyFill="1" applyBorder="1" applyAlignment="1">
      <alignment horizontal="center"/>
    </xf>
    <xf numFmtId="1" fontId="32" fillId="37" borderId="16" xfId="0" applyNumberFormat="1" applyFont="1" applyFill="1" applyBorder="1" applyAlignment="1">
      <alignment horizontal="center"/>
    </xf>
    <xf numFmtId="1" fontId="32" fillId="38" borderId="29" xfId="0" applyNumberFormat="1" applyFont="1" applyFill="1" applyBorder="1" applyAlignment="1">
      <alignment horizontal="center"/>
    </xf>
    <xf numFmtId="1" fontId="33" fillId="0" borderId="35" xfId="0" applyNumberFormat="1" applyFont="1" applyBorder="1"/>
    <xf numFmtId="0" fontId="33" fillId="0" borderId="36" xfId="0" applyFont="1" applyBorder="1"/>
    <xf numFmtId="0" fontId="32" fillId="37" borderId="16" xfId="0" applyFont="1" applyFill="1" applyBorder="1"/>
    <xf numFmtId="0" fontId="10" fillId="37" borderId="33" xfId="0" applyFont="1" applyFill="1" applyBorder="1" applyAlignment="1">
      <alignment vertical="center"/>
    </xf>
    <xf numFmtId="0" fontId="10" fillId="37" borderId="34" xfId="0" applyFont="1" applyFill="1" applyBorder="1" applyAlignment="1">
      <alignment vertical="center"/>
    </xf>
    <xf numFmtId="0" fontId="10" fillId="37" borderId="37" xfId="0" applyFont="1" applyFill="1" applyBorder="1" applyAlignment="1">
      <alignment horizontal="center" vertical="center"/>
    </xf>
    <xf numFmtId="0" fontId="10" fillId="37" borderId="35" xfId="0" applyFont="1" applyFill="1" applyBorder="1" applyAlignment="1">
      <alignment vertical="center"/>
    </xf>
    <xf numFmtId="0" fontId="10" fillId="37" borderId="36" xfId="0" applyFont="1" applyFill="1" applyBorder="1" applyAlignment="1">
      <alignment vertical="center"/>
    </xf>
    <xf numFmtId="44" fontId="32" fillId="38" borderId="30" xfId="1" applyFont="1" applyFill="1" applyBorder="1"/>
    <xf numFmtId="44" fontId="10" fillId="37" borderId="115" xfId="1" applyFont="1" applyFill="1" applyBorder="1" applyAlignment="1" applyProtection="1">
      <alignment horizontal="center" vertical="center"/>
    </xf>
    <xf numFmtId="0" fontId="11" fillId="38" borderId="121" xfId="2" applyFont="1" applyFill="1" applyBorder="1" applyAlignment="1" applyProtection="1">
      <alignment vertical="center"/>
    </xf>
    <xf numFmtId="164" fontId="11" fillId="38" borderId="119" xfId="0" applyNumberFormat="1" applyFont="1" applyFill="1" applyBorder="1" applyAlignment="1">
      <alignment horizontal="center" vertical="center"/>
    </xf>
    <xf numFmtId="164" fontId="11" fillId="38" borderId="120" xfId="0" applyNumberFormat="1" applyFont="1" applyFill="1" applyBorder="1" applyAlignment="1">
      <alignment horizontal="center" vertical="center"/>
    </xf>
    <xf numFmtId="1" fontId="33" fillId="0" borderId="31" xfId="0" applyNumberFormat="1" applyFont="1" applyBorder="1"/>
    <xf numFmtId="1" fontId="33" fillId="0" borderId="31" xfId="0" applyNumberFormat="1" applyFont="1" applyBorder="1" applyAlignment="1">
      <alignment horizontal="center"/>
    </xf>
    <xf numFmtId="44" fontId="10" fillId="37" borderId="116" xfId="1" applyFont="1" applyFill="1" applyBorder="1" applyAlignment="1" applyProtection="1">
      <alignment horizontal="center" vertical="center"/>
    </xf>
    <xf numFmtId="0" fontId="10" fillId="37" borderId="35" xfId="0" applyFont="1" applyFill="1" applyBorder="1" applyAlignment="1" applyProtection="1">
      <alignment horizontal="center" vertical="center"/>
      <protection locked="0"/>
    </xf>
    <xf numFmtId="44" fontId="10" fillId="37" borderId="101" xfId="1" applyFont="1" applyFill="1" applyBorder="1" applyAlignment="1" applyProtection="1">
      <alignment horizontal="center" vertical="center"/>
      <protection locked="0"/>
    </xf>
    <xf numFmtId="1" fontId="33" fillId="0" borderId="36" xfId="0" applyNumberFormat="1" applyFont="1" applyBorder="1" applyAlignment="1">
      <alignment horizontal="center"/>
    </xf>
    <xf numFmtId="44" fontId="10" fillId="37" borderId="117" xfId="1" applyFont="1" applyFill="1" applyBorder="1" applyAlignment="1" applyProtection="1">
      <alignment horizontal="center" vertical="center"/>
    </xf>
    <xf numFmtId="0" fontId="0" fillId="0" borderId="37" xfId="0" applyBorder="1"/>
    <xf numFmtId="0" fontId="0" fillId="0" borderId="33" xfId="0" applyBorder="1" applyAlignment="1">
      <alignment horizontal="center"/>
    </xf>
    <xf numFmtId="0" fontId="0" fillId="0" borderId="35" xfId="0" applyBorder="1" applyAlignment="1">
      <alignment horizontal="center"/>
    </xf>
    <xf numFmtId="0" fontId="0" fillId="37" borderId="35" xfId="0" applyFill="1" applyBorder="1" applyAlignment="1">
      <alignment horizontal="center"/>
    </xf>
    <xf numFmtId="0" fontId="0" fillId="0" borderId="37" xfId="0" applyBorder="1" applyAlignment="1">
      <alignment horizontal="center"/>
    </xf>
    <xf numFmtId="1" fontId="33" fillId="0" borderId="38" xfId="0" applyNumberFormat="1" applyFont="1" applyBorder="1" applyAlignment="1">
      <alignment horizontal="center"/>
    </xf>
    <xf numFmtId="0" fontId="0" fillId="37" borderId="29" xfId="0" applyFill="1" applyBorder="1" applyAlignment="1">
      <alignment horizontal="center"/>
    </xf>
    <xf numFmtId="0" fontId="0" fillId="37" borderId="29" xfId="0" applyFill="1" applyBorder="1"/>
    <xf numFmtId="0" fontId="0" fillId="37" borderId="33" xfId="0" applyFill="1" applyBorder="1" applyAlignment="1">
      <alignment horizontal="center"/>
    </xf>
    <xf numFmtId="0" fontId="0" fillId="38" borderId="29" xfId="0" applyFill="1" applyBorder="1" applyAlignment="1">
      <alignment horizontal="center"/>
    </xf>
    <xf numFmtId="0" fontId="10" fillId="37" borderId="36" xfId="0" applyFont="1" applyFill="1" applyBorder="1" applyAlignment="1" applyProtection="1">
      <alignment horizontal="center" vertical="center"/>
      <protection locked="0"/>
    </xf>
    <xf numFmtId="0" fontId="0" fillId="37" borderId="31" xfId="0" applyFill="1" applyBorder="1" applyAlignment="1">
      <alignment horizontal="center"/>
    </xf>
    <xf numFmtId="0" fontId="0" fillId="38" borderId="29" xfId="0" applyFill="1" applyBorder="1"/>
    <xf numFmtId="0" fontId="0" fillId="37" borderId="33" xfId="0" applyFill="1" applyBorder="1"/>
    <xf numFmtId="0" fontId="0" fillId="37" borderId="35" xfId="0" applyFill="1" applyBorder="1"/>
    <xf numFmtId="0" fontId="0" fillId="34" borderId="29" xfId="0" applyFill="1" applyBorder="1" applyAlignment="1">
      <alignment horizontal="center"/>
    </xf>
    <xf numFmtId="0" fontId="0" fillId="2" borderId="29" xfId="0" applyFill="1" applyBorder="1" applyAlignment="1">
      <alignment horizontal="center"/>
    </xf>
    <xf numFmtId="0" fontId="9" fillId="50" borderId="0" xfId="0" applyFont="1" applyFill="1" applyAlignment="1">
      <alignment horizontal="left" vertical="top"/>
    </xf>
    <xf numFmtId="0" fontId="0" fillId="50" borderId="0" xfId="0" applyFill="1" applyAlignment="1">
      <alignment horizontal="left" vertical="top"/>
    </xf>
    <xf numFmtId="171" fontId="0" fillId="50" borderId="122" xfId="0" applyNumberFormat="1" applyFill="1" applyBorder="1" applyAlignment="1">
      <alignment horizontal="left" vertical="top"/>
    </xf>
    <xf numFmtId="171" fontId="40" fillId="0" borderId="89" xfId="0" applyNumberFormat="1" applyFont="1" applyBorder="1" applyAlignment="1">
      <alignment vertical="top" shrinkToFit="1"/>
    </xf>
    <xf numFmtId="171" fontId="40" fillId="0" borderId="90" xfId="0" applyNumberFormat="1" applyFont="1" applyBorder="1" applyAlignment="1">
      <alignment vertical="top" shrinkToFit="1"/>
    </xf>
    <xf numFmtId="171" fontId="39" fillId="50" borderId="89" xfId="0" applyNumberFormat="1" applyFont="1" applyFill="1" applyBorder="1" applyAlignment="1">
      <alignment vertical="top" shrinkToFit="1"/>
    </xf>
    <xf numFmtId="171" fontId="39" fillId="50" borderId="90" xfId="0" applyNumberFormat="1" applyFont="1" applyFill="1" applyBorder="1" applyAlignment="1">
      <alignment vertical="top" shrinkToFit="1"/>
    </xf>
    <xf numFmtId="171" fontId="39" fillId="0" borderId="89" xfId="0" applyNumberFormat="1" applyFont="1" applyBorder="1" applyAlignment="1">
      <alignment vertical="top" shrinkToFit="1"/>
    </xf>
    <xf numFmtId="171" fontId="39" fillId="0" borderId="90" xfId="0" applyNumberFormat="1" applyFont="1" applyBorder="1" applyAlignment="1">
      <alignment vertical="top" shrinkToFit="1"/>
    </xf>
    <xf numFmtId="171" fontId="0" fillId="0" borderId="89" xfId="0" applyNumberFormat="1" applyBorder="1" applyAlignment="1">
      <alignment wrapText="1"/>
    </xf>
    <xf numFmtId="171" fontId="0" fillId="0" borderId="90" xfId="0" applyNumberFormat="1" applyBorder="1" applyAlignment="1">
      <alignment wrapText="1"/>
    </xf>
    <xf numFmtId="171" fontId="0" fillId="0" borderId="89" xfId="0" applyNumberFormat="1" applyBorder="1" applyAlignment="1">
      <alignment vertical="center" wrapText="1"/>
    </xf>
    <xf numFmtId="171" fontId="0" fillId="0" borderId="90" xfId="0" applyNumberFormat="1" applyBorder="1" applyAlignment="1">
      <alignment vertical="center" wrapText="1"/>
    </xf>
    <xf numFmtId="171" fontId="0" fillId="50" borderId="89" xfId="0" applyNumberFormat="1" applyFill="1" applyBorder="1" applyAlignment="1">
      <alignment wrapText="1"/>
    </xf>
    <xf numFmtId="171" fontId="0" fillId="50" borderId="90" xfId="0" applyNumberFormat="1" applyFill="1" applyBorder="1" applyAlignment="1">
      <alignment wrapText="1"/>
    </xf>
    <xf numFmtId="0" fontId="9" fillId="50" borderId="0" xfId="0" applyFont="1" applyFill="1" applyAlignment="1">
      <alignment vertical="top" wrapText="1"/>
    </xf>
    <xf numFmtId="0" fontId="9" fillId="50" borderId="74" xfId="0" applyFont="1" applyFill="1" applyBorder="1" applyAlignment="1">
      <alignment vertical="top" wrapText="1"/>
    </xf>
    <xf numFmtId="8" fontId="9" fillId="50" borderId="0" xfId="0" applyNumberFormat="1" applyFont="1" applyFill="1" applyAlignment="1">
      <alignment vertical="top" wrapText="1"/>
    </xf>
    <xf numFmtId="171" fontId="39" fillId="0" borderId="80" xfId="0" applyNumberFormat="1" applyFont="1" applyBorder="1" applyAlignment="1">
      <alignment vertical="top" shrinkToFit="1"/>
    </xf>
    <xf numFmtId="171" fontId="40" fillId="0" borderId="80" xfId="0" applyNumberFormat="1" applyFont="1" applyBorder="1" applyAlignment="1">
      <alignment vertical="top" shrinkToFit="1"/>
    </xf>
    <xf numFmtId="171" fontId="0" fillId="0" borderId="80" xfId="0" applyNumberFormat="1" applyBorder="1" applyAlignment="1">
      <alignment wrapText="1"/>
    </xf>
    <xf numFmtId="171" fontId="39" fillId="50" borderId="80" xfId="0" applyNumberFormat="1" applyFont="1" applyFill="1" applyBorder="1" applyAlignment="1">
      <alignment vertical="top" shrinkToFit="1"/>
    </xf>
    <xf numFmtId="171" fontId="0" fillId="50" borderId="80" xfId="0" applyNumberFormat="1" applyFill="1" applyBorder="1" applyAlignment="1">
      <alignment wrapText="1"/>
    </xf>
    <xf numFmtId="171" fontId="0" fillId="0" borderId="80" xfId="0" applyNumberFormat="1" applyBorder="1" applyAlignment="1">
      <alignment vertical="center" wrapText="1"/>
    </xf>
    <xf numFmtId="171" fontId="0" fillId="50" borderId="89" xfId="0" applyNumberFormat="1" applyFill="1" applyBorder="1" applyAlignment="1">
      <alignment vertical="center" wrapText="1"/>
    </xf>
    <xf numFmtId="171" fontId="0" fillId="50" borderId="80" xfId="0" applyNumberFormat="1" applyFill="1" applyBorder="1" applyAlignment="1">
      <alignment vertical="center" wrapText="1"/>
    </xf>
    <xf numFmtId="171" fontId="0" fillId="50" borderId="90" xfId="0" applyNumberFormat="1" applyFill="1" applyBorder="1" applyAlignment="1">
      <alignment vertical="center" wrapText="1"/>
    </xf>
    <xf numFmtId="171" fontId="40" fillId="50" borderId="89" xfId="0" applyNumberFormat="1" applyFont="1" applyFill="1" applyBorder="1" applyAlignment="1">
      <alignment vertical="top" shrinkToFit="1"/>
    </xf>
    <xf numFmtId="171" fontId="40" fillId="50" borderId="80" xfId="0" applyNumberFormat="1" applyFont="1" applyFill="1" applyBorder="1" applyAlignment="1">
      <alignment vertical="top" shrinkToFit="1"/>
    </xf>
    <xf numFmtId="171" fontId="40" fillId="50" borderId="90" xfId="0" applyNumberFormat="1" applyFont="1" applyFill="1" applyBorder="1" applyAlignment="1">
      <alignment vertical="top" shrinkToFit="1"/>
    </xf>
    <xf numFmtId="171" fontId="9" fillId="0" borderId="89" xfId="0" applyNumberFormat="1" applyFont="1" applyBorder="1" applyAlignment="1">
      <alignment vertical="top" wrapText="1"/>
    </xf>
    <xf numFmtId="171" fontId="9" fillId="0" borderId="80" xfId="0" applyNumberFormat="1" applyFont="1" applyBorder="1" applyAlignment="1">
      <alignment vertical="top" wrapText="1"/>
    </xf>
    <xf numFmtId="171" fontId="9" fillId="0" borderId="90" xfId="0" applyNumberFormat="1" applyFont="1" applyBorder="1" applyAlignment="1">
      <alignment vertical="top" wrapText="1"/>
    </xf>
    <xf numFmtId="44" fontId="33" fillId="0" borderId="14" xfId="1" applyFont="1" applyBorder="1"/>
    <xf numFmtId="44" fontId="33" fillId="0" borderId="3" xfId="1" applyFont="1" applyBorder="1"/>
    <xf numFmtId="44" fontId="33" fillId="0" borderId="101" xfId="1" applyFont="1" applyBorder="1"/>
    <xf numFmtId="44" fontId="33" fillId="0" borderId="32" xfId="1" applyFont="1" applyBorder="1" applyAlignment="1">
      <alignment horizontal="center"/>
    </xf>
    <xf numFmtId="44" fontId="33" fillId="0" borderId="34" xfId="1" applyFont="1" applyBorder="1" applyAlignment="1">
      <alignment horizontal="center"/>
    </xf>
    <xf numFmtId="44" fontId="33" fillId="0" borderId="36" xfId="1" applyFont="1" applyBorder="1" applyAlignment="1">
      <alignment horizontal="center"/>
    </xf>
    <xf numFmtId="0" fontId="10" fillId="0" borderId="5" xfId="0" applyFont="1" applyBorder="1" applyAlignment="1">
      <alignment horizontal="right" vertical="center"/>
    </xf>
    <xf numFmtId="0" fontId="10" fillId="0" borderId="6" xfId="0" applyFont="1" applyBorder="1" applyAlignment="1">
      <alignment horizontal="right" vertical="center"/>
    </xf>
    <xf numFmtId="0" fontId="10" fillId="0" borderId="7" xfId="0" applyFont="1" applyBorder="1" applyAlignment="1">
      <alignment horizontal="right" vertical="center"/>
    </xf>
    <xf numFmtId="0" fontId="10" fillId="0" borderId="3" xfId="0" applyFont="1" applyBorder="1" applyAlignment="1">
      <alignment horizontal="right" vertical="center"/>
    </xf>
    <xf numFmtId="0" fontId="33" fillId="0" borderId="3" xfId="0" applyFont="1" applyBorder="1" applyAlignment="1">
      <alignment horizontal="right" vertical="center"/>
    </xf>
    <xf numFmtId="0" fontId="32" fillId="34" borderId="28" xfId="0" applyFont="1" applyFill="1" applyBorder="1" applyAlignment="1">
      <alignment horizontal="right"/>
    </xf>
    <xf numFmtId="0" fontId="10" fillId="34" borderId="14" xfId="0" applyFont="1" applyFill="1" applyBorder="1" applyAlignment="1">
      <alignment horizontal="right"/>
    </xf>
    <xf numFmtId="0" fontId="10" fillId="34" borderId="5" xfId="0" applyFont="1" applyFill="1" applyBorder="1" applyAlignment="1">
      <alignment horizontal="right" vertical="center"/>
    </xf>
    <xf numFmtId="0" fontId="10" fillId="34" borderId="3" xfId="0" applyFont="1" applyFill="1" applyBorder="1" applyAlignment="1">
      <alignment horizontal="right"/>
    </xf>
    <xf numFmtId="0" fontId="10" fillId="34" borderId="6" xfId="0" applyFont="1" applyFill="1" applyBorder="1" applyAlignment="1">
      <alignment horizontal="right" vertical="center"/>
    </xf>
    <xf numFmtId="0" fontId="10" fillId="34" borderId="3" xfId="0" applyFont="1" applyFill="1" applyBorder="1" applyAlignment="1">
      <alignment horizontal="right" vertical="center"/>
    </xf>
    <xf numFmtId="0" fontId="10" fillId="34" borderId="101" xfId="0" applyFont="1" applyFill="1" applyBorder="1" applyAlignment="1">
      <alignment horizontal="right"/>
    </xf>
    <xf numFmtId="0" fontId="32" fillId="2" borderId="28" xfId="0" applyFont="1" applyFill="1" applyBorder="1" applyAlignment="1">
      <alignment horizontal="right"/>
    </xf>
    <xf numFmtId="0" fontId="10" fillId="0" borderId="14" xfId="0" applyFont="1" applyBorder="1" applyAlignment="1">
      <alignment horizontal="right" vertical="center"/>
    </xf>
    <xf numFmtId="0" fontId="10" fillId="0" borderId="101" xfId="0" applyFont="1" applyBorder="1" applyAlignment="1">
      <alignment horizontal="right" vertical="center"/>
    </xf>
    <xf numFmtId="0" fontId="10" fillId="0" borderId="32" xfId="0" applyFont="1" applyBorder="1" applyAlignment="1">
      <alignment horizontal="right" vertical="center"/>
    </xf>
    <xf numFmtId="0" fontId="10" fillId="0" borderId="34" xfId="0" applyFont="1" applyBorder="1" applyAlignment="1">
      <alignment horizontal="right" vertical="center"/>
    </xf>
    <xf numFmtId="1" fontId="10" fillId="0" borderId="36" xfId="0" applyNumberFormat="1" applyFont="1" applyBorder="1" applyAlignment="1">
      <alignment horizontal="right" vertical="center"/>
    </xf>
    <xf numFmtId="0" fontId="32" fillId="34" borderId="16" xfId="0" applyFont="1" applyFill="1" applyBorder="1" applyAlignment="1">
      <alignment horizontal="right"/>
    </xf>
    <xf numFmtId="0" fontId="10" fillId="34" borderId="112" xfId="0" applyFont="1" applyFill="1" applyBorder="1" applyAlignment="1" applyProtection="1">
      <alignment horizontal="right" vertical="center"/>
      <protection locked="0"/>
    </xf>
    <xf numFmtId="0" fontId="10" fillId="34" borderId="113" xfId="0" applyFont="1" applyFill="1" applyBorder="1" applyAlignment="1" applyProtection="1">
      <alignment horizontal="right" vertical="center"/>
      <protection locked="0"/>
    </xf>
    <xf numFmtId="0" fontId="10" fillId="34" borderId="114" xfId="0" applyFont="1" applyFill="1" applyBorder="1" applyAlignment="1" applyProtection="1">
      <alignment horizontal="right" vertical="center"/>
      <protection locked="0"/>
    </xf>
    <xf numFmtId="0" fontId="32" fillId="2" borderId="16" xfId="0" applyFont="1" applyFill="1" applyBorder="1" applyAlignment="1">
      <alignment horizontal="right"/>
    </xf>
    <xf numFmtId="0" fontId="10" fillId="0" borderId="36" xfId="0" applyFont="1" applyBorder="1" applyAlignment="1">
      <alignment horizontal="right" vertical="center"/>
    </xf>
    <xf numFmtId="0" fontId="0" fillId="34" borderId="31" xfId="0" applyFill="1" applyBorder="1" applyAlignment="1">
      <alignment horizontal="right"/>
    </xf>
    <xf numFmtId="0" fontId="10" fillId="34" borderId="116" xfId="0" applyFont="1" applyFill="1" applyBorder="1" applyAlignment="1">
      <alignment horizontal="right" vertical="center"/>
    </xf>
    <xf numFmtId="0" fontId="0" fillId="34" borderId="33" xfId="0" applyFill="1" applyBorder="1" applyAlignment="1">
      <alignment horizontal="right"/>
    </xf>
    <xf numFmtId="0" fontId="10" fillId="34" borderId="115" xfId="0" applyFont="1" applyFill="1" applyBorder="1" applyAlignment="1">
      <alignment horizontal="right" vertical="center"/>
    </xf>
    <xf numFmtId="0" fontId="0" fillId="34" borderId="37" xfId="0" applyFill="1" applyBorder="1" applyAlignment="1">
      <alignment horizontal="right"/>
    </xf>
    <xf numFmtId="0" fontId="10" fillId="34" borderId="118" xfId="0" applyFont="1" applyFill="1" applyBorder="1" applyAlignment="1">
      <alignment horizontal="right" vertical="center"/>
    </xf>
    <xf numFmtId="0" fontId="0" fillId="34" borderId="29" xfId="0" applyFill="1" applyBorder="1" applyAlignment="1">
      <alignment horizontal="right"/>
    </xf>
    <xf numFmtId="0" fontId="32" fillId="34" borderId="17" xfId="0" applyFont="1" applyFill="1" applyBorder="1" applyAlignment="1">
      <alignment horizontal="right"/>
    </xf>
    <xf numFmtId="0" fontId="33" fillId="0" borderId="32" xfId="0" applyFont="1" applyBorder="1" applyAlignment="1">
      <alignment horizontal="right"/>
    </xf>
    <xf numFmtId="0" fontId="33" fillId="0" borderId="34" xfId="0" applyFont="1" applyBorder="1" applyAlignment="1">
      <alignment horizontal="right"/>
    </xf>
    <xf numFmtId="0" fontId="33" fillId="0" borderId="36" xfId="0" applyFont="1" applyBorder="1" applyAlignment="1">
      <alignment horizontal="right"/>
    </xf>
    <xf numFmtId="1" fontId="32" fillId="37" borderId="16" xfId="0" applyNumberFormat="1" applyFont="1" applyFill="1" applyBorder="1" applyAlignment="1">
      <alignment horizontal="right"/>
    </xf>
    <xf numFmtId="0" fontId="33" fillId="0" borderId="0" xfId="0" applyFont="1" applyAlignment="1">
      <alignment horizontal="right"/>
    </xf>
    <xf numFmtId="1" fontId="32" fillId="38" borderId="16" xfId="0" applyNumberFormat="1" applyFont="1" applyFill="1" applyBorder="1" applyAlignment="1">
      <alignment horizontal="right"/>
    </xf>
    <xf numFmtId="0" fontId="10" fillId="37" borderId="34" xfId="47" applyFont="1" applyFill="1" applyBorder="1" applyAlignment="1" applyProtection="1">
      <alignment horizontal="right" vertical="center"/>
      <protection locked="0"/>
    </xf>
    <xf numFmtId="0" fontId="10" fillId="37" borderId="36" xfId="47" applyFont="1" applyFill="1" applyBorder="1" applyAlignment="1" applyProtection="1">
      <alignment horizontal="right" vertical="center"/>
      <protection locked="0"/>
    </xf>
    <xf numFmtId="0" fontId="32" fillId="38" borderId="16" xfId="0" applyFont="1" applyFill="1" applyBorder="1" applyAlignment="1">
      <alignment horizontal="right"/>
    </xf>
    <xf numFmtId="0" fontId="10" fillId="37" borderId="112" xfId="0" applyFont="1" applyFill="1" applyBorder="1" applyAlignment="1">
      <alignment horizontal="right" vertical="center"/>
    </xf>
    <xf numFmtId="0" fontId="10" fillId="37" borderId="113" xfId="0" applyFont="1" applyFill="1" applyBorder="1" applyAlignment="1" applyProtection="1">
      <alignment horizontal="right" vertical="center"/>
      <protection locked="0"/>
    </xf>
    <xf numFmtId="0" fontId="10" fillId="37" borderId="114" xfId="0" applyFont="1" applyFill="1" applyBorder="1" applyAlignment="1" applyProtection="1">
      <alignment horizontal="right" vertical="center"/>
      <protection locked="0"/>
    </xf>
    <xf numFmtId="0" fontId="32" fillId="36" borderId="16" xfId="0" applyFont="1" applyFill="1" applyBorder="1" applyAlignment="1">
      <alignment horizontal="right"/>
    </xf>
    <xf numFmtId="0" fontId="32" fillId="37" borderId="16" xfId="0" applyFont="1" applyFill="1" applyBorder="1" applyAlignment="1">
      <alignment horizontal="right"/>
    </xf>
    <xf numFmtId="1" fontId="33" fillId="0" borderId="32" xfId="0" applyNumberFormat="1" applyFont="1" applyBorder="1" applyAlignment="1">
      <alignment horizontal="right"/>
    </xf>
    <xf numFmtId="1" fontId="33" fillId="0" borderId="34" xfId="0" applyNumberFormat="1" applyFont="1" applyBorder="1" applyAlignment="1">
      <alignment horizontal="right"/>
    </xf>
    <xf numFmtId="1" fontId="33" fillId="0" borderId="36" xfId="0" applyNumberFormat="1" applyFont="1" applyBorder="1" applyAlignment="1">
      <alignment horizontal="right"/>
    </xf>
    <xf numFmtId="0" fontId="10" fillId="37" borderId="34" xfId="0" applyFont="1" applyFill="1" applyBorder="1" applyAlignment="1">
      <alignment horizontal="right" vertical="center"/>
    </xf>
    <xf numFmtId="44" fontId="32" fillId="38" borderId="17" xfId="1" applyFont="1" applyFill="1" applyBorder="1"/>
    <xf numFmtId="0" fontId="10" fillId="37" borderId="32" xfId="0" applyFont="1" applyFill="1" applyBorder="1" applyAlignment="1">
      <alignment horizontal="right" vertical="center"/>
    </xf>
    <xf numFmtId="0" fontId="10" fillId="37" borderId="36" xfId="0" applyFont="1" applyFill="1" applyBorder="1" applyAlignment="1">
      <alignment horizontal="right" vertical="center"/>
    </xf>
    <xf numFmtId="0" fontId="0" fillId="37" borderId="0" xfId="0" applyFill="1" applyAlignment="1">
      <alignment wrapText="1"/>
    </xf>
    <xf numFmtId="43" fontId="0" fillId="49" borderId="0" xfId="0" applyNumberFormat="1" applyFill="1"/>
    <xf numFmtId="0" fontId="28" fillId="56" borderId="0" xfId="0" applyFont="1" applyFill="1"/>
    <xf numFmtId="0" fontId="0" fillId="56" borderId="0" xfId="0" applyFill="1"/>
    <xf numFmtId="0" fontId="0" fillId="56" borderId="0" xfId="0" applyFill="1" applyAlignment="1">
      <alignment wrapText="1"/>
    </xf>
    <xf numFmtId="43" fontId="0" fillId="56" borderId="0" xfId="0" applyNumberFormat="1" applyFill="1"/>
    <xf numFmtId="43" fontId="28" fillId="56" borderId="0" xfId="0" applyNumberFormat="1" applyFont="1" applyFill="1"/>
    <xf numFmtId="0" fontId="28" fillId="57" borderId="0" xfId="0" applyFont="1" applyFill="1"/>
    <xf numFmtId="0" fontId="0" fillId="57" borderId="0" xfId="0" applyFill="1"/>
    <xf numFmtId="0" fontId="0" fillId="57" borderId="0" xfId="0" applyFill="1" applyAlignment="1">
      <alignment wrapText="1"/>
    </xf>
    <xf numFmtId="43" fontId="0" fillId="57" borderId="0" xfId="0" applyNumberFormat="1" applyFill="1"/>
    <xf numFmtId="43" fontId="28" fillId="57" borderId="0" xfId="0" applyNumberFormat="1" applyFont="1" applyFill="1"/>
    <xf numFmtId="0" fontId="0" fillId="51" borderId="0" xfId="0" applyFill="1"/>
    <xf numFmtId="43" fontId="0" fillId="51" borderId="0" xfId="0" applyNumberFormat="1" applyFill="1"/>
    <xf numFmtId="0" fontId="55" fillId="0" borderId="0" xfId="0" applyFont="1"/>
    <xf numFmtId="0" fontId="34" fillId="56" borderId="0" xfId="0" applyFont="1" applyFill="1"/>
    <xf numFmtId="1" fontId="0" fillId="0" borderId="0" xfId="0" applyNumberFormat="1"/>
    <xf numFmtId="44" fontId="0" fillId="0" borderId="0" xfId="1" applyFont="1" applyAlignment="1">
      <alignment horizontal="left" vertical="top"/>
    </xf>
    <xf numFmtId="0" fontId="34" fillId="47" borderId="0" xfId="0" applyFont="1" applyFill="1"/>
    <xf numFmtId="0" fontId="10" fillId="34" borderId="32" xfId="0" applyFont="1" applyFill="1" applyBorder="1" applyAlignment="1">
      <alignment horizontal="right" vertical="center"/>
    </xf>
    <xf numFmtId="0" fontId="10" fillId="34" borderId="34" xfId="0" applyFont="1" applyFill="1" applyBorder="1" applyAlignment="1">
      <alignment horizontal="right" vertical="center"/>
    </xf>
    <xf numFmtId="0" fontId="10" fillId="34" borderId="36" xfId="0" applyFont="1" applyFill="1" applyBorder="1" applyAlignment="1">
      <alignment horizontal="right" vertical="center"/>
    </xf>
    <xf numFmtId="44" fontId="10" fillId="37" borderId="115" xfId="1" applyFont="1" applyFill="1" applyBorder="1" applyAlignment="1" applyProtection="1">
      <alignment horizontal="right" vertical="center"/>
    </xf>
    <xf numFmtId="44" fontId="10" fillId="37" borderId="117" xfId="1" applyFont="1" applyFill="1" applyBorder="1" applyAlignment="1" applyProtection="1">
      <alignment horizontal="right" vertical="center"/>
    </xf>
    <xf numFmtId="1" fontId="33" fillId="0" borderId="34" xfId="0" applyNumberFormat="1" applyFont="1" applyBorder="1"/>
    <xf numFmtId="1" fontId="33" fillId="0" borderId="36" xfId="0" applyNumberFormat="1" applyFont="1" applyBorder="1"/>
    <xf numFmtId="44" fontId="39" fillId="47" borderId="89" xfId="1" applyFont="1" applyFill="1" applyBorder="1" applyAlignment="1">
      <alignment vertical="top" shrinkToFit="1"/>
    </xf>
    <xf numFmtId="44" fontId="39" fillId="47" borderId="80" xfId="1" applyFont="1" applyFill="1" applyBorder="1" applyAlignment="1">
      <alignment vertical="top" shrinkToFit="1"/>
    </xf>
    <xf numFmtId="44" fontId="39" fillId="47" borderId="90" xfId="1" applyFont="1" applyFill="1" applyBorder="1" applyAlignment="1">
      <alignment vertical="top" shrinkToFit="1"/>
    </xf>
    <xf numFmtId="44" fontId="40" fillId="47" borderId="89" xfId="1" applyFont="1" applyFill="1" applyBorder="1" applyAlignment="1">
      <alignment vertical="top" shrinkToFit="1"/>
    </xf>
    <xf numFmtId="44" fontId="40" fillId="47" borderId="80" xfId="1" applyFont="1" applyFill="1" applyBorder="1" applyAlignment="1">
      <alignment vertical="top" shrinkToFit="1"/>
    </xf>
    <xf numFmtId="44" fontId="40" fillId="47" borderId="90" xfId="1" applyFont="1" applyFill="1" applyBorder="1" applyAlignment="1">
      <alignment vertical="top" shrinkToFit="1"/>
    </xf>
    <xf numFmtId="1" fontId="10" fillId="37" borderId="32" xfId="0" applyNumberFormat="1" applyFont="1" applyFill="1" applyBorder="1" applyAlignment="1">
      <alignment horizontal="right" vertical="center"/>
    </xf>
    <xf numFmtId="1" fontId="10" fillId="37" borderId="34" xfId="0" applyNumberFormat="1" applyFont="1" applyFill="1" applyBorder="1" applyAlignment="1">
      <alignment horizontal="right" vertical="center"/>
    </xf>
    <xf numFmtId="1" fontId="10" fillId="37" borderId="36" xfId="0" applyNumberFormat="1" applyFont="1" applyFill="1" applyBorder="1" applyAlignment="1">
      <alignment horizontal="right" vertical="center"/>
    </xf>
    <xf numFmtId="0" fontId="10" fillId="37" borderId="112" xfId="0" applyFont="1" applyFill="1" applyBorder="1" applyAlignment="1">
      <alignment vertical="center"/>
    </xf>
    <xf numFmtId="0" fontId="10" fillId="37" borderId="113" xfId="0" applyFont="1" applyFill="1" applyBorder="1" applyAlignment="1">
      <alignment vertical="center"/>
    </xf>
    <xf numFmtId="0" fontId="10" fillId="37" borderId="114" xfId="0" applyFont="1" applyFill="1" applyBorder="1" applyAlignment="1">
      <alignment vertical="center"/>
    </xf>
    <xf numFmtId="44" fontId="10" fillId="0" borderId="14" xfId="1" applyFont="1" applyFill="1" applyBorder="1" applyAlignment="1" applyProtection="1">
      <alignment horizontal="right" vertical="center"/>
    </xf>
    <xf numFmtId="44" fontId="10" fillId="0" borderId="3" xfId="1" applyFont="1" applyFill="1" applyBorder="1" applyAlignment="1" applyProtection="1">
      <alignment horizontal="right" vertical="center"/>
    </xf>
    <xf numFmtId="44" fontId="10" fillId="0" borderId="101" xfId="1" applyFont="1" applyFill="1" applyBorder="1" applyAlignment="1" applyProtection="1">
      <alignment horizontal="right" vertical="center"/>
    </xf>
    <xf numFmtId="44" fontId="10" fillId="34" borderId="14" xfId="1" applyFont="1" applyFill="1" applyBorder="1" applyAlignment="1">
      <alignment horizontal="right"/>
    </xf>
    <xf numFmtId="44" fontId="10" fillId="34" borderId="3" xfId="1" applyFont="1" applyFill="1" applyBorder="1" applyAlignment="1">
      <alignment horizontal="right"/>
    </xf>
    <xf numFmtId="44" fontId="10" fillId="34" borderId="101" xfId="1" applyFont="1" applyFill="1" applyBorder="1" applyAlignment="1">
      <alignment horizontal="right"/>
    </xf>
    <xf numFmtId="44" fontId="10" fillId="0" borderId="32" xfId="1" applyFont="1" applyFill="1" applyBorder="1" applyAlignment="1" applyProtection="1">
      <alignment horizontal="right" vertical="center"/>
    </xf>
    <xf numFmtId="44" fontId="10" fillId="0" borderId="34" xfId="1" applyFont="1" applyFill="1" applyBorder="1" applyAlignment="1" applyProtection="1">
      <alignment horizontal="right" vertical="center"/>
    </xf>
    <xf numFmtId="44" fontId="10" fillId="0" borderId="36" xfId="1" applyFont="1" applyFill="1" applyBorder="1" applyAlignment="1" applyProtection="1">
      <alignment horizontal="right" vertical="center"/>
    </xf>
    <xf numFmtId="44" fontId="10" fillId="34" borderId="116" xfId="1" applyFont="1" applyFill="1" applyBorder="1" applyAlignment="1" applyProtection="1">
      <alignment horizontal="right" vertical="center"/>
    </xf>
    <xf numFmtId="44" fontId="10" fillId="34" borderId="115" xfId="1" applyFont="1" applyFill="1" applyBorder="1" applyAlignment="1" applyProtection="1">
      <alignment horizontal="right" vertical="center"/>
    </xf>
    <xf numFmtId="44" fontId="10" fillId="34" borderId="117" xfId="1" applyFont="1" applyFill="1" applyBorder="1" applyAlignment="1" applyProtection="1">
      <alignment horizontal="right" vertical="center"/>
    </xf>
    <xf numFmtId="44" fontId="10" fillId="37" borderId="116" xfId="1" applyFont="1" applyFill="1" applyBorder="1" applyAlignment="1" applyProtection="1">
      <alignment horizontal="right" vertical="center"/>
    </xf>
    <xf numFmtId="0" fontId="58" fillId="0" borderId="0" xfId="0" applyFont="1"/>
    <xf numFmtId="44" fontId="58" fillId="0" borderId="0" xfId="1" applyFont="1"/>
    <xf numFmtId="0" fontId="9" fillId="0" borderId="0" xfId="0" applyFont="1" applyAlignment="1">
      <alignment vertical="top"/>
    </xf>
    <xf numFmtId="0" fontId="0" fillId="0" borderId="0" xfId="0" applyAlignment="1">
      <alignment vertical="top"/>
    </xf>
    <xf numFmtId="0" fontId="0" fillId="0" borderId="0" xfId="0" applyAlignment="1">
      <alignment vertical="top" wrapText="1"/>
    </xf>
    <xf numFmtId="0" fontId="9" fillId="51" borderId="0" xfId="0" applyFont="1" applyFill="1" applyAlignment="1">
      <alignment vertical="top" wrapText="1"/>
    </xf>
    <xf numFmtId="0" fontId="0" fillId="49" borderId="0" xfId="0" applyFill="1" applyAlignment="1">
      <alignment vertical="top" wrapText="1"/>
    </xf>
    <xf numFmtId="0" fontId="0" fillId="37" borderId="0" xfId="0" applyFill="1" applyAlignment="1">
      <alignment vertical="top" wrapText="1"/>
    </xf>
    <xf numFmtId="43" fontId="0" fillId="0" borderId="0" xfId="1" applyNumberFormat="1" applyFont="1" applyAlignment="1">
      <alignment vertical="top"/>
    </xf>
    <xf numFmtId="0" fontId="28" fillId="58" borderId="0" xfId="0" applyFont="1" applyFill="1" applyAlignment="1">
      <alignment vertical="top"/>
    </xf>
    <xf numFmtId="0" fontId="0" fillId="58" borderId="0" xfId="0" applyFill="1" applyAlignment="1">
      <alignment vertical="top"/>
    </xf>
    <xf numFmtId="0" fontId="0" fillId="58" borderId="0" xfId="0" applyFill="1" applyAlignment="1">
      <alignment vertical="top" wrapText="1"/>
    </xf>
    <xf numFmtId="43" fontId="0" fillId="0" borderId="0" xfId="0" applyNumberFormat="1" applyAlignment="1">
      <alignment vertical="top"/>
    </xf>
    <xf numFmtId="43" fontId="34" fillId="58" borderId="0" xfId="1" applyNumberFormat="1" applyFont="1" applyFill="1" applyAlignment="1">
      <alignment vertical="top"/>
    </xf>
    <xf numFmtId="0" fontId="34" fillId="58" borderId="0" xfId="0" applyFont="1" applyFill="1" applyAlignment="1">
      <alignment vertical="top"/>
    </xf>
    <xf numFmtId="0" fontId="34" fillId="58" borderId="0" xfId="0" applyFont="1" applyFill="1" applyAlignment="1">
      <alignment vertical="top" wrapText="1"/>
    </xf>
    <xf numFmtId="0" fontId="34" fillId="47" borderId="0" xfId="0" applyFont="1" applyFill="1" applyAlignment="1">
      <alignment vertical="top" wrapText="1"/>
    </xf>
    <xf numFmtId="0" fontId="34" fillId="59" borderId="0" xfId="0" applyFont="1" applyFill="1" applyAlignment="1">
      <alignment vertical="top"/>
    </xf>
    <xf numFmtId="43" fontId="34" fillId="59" borderId="0" xfId="0" applyNumberFormat="1" applyFont="1" applyFill="1" applyAlignment="1">
      <alignment vertical="top"/>
    </xf>
    <xf numFmtId="43" fontId="0" fillId="59" borderId="0" xfId="0" applyNumberFormat="1" applyFill="1" applyAlignment="1">
      <alignment vertical="top"/>
    </xf>
    <xf numFmtId="0" fontId="34" fillId="51" borderId="0" xfId="0" applyFont="1" applyFill="1" applyAlignment="1">
      <alignment vertical="top" wrapText="1"/>
    </xf>
    <xf numFmtId="0" fontId="0" fillId="47" borderId="0" xfId="0" applyFill="1" applyAlignment="1">
      <alignment vertical="top"/>
    </xf>
    <xf numFmtId="43" fontId="0" fillId="0" borderId="0" xfId="1" applyNumberFormat="1" applyFont="1" applyFill="1" applyAlignment="1">
      <alignment vertical="top"/>
    </xf>
    <xf numFmtId="0" fontId="0" fillId="60" borderId="0" xfId="0" applyFill="1" applyAlignment="1">
      <alignment vertical="top"/>
    </xf>
    <xf numFmtId="0" fontId="44" fillId="40" borderId="91" xfId="0" applyFont="1" applyFill="1" applyBorder="1" applyAlignment="1">
      <alignment horizontal="right" vertical="top" wrapText="1"/>
    </xf>
    <xf numFmtId="0" fontId="44" fillId="41" borderId="91" xfId="0" applyFont="1" applyFill="1" applyBorder="1" applyAlignment="1">
      <alignment horizontal="right" vertical="top" wrapText="1"/>
    </xf>
    <xf numFmtId="0" fontId="45" fillId="0" borderId="92" xfId="0" applyFont="1" applyBorder="1" applyAlignment="1">
      <alignment horizontal="right" vertical="top" wrapText="1"/>
    </xf>
    <xf numFmtId="44" fontId="10" fillId="34" borderId="42" xfId="1" applyFont="1" applyFill="1" applyBorder="1" applyAlignment="1">
      <alignment horizontal="right"/>
    </xf>
    <xf numFmtId="44" fontId="10" fillId="34" borderId="46" xfId="1" applyFont="1" applyFill="1" applyBorder="1" applyAlignment="1">
      <alignment horizontal="right"/>
    </xf>
    <xf numFmtId="44" fontId="10" fillId="34" borderId="103" xfId="1" applyFont="1" applyFill="1" applyBorder="1" applyAlignment="1">
      <alignment horizontal="right"/>
    </xf>
    <xf numFmtId="44" fontId="32" fillId="2" borderId="30" xfId="1" applyFont="1" applyFill="1" applyBorder="1"/>
    <xf numFmtId="0" fontId="11" fillId="2" borderId="29" xfId="0" applyFont="1" applyFill="1" applyBorder="1"/>
    <xf numFmtId="0" fontId="10" fillId="37" borderId="38" xfId="47" applyFont="1" applyFill="1" applyBorder="1" applyAlignment="1" applyProtection="1">
      <alignment horizontal="center" vertical="center"/>
      <protection locked="0"/>
    </xf>
    <xf numFmtId="0" fontId="10" fillId="37" borderId="11" xfId="47" applyFont="1" applyFill="1" applyBorder="1" applyAlignment="1" applyProtection="1">
      <alignment horizontal="center" vertical="center"/>
      <protection locked="0"/>
    </xf>
    <xf numFmtId="0" fontId="10" fillId="37" borderId="123" xfId="47" applyFont="1" applyFill="1" applyBorder="1" applyAlignment="1" applyProtection="1">
      <alignment horizontal="center" vertical="center"/>
      <protection locked="0"/>
    </xf>
    <xf numFmtId="164" fontId="10" fillId="37" borderId="7" xfId="47" applyNumberFormat="1" applyFont="1" applyFill="1" applyBorder="1" applyAlignment="1" applyProtection="1">
      <alignment horizontal="center" vertical="center"/>
      <protection locked="0"/>
    </xf>
    <xf numFmtId="164" fontId="10" fillId="37" borderId="3" xfId="47" applyNumberFormat="1" applyFont="1" applyFill="1" applyBorder="1" applyAlignment="1" applyProtection="1">
      <alignment horizontal="center" vertical="center"/>
      <protection locked="0"/>
    </xf>
    <xf numFmtId="164" fontId="10" fillId="37" borderId="5" xfId="47" applyNumberFormat="1" applyFont="1" applyFill="1" applyBorder="1" applyAlignment="1" applyProtection="1">
      <alignment horizontal="center" vertical="center"/>
      <protection locked="0"/>
    </xf>
    <xf numFmtId="0" fontId="10" fillId="37" borderId="46" xfId="0" applyFont="1" applyFill="1" applyBorder="1" applyAlignment="1">
      <alignment horizontal="right" vertical="center"/>
    </xf>
    <xf numFmtId="0" fontId="10" fillId="37" borderId="103" xfId="0" applyFont="1" applyFill="1" applyBorder="1" applyAlignment="1">
      <alignment horizontal="right" vertical="center"/>
    </xf>
    <xf numFmtId="164" fontId="10" fillId="37" borderId="14" xfId="0" applyNumberFormat="1" applyFont="1" applyFill="1" applyBorder="1" applyAlignment="1">
      <alignment horizontal="center" vertical="center"/>
    </xf>
    <xf numFmtId="164" fontId="10" fillId="37" borderId="5" xfId="0" applyNumberFormat="1" applyFont="1" applyFill="1" applyBorder="1" applyAlignment="1" applyProtection="1">
      <alignment horizontal="center" vertical="center"/>
      <protection locked="0"/>
    </xf>
    <xf numFmtId="164" fontId="10" fillId="37" borderId="101" xfId="0" applyNumberFormat="1" applyFont="1" applyFill="1" applyBorder="1" applyAlignment="1" applyProtection="1">
      <alignment horizontal="center" vertical="center"/>
      <protection locked="0"/>
    </xf>
    <xf numFmtId="0" fontId="10" fillId="37" borderId="9" xfId="0" applyFont="1" applyFill="1" applyBorder="1" applyAlignment="1" applyProtection="1">
      <alignment horizontal="center" vertical="center"/>
      <protection locked="0"/>
    </xf>
    <xf numFmtId="44" fontId="10" fillId="37" borderId="42" xfId="1" applyFont="1" applyFill="1" applyBorder="1" applyAlignment="1" applyProtection="1">
      <alignment horizontal="right" vertical="center"/>
    </xf>
    <xf numFmtId="44" fontId="10" fillId="37" borderId="46" xfId="1" applyFont="1" applyFill="1" applyBorder="1" applyAlignment="1" applyProtection="1">
      <alignment horizontal="right" vertical="center"/>
    </xf>
    <xf numFmtId="44" fontId="10" fillId="37" borderId="103" xfId="1" applyFont="1" applyFill="1" applyBorder="1" applyAlignment="1" applyProtection="1">
      <alignment horizontal="right" vertical="center"/>
    </xf>
    <xf numFmtId="0" fontId="0" fillId="45" borderId="0" xfId="0" applyFill="1" applyAlignment="1">
      <alignment vertical="top"/>
    </xf>
    <xf numFmtId="44" fontId="0" fillId="0" borderId="0" xfId="1" applyFont="1" applyAlignment="1">
      <alignment vertical="top"/>
    </xf>
    <xf numFmtId="0" fontId="34" fillId="0" borderId="0" xfId="0" applyFont="1" applyAlignment="1">
      <alignment vertical="top"/>
    </xf>
    <xf numFmtId="44" fontId="0" fillId="0" borderId="0" xfId="0" applyNumberFormat="1" applyAlignment="1">
      <alignment vertical="top"/>
    </xf>
    <xf numFmtId="44" fontId="34" fillId="0" borderId="0" xfId="0" applyNumberFormat="1" applyFont="1" applyAlignment="1">
      <alignment vertical="top"/>
    </xf>
    <xf numFmtId="0" fontId="34" fillId="47" borderId="0" xfId="0" applyFont="1" applyFill="1" applyAlignment="1">
      <alignment vertical="top"/>
    </xf>
    <xf numFmtId="44" fontId="33" fillId="0" borderId="32" xfId="1" applyFont="1" applyBorder="1" applyAlignment="1">
      <alignment horizontal="right"/>
    </xf>
    <xf numFmtId="44" fontId="33" fillId="0" borderId="34" xfId="1" applyFont="1" applyBorder="1" applyAlignment="1">
      <alignment horizontal="right"/>
    </xf>
    <xf numFmtId="44" fontId="33" fillId="0" borderId="36" xfId="1" applyFont="1" applyBorder="1" applyAlignment="1">
      <alignment horizontal="right"/>
    </xf>
    <xf numFmtId="43" fontId="0" fillId="0" borderId="0" xfId="1" applyNumberFormat="1" applyFont="1"/>
    <xf numFmtId="0" fontId="0" fillId="47" borderId="0" xfId="0" applyFill="1" applyAlignment="1">
      <alignment wrapText="1"/>
    </xf>
    <xf numFmtId="43" fontId="0" fillId="56" borderId="0" xfId="1" applyNumberFormat="1" applyFont="1" applyFill="1"/>
    <xf numFmtId="43" fontId="0" fillId="51" borderId="0" xfId="1" applyNumberFormat="1" applyFont="1" applyFill="1"/>
    <xf numFmtId="43" fontId="0" fillId="49" borderId="0" xfId="1" applyNumberFormat="1" applyFont="1" applyFill="1"/>
    <xf numFmtId="43" fontId="0" fillId="0" borderId="0" xfId="1" applyNumberFormat="1" applyFont="1" applyFill="1"/>
    <xf numFmtId="43" fontId="0" fillId="61" borderId="0" xfId="1" applyNumberFormat="1" applyFont="1" applyFill="1"/>
    <xf numFmtId="44" fontId="39" fillId="0" borderId="80" xfId="1" applyFont="1" applyBorder="1" applyAlignment="1">
      <alignment vertical="top" shrinkToFit="1"/>
    </xf>
    <xf numFmtId="44" fontId="40" fillId="0" borderId="89" xfId="1" applyFont="1" applyBorder="1" applyAlignment="1">
      <alignment vertical="top" shrinkToFit="1"/>
    </xf>
    <xf numFmtId="44" fontId="40" fillId="0" borderId="80" xfId="1" applyFont="1" applyBorder="1" applyAlignment="1">
      <alignment vertical="top" shrinkToFit="1"/>
    </xf>
    <xf numFmtId="44" fontId="0" fillId="0" borderId="80" xfId="1" applyFont="1" applyBorder="1" applyAlignment="1">
      <alignment wrapText="1"/>
    </xf>
    <xf numFmtId="44" fontId="0" fillId="0" borderId="80" xfId="1" applyFont="1" applyBorder="1" applyAlignment="1">
      <alignment vertical="center" wrapText="1"/>
    </xf>
    <xf numFmtId="44" fontId="9" fillId="0" borderId="89" xfId="1" applyFont="1" applyBorder="1" applyAlignment="1">
      <alignment vertical="center" wrapText="1"/>
    </xf>
    <xf numFmtId="44" fontId="39" fillId="0" borderId="89" xfId="1" applyFont="1" applyBorder="1" applyAlignment="1">
      <alignment vertical="center" shrinkToFit="1"/>
    </xf>
    <xf numFmtId="44" fontId="40" fillId="0" borderId="89" xfId="1" applyFont="1" applyBorder="1" applyAlignment="1">
      <alignment vertical="center" shrinkToFit="1"/>
    </xf>
    <xf numFmtId="0" fontId="0" fillId="50" borderId="0" xfId="0" applyFill="1"/>
    <xf numFmtId="44" fontId="0" fillId="50" borderId="80" xfId="1" applyFont="1" applyFill="1" applyBorder="1" applyAlignment="1">
      <alignment wrapText="1"/>
    </xf>
    <xf numFmtId="44" fontId="9" fillId="50" borderId="89" xfId="1" applyFont="1" applyFill="1" applyBorder="1" applyAlignment="1">
      <alignment vertical="center" wrapText="1"/>
    </xf>
    <xf numFmtId="44" fontId="39" fillId="50" borderId="80" xfId="1" applyFont="1" applyFill="1" applyBorder="1" applyAlignment="1">
      <alignment vertical="top" shrinkToFit="1"/>
    </xf>
    <xf numFmtId="44" fontId="39" fillId="50" borderId="89" xfId="1" applyFont="1" applyFill="1" applyBorder="1" applyAlignment="1">
      <alignment vertical="center" shrinkToFit="1"/>
    </xf>
    <xf numFmtId="0" fontId="0" fillId="62" borderId="0" xfId="0" applyFill="1"/>
    <xf numFmtId="0" fontId="0" fillId="59" borderId="0" xfId="0" applyFill="1"/>
    <xf numFmtId="0" fontId="0" fillId="61" borderId="0" xfId="0" applyFill="1"/>
    <xf numFmtId="44" fontId="39" fillId="50" borderId="89" xfId="1" applyFont="1" applyFill="1" applyBorder="1" applyAlignment="1">
      <alignment vertical="top" shrinkToFit="1"/>
    </xf>
    <xf numFmtId="44" fontId="39" fillId="50" borderId="90" xfId="1" applyFont="1" applyFill="1" applyBorder="1" applyAlignment="1">
      <alignment vertical="top" shrinkToFit="1"/>
    </xf>
    <xf numFmtId="0" fontId="0" fillId="35" borderId="0" xfId="0" applyFill="1"/>
    <xf numFmtId="0" fontId="0" fillId="35" borderId="0" xfId="0" applyFill="1" applyAlignment="1">
      <alignment horizontal="right"/>
    </xf>
    <xf numFmtId="43" fontId="0" fillId="35" borderId="0" xfId="0" applyNumberFormat="1" applyFill="1"/>
    <xf numFmtId="44" fontId="10" fillId="34" borderId="32" xfId="1" applyFont="1" applyFill="1" applyBorder="1" applyAlignment="1" applyProtection="1">
      <alignment horizontal="right" vertical="center"/>
    </xf>
    <xf numFmtId="44" fontId="10" fillId="34" borderId="34" xfId="1" applyFont="1" applyFill="1" applyBorder="1" applyAlignment="1" applyProtection="1">
      <alignment horizontal="right" vertical="center"/>
    </xf>
    <xf numFmtId="44" fontId="10" fillId="34" borderId="36" xfId="1" applyFont="1" applyFill="1" applyBorder="1" applyAlignment="1" applyProtection="1">
      <alignment horizontal="right" vertical="center"/>
    </xf>
    <xf numFmtId="0" fontId="0" fillId="2" borderId="29" xfId="0" applyFill="1" applyBorder="1" applyAlignment="1">
      <alignment horizontal="right"/>
    </xf>
    <xf numFmtId="44" fontId="10" fillId="37" borderId="34" xfId="1" applyFont="1" applyFill="1" applyBorder="1" applyAlignment="1" applyProtection="1">
      <alignment horizontal="right" vertical="center"/>
    </xf>
    <xf numFmtId="44" fontId="10" fillId="37" borderId="32" xfId="1" applyFont="1" applyFill="1" applyBorder="1" applyAlignment="1" applyProtection="1">
      <alignment horizontal="right" vertical="center"/>
    </xf>
    <xf numFmtId="44" fontId="10" fillId="37" borderId="36" xfId="1" applyFont="1" applyFill="1" applyBorder="1" applyAlignment="1" applyProtection="1">
      <alignment horizontal="right" vertical="center"/>
    </xf>
    <xf numFmtId="0" fontId="60" fillId="0" borderId="0" xfId="0" applyFont="1"/>
    <xf numFmtId="44" fontId="60" fillId="0" borderId="0" xfId="1" applyFont="1"/>
    <xf numFmtId="0" fontId="0" fillId="34" borderId="0" xfId="0" applyFill="1" applyAlignment="1">
      <alignment vertical="top" wrapText="1"/>
    </xf>
    <xf numFmtId="4" fontId="0" fillId="0" borderId="0" xfId="0" applyNumberFormat="1"/>
    <xf numFmtId="4" fontId="0" fillId="49" borderId="0" xfId="0" applyNumberFormat="1" applyFill="1"/>
    <xf numFmtId="0" fontId="0" fillId="63" borderId="0" xfId="0" applyFill="1"/>
    <xf numFmtId="0" fontId="0" fillId="64" borderId="0" xfId="0" applyFill="1" applyAlignment="1">
      <alignment wrapText="1"/>
    </xf>
    <xf numFmtId="0" fontId="0" fillId="64" borderId="0" xfId="0" applyFill="1"/>
    <xf numFmtId="4" fontId="28" fillId="64" borderId="0" xfId="0" applyNumberFormat="1" applyFont="1" applyFill="1" applyAlignment="1">
      <alignment horizontal="right"/>
    </xf>
    <xf numFmtId="4" fontId="28" fillId="65" borderId="0" xfId="0" applyNumberFormat="1" applyFont="1" applyFill="1"/>
    <xf numFmtId="0" fontId="28" fillId="55" borderId="0" xfId="0" applyFont="1" applyFill="1" applyAlignment="1">
      <alignment wrapText="1"/>
    </xf>
    <xf numFmtId="0" fontId="28" fillId="55" borderId="0" xfId="0" applyFont="1" applyFill="1"/>
    <xf numFmtId="4" fontId="28" fillId="55" borderId="0" xfId="0" applyNumberFormat="1" applyFont="1" applyFill="1"/>
    <xf numFmtId="4" fontId="0" fillId="55" borderId="0" xfId="0" applyNumberFormat="1" applyFill="1"/>
    <xf numFmtId="0" fontId="28" fillId="66" borderId="0" xfId="0" applyFont="1" applyFill="1" applyAlignment="1">
      <alignment wrapText="1"/>
    </xf>
    <xf numFmtId="0" fontId="28" fillId="66" borderId="0" xfId="0" applyFont="1" applyFill="1"/>
    <xf numFmtId="4" fontId="28" fillId="66" borderId="0" xfId="0" applyNumberFormat="1" applyFont="1" applyFill="1"/>
    <xf numFmtId="44" fontId="10" fillId="37" borderId="14" xfId="1" applyFont="1" applyFill="1" applyBorder="1" applyAlignment="1">
      <alignment horizontal="center" vertical="center"/>
    </xf>
    <xf numFmtId="164" fontId="11" fillId="0" borderId="124" xfId="0" applyNumberFormat="1" applyFont="1" applyBorder="1" applyAlignment="1">
      <alignment horizontal="left" vertical="center"/>
    </xf>
    <xf numFmtId="49" fontId="61" fillId="39" borderId="91" xfId="0" applyNumberFormat="1" applyFont="1" applyFill="1" applyBorder="1" applyAlignment="1">
      <alignment horizontal="center" wrapText="1"/>
    </xf>
    <xf numFmtId="49" fontId="61" fillId="40" borderId="91" xfId="0" applyNumberFormat="1" applyFont="1" applyFill="1" applyBorder="1" applyAlignment="1">
      <alignment horizontal="left" vertical="top" wrapText="1"/>
    </xf>
    <xf numFmtId="0" fontId="61" fillId="40" borderId="91" xfId="0" applyFont="1" applyFill="1" applyBorder="1" applyAlignment="1">
      <alignment horizontal="right" vertical="top" wrapText="1"/>
    </xf>
    <xf numFmtId="49" fontId="61" fillId="41" borderId="91" xfId="0" applyNumberFormat="1" applyFont="1" applyFill="1" applyBorder="1" applyAlignment="1">
      <alignment horizontal="left" vertical="top" wrapText="1"/>
    </xf>
    <xf numFmtId="0" fontId="61" fillId="41" borderId="91" xfId="0" applyFont="1" applyFill="1" applyBorder="1" applyAlignment="1">
      <alignment horizontal="right" vertical="top" wrapText="1"/>
    </xf>
    <xf numFmtId="49" fontId="62" fillId="0" borderId="92" xfId="0" applyNumberFormat="1" applyFont="1" applyBorder="1" applyAlignment="1">
      <alignment horizontal="left" vertical="top" wrapText="1"/>
    </xf>
    <xf numFmtId="0" fontId="62" fillId="0" borderId="92" xfId="0" applyFont="1" applyBorder="1" applyAlignment="1">
      <alignment horizontal="right" vertical="top" wrapText="1"/>
    </xf>
    <xf numFmtId="44" fontId="0" fillId="0" borderId="89" xfId="1" applyFont="1" applyBorder="1" applyAlignment="1">
      <alignment wrapText="1"/>
    </xf>
    <xf numFmtId="44" fontId="0" fillId="0" borderId="90" xfId="1" applyFont="1" applyBorder="1" applyAlignment="1">
      <alignment wrapText="1"/>
    </xf>
    <xf numFmtId="44" fontId="39" fillId="0" borderId="89" xfId="1" applyFont="1" applyBorder="1" applyAlignment="1">
      <alignment vertical="top" shrinkToFit="1"/>
    </xf>
    <xf numFmtId="44" fontId="39" fillId="0" borderId="90" xfId="1" applyFont="1" applyBorder="1" applyAlignment="1">
      <alignment vertical="top" shrinkToFit="1"/>
    </xf>
    <xf numFmtId="44" fontId="39" fillId="0" borderId="125" xfId="1" applyFont="1" applyBorder="1" applyAlignment="1">
      <alignment vertical="top" shrinkToFit="1"/>
    </xf>
    <xf numFmtId="44" fontId="39" fillId="0" borderId="63" xfId="1" applyFont="1" applyBorder="1" applyAlignment="1">
      <alignment vertical="top" shrinkToFit="1"/>
    </xf>
    <xf numFmtId="44" fontId="39" fillId="0" borderId="126" xfId="1" applyFont="1" applyBorder="1" applyAlignment="1">
      <alignment vertical="top" shrinkToFit="1"/>
    </xf>
    <xf numFmtId="44" fontId="39" fillId="0" borderId="127" xfId="1" applyFont="1" applyBorder="1" applyAlignment="1">
      <alignment vertical="top" shrinkToFit="1"/>
    </xf>
    <xf numFmtId="44" fontId="39" fillId="0" borderId="60" xfId="1" applyFont="1" applyBorder="1" applyAlignment="1">
      <alignment vertical="top" shrinkToFit="1"/>
    </xf>
    <xf numFmtId="44" fontId="39" fillId="0" borderId="128" xfId="1" applyFont="1" applyBorder="1" applyAlignment="1">
      <alignment vertical="top" shrinkToFit="1"/>
    </xf>
    <xf numFmtId="44" fontId="39" fillId="0" borderId="129" xfId="1" applyFont="1" applyBorder="1" applyAlignment="1">
      <alignment vertical="top" shrinkToFit="1"/>
    </xf>
    <xf numFmtId="44" fontId="39" fillId="0" borderId="0" xfId="1" applyFont="1" applyAlignment="1">
      <alignment vertical="top" shrinkToFit="1"/>
    </xf>
    <xf numFmtId="44" fontId="39" fillId="0" borderId="130" xfId="1" applyFont="1" applyBorder="1" applyAlignment="1">
      <alignment vertical="top" shrinkToFit="1"/>
    </xf>
    <xf numFmtId="44" fontId="40" fillId="0" borderId="90" xfId="1" applyFont="1" applyBorder="1" applyAlignment="1">
      <alignment vertical="top" shrinkToFit="1"/>
    </xf>
    <xf numFmtId="44" fontId="0" fillId="0" borderId="0" xfId="1" applyFont="1" applyAlignment="1">
      <alignment wrapText="1"/>
    </xf>
    <xf numFmtId="44" fontId="9" fillId="0" borderId="89" xfId="1" applyFont="1" applyBorder="1" applyAlignment="1">
      <alignment vertical="top" wrapText="1"/>
    </xf>
    <xf numFmtId="44" fontId="9" fillId="0" borderId="80" xfId="1" applyFont="1" applyBorder="1" applyAlignment="1">
      <alignment vertical="top" wrapText="1"/>
    </xf>
    <xf numFmtId="44" fontId="9" fillId="0" borderId="90" xfId="1" applyFont="1" applyBorder="1" applyAlignment="1">
      <alignment vertical="top" wrapText="1"/>
    </xf>
    <xf numFmtId="44" fontId="0" fillId="0" borderId="89" xfId="1" applyFont="1" applyBorder="1" applyAlignment="1">
      <alignment vertical="center" wrapText="1"/>
    </xf>
    <xf numFmtId="44" fontId="0" fillId="0" borderId="90" xfId="1" applyFont="1" applyBorder="1" applyAlignment="1">
      <alignment vertical="center" wrapText="1"/>
    </xf>
    <xf numFmtId="44" fontId="10" fillId="0" borderId="89" xfId="1" applyFont="1" applyBorder="1" applyAlignment="1">
      <alignment wrapText="1"/>
    </xf>
    <xf numFmtId="44" fontId="53" fillId="0" borderId="89" xfId="1" applyFont="1" applyBorder="1" applyAlignment="1">
      <alignment vertical="top" shrinkToFit="1"/>
    </xf>
    <xf numFmtId="44" fontId="54" fillId="0" borderId="89" xfId="1" applyFont="1" applyBorder="1" applyAlignment="1">
      <alignment vertical="top" shrinkToFit="1"/>
    </xf>
    <xf numFmtId="44" fontId="10" fillId="0" borderId="89" xfId="1" applyFont="1" applyBorder="1" applyAlignment="1">
      <alignment vertical="center" wrapText="1"/>
    </xf>
    <xf numFmtId="0" fontId="0" fillId="0" borderId="89" xfId="0" applyBorder="1" applyAlignment="1">
      <alignment wrapText="1"/>
    </xf>
    <xf numFmtId="0" fontId="0" fillId="0" borderId="90" xfId="0" applyBorder="1" applyAlignment="1">
      <alignment wrapText="1"/>
    </xf>
    <xf numFmtId="0" fontId="63" fillId="0" borderId="102" xfId="0" applyFont="1" applyBorder="1" applyAlignment="1">
      <alignment vertical="top" wrapText="1" readingOrder="1"/>
    </xf>
    <xf numFmtId="0" fontId="63" fillId="0" borderId="102" xfId="0" applyFont="1" applyBorder="1" applyAlignment="1">
      <alignment vertical="top" readingOrder="1"/>
    </xf>
    <xf numFmtId="0" fontId="64" fillId="0" borderId="0" xfId="0" applyFont="1"/>
    <xf numFmtId="0" fontId="63" fillId="0" borderId="131" xfId="0" applyFont="1" applyBorder="1" applyAlignment="1">
      <alignment vertical="top" readingOrder="1"/>
    </xf>
    <xf numFmtId="0" fontId="64" fillId="0" borderId="0" xfId="0" applyFont="1" applyAlignment="1">
      <alignment wrapText="1"/>
    </xf>
    <xf numFmtId="39" fontId="63" fillId="0" borderId="131" xfId="0" applyNumberFormat="1" applyFont="1" applyBorder="1" applyAlignment="1">
      <alignment vertical="top" wrapText="1" readingOrder="1"/>
    </xf>
    <xf numFmtId="39" fontId="63" fillId="0" borderId="102" xfId="0" applyNumberFormat="1" applyFont="1" applyBorder="1" applyAlignment="1">
      <alignment vertical="top" wrapText="1" readingOrder="1"/>
    </xf>
    <xf numFmtId="0" fontId="63" fillId="0" borderId="0" xfId="0" applyFont="1" applyAlignment="1">
      <alignment vertical="top" wrapText="1" readingOrder="1"/>
    </xf>
    <xf numFmtId="0" fontId="63" fillId="0" borderId="0" xfId="0" applyFont="1" applyAlignment="1">
      <alignment vertical="top" readingOrder="1"/>
    </xf>
    <xf numFmtId="39" fontId="63" fillId="0" borderId="0" xfId="0" applyNumberFormat="1" applyFont="1" applyAlignment="1">
      <alignment vertical="top" wrapText="1" readingOrder="1"/>
    </xf>
    <xf numFmtId="2" fontId="64" fillId="0" borderId="0" xfId="0" applyNumberFormat="1" applyFont="1"/>
    <xf numFmtId="0" fontId="40" fillId="43" borderId="102" xfId="0" applyFont="1" applyFill="1" applyBorder="1" applyAlignment="1">
      <alignment vertical="top" wrapText="1" readingOrder="1"/>
    </xf>
    <xf numFmtId="0" fontId="63" fillId="43" borderId="102" xfId="0" applyFont="1" applyFill="1" applyBorder="1" applyAlignment="1">
      <alignment vertical="top" wrapText="1" readingOrder="1"/>
    </xf>
    <xf numFmtId="0" fontId="63" fillId="43" borderId="102" xfId="0" applyFont="1" applyFill="1" applyBorder="1" applyAlignment="1">
      <alignment vertical="top" readingOrder="1"/>
    </xf>
    <xf numFmtId="39" fontId="63" fillId="43" borderId="131" xfId="0" applyNumberFormat="1" applyFont="1" applyFill="1" applyBorder="1" applyAlignment="1">
      <alignment vertical="top" wrapText="1" readingOrder="1"/>
    </xf>
    <xf numFmtId="39" fontId="63" fillId="43" borderId="102" xfId="0" applyNumberFormat="1" applyFont="1" applyFill="1" applyBorder="1" applyAlignment="1">
      <alignment vertical="top" wrapText="1" readingOrder="1"/>
    </xf>
    <xf numFmtId="0" fontId="63" fillId="43" borderId="131" xfId="0" applyFont="1" applyFill="1" applyBorder="1" applyAlignment="1">
      <alignment vertical="top" readingOrder="1"/>
    </xf>
    <xf numFmtId="0" fontId="40" fillId="43" borderId="0" xfId="0" applyFont="1" applyFill="1" applyAlignment="1">
      <alignment vertical="top" wrapText="1" readingOrder="1"/>
    </xf>
    <xf numFmtId="0" fontId="63" fillId="43" borderId="0" xfId="0" applyFont="1" applyFill="1" applyAlignment="1">
      <alignment vertical="top" wrapText="1" readingOrder="1"/>
    </xf>
    <xf numFmtId="0" fontId="63" fillId="43" borderId="0" xfId="0" applyFont="1" applyFill="1" applyAlignment="1">
      <alignment vertical="top" readingOrder="1"/>
    </xf>
    <xf numFmtId="39" fontId="63" fillId="43" borderId="0" xfId="0" applyNumberFormat="1" applyFont="1" applyFill="1" applyAlignment="1">
      <alignment vertical="top" wrapText="1" readingOrder="1"/>
    </xf>
    <xf numFmtId="0" fontId="40" fillId="67" borderId="0" xfId="0" applyFont="1" applyFill="1" applyAlignment="1">
      <alignment vertical="top" wrapText="1" readingOrder="1"/>
    </xf>
    <xf numFmtId="0" fontId="63" fillId="67" borderId="0" xfId="0" applyFont="1" applyFill="1" applyAlignment="1">
      <alignment vertical="top" wrapText="1" readingOrder="1"/>
    </xf>
    <xf numFmtId="0" fontId="63" fillId="67" borderId="0" xfId="0" applyFont="1" applyFill="1" applyAlignment="1">
      <alignment vertical="top" readingOrder="1"/>
    </xf>
    <xf numFmtId="39" fontId="63" fillId="67" borderId="0" xfId="0" applyNumberFormat="1" applyFont="1" applyFill="1" applyAlignment="1">
      <alignment vertical="top" wrapText="1" readingOrder="1"/>
    </xf>
    <xf numFmtId="0" fontId="0" fillId="67" borderId="0" xfId="0" applyFill="1"/>
    <xf numFmtId="0" fontId="65" fillId="59" borderId="0" xfId="0" applyFont="1" applyFill="1"/>
    <xf numFmtId="0" fontId="64" fillId="59" borderId="0" xfId="0" applyFont="1" applyFill="1"/>
    <xf numFmtId="4" fontId="64" fillId="59" borderId="0" xfId="0" applyNumberFormat="1" applyFont="1" applyFill="1"/>
    <xf numFmtId="4" fontId="64" fillId="49" borderId="0" xfId="0" applyNumberFormat="1" applyFont="1" applyFill="1"/>
    <xf numFmtId="4" fontId="64" fillId="43" borderId="0" xfId="0" applyNumberFormat="1" applyFont="1" applyFill="1"/>
    <xf numFmtId="4" fontId="64" fillId="67" borderId="0" xfId="0" applyNumberFormat="1" applyFont="1" applyFill="1"/>
    <xf numFmtId="39" fontId="63" fillId="51" borderId="0" xfId="0" applyNumberFormat="1" applyFont="1" applyFill="1" applyAlignment="1">
      <alignment vertical="top" wrapText="1" readingOrder="1"/>
    </xf>
    <xf numFmtId="39" fontId="63" fillId="68" borderId="0" xfId="0" applyNumberFormat="1" applyFont="1" applyFill="1" applyAlignment="1">
      <alignment vertical="top" wrapText="1" readingOrder="1"/>
    </xf>
    <xf numFmtId="39" fontId="63" fillId="68" borderId="102" xfId="0" applyNumberFormat="1" applyFont="1" applyFill="1" applyBorder="1" applyAlignment="1">
      <alignment vertical="top" wrapText="1" readingOrder="1"/>
    </xf>
    <xf numFmtId="0" fontId="0" fillId="0" borderId="0" xfId="0" applyAlignment="1">
      <alignment vertical="center" wrapText="1"/>
    </xf>
    <xf numFmtId="43" fontId="0" fillId="0" borderId="0" xfId="0" applyNumberFormat="1" applyAlignment="1">
      <alignment vertical="center" wrapText="1"/>
    </xf>
    <xf numFmtId="168" fontId="39" fillId="0" borderId="86" xfId="0" applyNumberFormat="1" applyFont="1" applyBorder="1" applyAlignment="1">
      <alignment horizontal="right" vertical="top" shrinkToFit="1"/>
    </xf>
    <xf numFmtId="44" fontId="10" fillId="34" borderId="14" xfId="0" applyNumberFormat="1" applyFont="1" applyFill="1" applyBorder="1" applyAlignment="1">
      <alignment horizontal="right"/>
    </xf>
    <xf numFmtId="44" fontId="10" fillId="34" borderId="3" xfId="0" applyNumberFormat="1" applyFont="1" applyFill="1" applyBorder="1" applyAlignment="1">
      <alignment horizontal="right"/>
    </xf>
    <xf numFmtId="44" fontId="10" fillId="34" borderId="101" xfId="0" applyNumberFormat="1" applyFont="1" applyFill="1" applyBorder="1" applyAlignment="1">
      <alignment horizontal="right"/>
    </xf>
    <xf numFmtId="44" fontId="9" fillId="0" borderId="0" xfId="0" applyNumberFormat="1" applyFont="1"/>
    <xf numFmtId="44" fontId="10" fillId="34" borderId="32" xfId="0" applyNumberFormat="1" applyFont="1" applyFill="1" applyBorder="1" applyAlignment="1">
      <alignment horizontal="right" vertical="center"/>
    </xf>
    <xf numFmtId="44" fontId="10" fillId="34" borderId="34" xfId="0" applyNumberFormat="1" applyFont="1" applyFill="1" applyBorder="1" applyAlignment="1">
      <alignment horizontal="right" vertical="center"/>
    </xf>
    <xf numFmtId="44" fontId="10" fillId="34" borderId="36" xfId="0" applyNumberFormat="1" applyFont="1" applyFill="1" applyBorder="1" applyAlignment="1">
      <alignment horizontal="right" vertical="center"/>
    </xf>
    <xf numFmtId="42" fontId="10" fillId="37" borderId="32" xfId="0" applyNumberFormat="1" applyFont="1" applyFill="1" applyBorder="1" applyAlignment="1">
      <alignment horizontal="right" vertical="center"/>
    </xf>
    <xf numFmtId="42" fontId="10" fillId="37" borderId="34" xfId="0" applyNumberFormat="1" applyFont="1" applyFill="1" applyBorder="1" applyAlignment="1">
      <alignment horizontal="right" vertical="center"/>
    </xf>
    <xf numFmtId="42" fontId="10" fillId="37" borderId="36" xfId="0" applyNumberFormat="1" applyFont="1" applyFill="1" applyBorder="1" applyAlignment="1">
      <alignment horizontal="right" vertical="center"/>
    </xf>
    <xf numFmtId="0" fontId="39" fillId="0" borderId="102" xfId="0" applyFont="1" applyBorder="1" applyAlignment="1">
      <alignment vertical="top" wrapText="1" readingOrder="1"/>
    </xf>
    <xf numFmtId="44" fontId="10" fillId="0" borderId="14" xfId="0" applyNumberFormat="1" applyFont="1" applyBorder="1" applyAlignment="1">
      <alignment horizontal="right" vertical="center"/>
    </xf>
    <xf numFmtId="44" fontId="10" fillId="0" borderId="3" xfId="0" applyNumberFormat="1" applyFont="1" applyBorder="1" applyAlignment="1">
      <alignment horizontal="right" vertical="center"/>
    </xf>
    <xf numFmtId="44" fontId="10" fillId="0" borderId="101" xfId="0" applyNumberFormat="1" applyFont="1" applyBorder="1" applyAlignment="1">
      <alignment horizontal="right" vertical="center"/>
    </xf>
    <xf numFmtId="44" fontId="10" fillId="0" borderId="32" xfId="0" applyNumberFormat="1" applyFont="1" applyBorder="1" applyAlignment="1">
      <alignment horizontal="right" vertical="center"/>
    </xf>
    <xf numFmtId="44" fontId="10" fillId="0" borderId="34" xfId="0" applyNumberFormat="1" applyFont="1" applyBorder="1" applyAlignment="1">
      <alignment horizontal="right" vertical="center"/>
    </xf>
    <xf numFmtId="44" fontId="10" fillId="0" borderId="36" xfId="0" applyNumberFormat="1" applyFont="1" applyBorder="1" applyAlignment="1">
      <alignment horizontal="right" vertical="center"/>
    </xf>
    <xf numFmtId="43" fontId="40" fillId="0" borderId="89" xfId="0" applyNumberFormat="1" applyFont="1" applyBorder="1" applyAlignment="1">
      <alignment vertical="top" shrinkToFit="1"/>
    </xf>
    <xf numFmtId="43" fontId="40" fillId="0" borderId="90" xfId="0" applyNumberFormat="1" applyFont="1" applyBorder="1" applyAlignment="1">
      <alignment vertical="top" shrinkToFit="1"/>
    </xf>
    <xf numFmtId="43" fontId="39" fillId="0" borderId="89" xfId="0" applyNumberFormat="1" applyFont="1" applyBorder="1" applyAlignment="1">
      <alignment vertical="top" shrinkToFit="1"/>
    </xf>
    <xf numFmtId="43" fontId="39" fillId="0" borderId="90" xfId="0" applyNumberFormat="1" applyFont="1" applyBorder="1" applyAlignment="1">
      <alignment vertical="top" shrinkToFit="1"/>
    </xf>
    <xf numFmtId="43" fontId="0" fillId="0" borderId="89" xfId="0" applyNumberFormat="1" applyBorder="1" applyAlignment="1">
      <alignment wrapText="1"/>
    </xf>
    <xf numFmtId="43" fontId="0" fillId="0" borderId="90" xfId="0" applyNumberFormat="1" applyBorder="1" applyAlignment="1">
      <alignment wrapText="1"/>
    </xf>
    <xf numFmtId="43" fontId="0" fillId="0" borderId="89" xfId="0" applyNumberFormat="1" applyBorder="1" applyAlignment="1">
      <alignment vertical="center" wrapText="1"/>
    </xf>
    <xf numFmtId="43" fontId="0" fillId="0" borderId="90" xfId="0" applyNumberFormat="1" applyBorder="1" applyAlignment="1">
      <alignment vertical="center" wrapText="1"/>
    </xf>
    <xf numFmtId="43" fontId="39" fillId="47" borderId="90" xfId="0" applyNumberFormat="1" applyFont="1" applyFill="1" applyBorder="1" applyAlignment="1">
      <alignment vertical="top" shrinkToFit="1"/>
    </xf>
    <xf numFmtId="43" fontId="39" fillId="0" borderId="89" xfId="1" applyNumberFormat="1" applyFont="1" applyBorder="1" applyAlignment="1">
      <alignment vertical="top" shrinkToFit="1"/>
    </xf>
    <xf numFmtId="43" fontId="39" fillId="0" borderId="90" xfId="1" applyNumberFormat="1" applyFont="1" applyBorder="1" applyAlignment="1">
      <alignment vertical="top" shrinkToFit="1"/>
    </xf>
    <xf numFmtId="0" fontId="9" fillId="0" borderId="89" xfId="0" applyFont="1" applyBorder="1" applyAlignment="1">
      <alignment vertical="top" wrapText="1"/>
    </xf>
    <xf numFmtId="0" fontId="9" fillId="0" borderId="90" xfId="0" applyFont="1" applyBorder="1" applyAlignment="1">
      <alignment vertical="top" wrapText="1"/>
    </xf>
    <xf numFmtId="43" fontId="39" fillId="0" borderId="80" xfId="0" applyNumberFormat="1" applyFont="1" applyBorder="1" applyAlignment="1">
      <alignment vertical="top" shrinkToFit="1"/>
    </xf>
    <xf numFmtId="43" fontId="39" fillId="47" borderId="80" xfId="0" applyNumberFormat="1" applyFont="1" applyFill="1" applyBorder="1" applyAlignment="1">
      <alignment vertical="top" shrinkToFit="1"/>
    </xf>
    <xf numFmtId="43" fontId="40" fillId="0" borderId="80" xfId="0" applyNumberFormat="1" applyFont="1" applyBorder="1" applyAlignment="1">
      <alignment vertical="top" shrinkToFit="1"/>
    </xf>
    <xf numFmtId="43" fontId="39" fillId="0" borderId="125" xfId="0" applyNumberFormat="1" applyFont="1" applyBorder="1" applyAlignment="1">
      <alignment vertical="top" shrinkToFit="1"/>
    </xf>
    <xf numFmtId="43" fontId="39" fillId="0" borderId="63" xfId="0" applyNumberFormat="1" applyFont="1" applyBorder="1" applyAlignment="1">
      <alignment vertical="top" shrinkToFit="1"/>
    </xf>
    <xf numFmtId="43" fontId="39" fillId="0" borderId="126" xfId="0" applyNumberFormat="1" applyFont="1" applyBorder="1" applyAlignment="1">
      <alignment vertical="top" shrinkToFit="1"/>
    </xf>
    <xf numFmtId="43" fontId="39" fillId="0" borderId="127" xfId="0" applyNumberFormat="1" applyFont="1" applyBorder="1" applyAlignment="1">
      <alignment vertical="top" shrinkToFit="1"/>
    </xf>
    <xf numFmtId="43" fontId="39" fillId="0" borderId="60" xfId="0" applyNumberFormat="1" applyFont="1" applyBorder="1" applyAlignment="1">
      <alignment vertical="top" shrinkToFit="1"/>
    </xf>
    <xf numFmtId="43" fontId="39" fillId="0" borderId="128" xfId="0" applyNumberFormat="1" applyFont="1" applyBorder="1" applyAlignment="1">
      <alignment vertical="top" shrinkToFit="1"/>
    </xf>
    <xf numFmtId="43" fontId="39" fillId="0" borderId="129" xfId="0" applyNumberFormat="1" applyFont="1" applyBorder="1" applyAlignment="1">
      <alignment vertical="top" shrinkToFit="1"/>
    </xf>
    <xf numFmtId="43" fontId="39" fillId="0" borderId="0" xfId="0" applyNumberFormat="1" applyFont="1" applyAlignment="1">
      <alignment vertical="top" shrinkToFit="1"/>
    </xf>
    <xf numFmtId="43" fontId="39" fillId="0" borderId="130" xfId="0" applyNumberFormat="1" applyFont="1" applyBorder="1" applyAlignment="1">
      <alignment vertical="top" shrinkToFit="1"/>
    </xf>
    <xf numFmtId="44" fontId="39" fillId="0" borderId="89" xfId="0" applyNumberFormat="1" applyFont="1" applyBorder="1" applyAlignment="1">
      <alignment vertical="top" shrinkToFit="1"/>
    </xf>
    <xf numFmtId="44" fontId="39" fillId="0" borderId="80" xfId="0" applyNumberFormat="1" applyFont="1" applyBorder="1" applyAlignment="1">
      <alignment vertical="top" shrinkToFit="1"/>
    </xf>
    <xf numFmtId="44" fontId="39" fillId="0" borderId="90" xfId="0" applyNumberFormat="1" applyFont="1" applyBorder="1" applyAlignment="1">
      <alignment vertical="top" shrinkToFit="1"/>
    </xf>
    <xf numFmtId="0" fontId="9" fillId="0" borderId="80" xfId="0" applyFont="1" applyBorder="1" applyAlignment="1">
      <alignment vertical="top" wrapText="1"/>
    </xf>
    <xf numFmtId="0" fontId="0" fillId="0" borderId="80" xfId="0" applyBorder="1" applyAlignment="1">
      <alignment wrapText="1"/>
    </xf>
    <xf numFmtId="43" fontId="0" fillId="0" borderId="80" xfId="0" applyNumberFormat="1" applyBorder="1" applyAlignment="1">
      <alignment vertical="center" wrapText="1"/>
    </xf>
    <xf numFmtId="43" fontId="0" fillId="0" borderId="80" xfId="0" applyNumberFormat="1" applyBorder="1" applyAlignment="1">
      <alignment wrapText="1"/>
    </xf>
    <xf numFmtId="43" fontId="39" fillId="69" borderId="89" xfId="0" applyNumberFormat="1" applyFont="1" applyFill="1" applyBorder="1" applyAlignment="1">
      <alignment vertical="top" shrinkToFit="1"/>
    </xf>
    <xf numFmtId="44" fontId="33" fillId="0" borderId="34" xfId="0" applyNumberFormat="1" applyFont="1" applyBorder="1" applyAlignment="1">
      <alignment horizontal="right"/>
    </xf>
    <xf numFmtId="44" fontId="33" fillId="0" borderId="0" xfId="0" applyNumberFormat="1" applyFont="1"/>
    <xf numFmtId="43" fontId="39" fillId="0" borderId="102" xfId="0" applyNumberFormat="1" applyFont="1" applyBorder="1" applyAlignment="1">
      <alignment vertical="top" wrapText="1" readingOrder="1"/>
    </xf>
    <xf numFmtId="0" fontId="39" fillId="0" borderId="131" xfId="0" applyFont="1" applyBorder="1" applyAlignment="1">
      <alignment horizontal="left" vertical="top" wrapText="1" readingOrder="1"/>
    </xf>
    <xf numFmtId="0" fontId="9" fillId="49" borderId="0" xfId="0" applyFont="1" applyFill="1" applyAlignment="1">
      <alignment vertical="top" wrapText="1"/>
    </xf>
    <xf numFmtId="0" fontId="39" fillId="37" borderId="134" xfId="0" applyFont="1" applyFill="1" applyBorder="1" applyAlignment="1">
      <alignment vertical="top" wrapText="1" readingOrder="1"/>
    </xf>
    <xf numFmtId="43" fontId="64" fillId="49" borderId="0" xfId="0" applyNumberFormat="1" applyFont="1" applyFill="1"/>
    <xf numFmtId="0" fontId="39" fillId="70" borderId="102" xfId="0" applyFont="1" applyFill="1" applyBorder="1" applyAlignment="1">
      <alignment vertical="top" wrapText="1" readingOrder="1"/>
    </xf>
    <xf numFmtId="43" fontId="39" fillId="70" borderId="102" xfId="0" applyNumberFormat="1" applyFont="1" applyFill="1" applyBorder="1" applyAlignment="1">
      <alignment vertical="top" wrapText="1" readingOrder="1"/>
    </xf>
    <xf numFmtId="43" fontId="64" fillId="37" borderId="0" xfId="0" applyNumberFormat="1" applyFont="1" applyFill="1"/>
    <xf numFmtId="0" fontId="39" fillId="45" borderId="102" xfId="0" applyFont="1" applyFill="1" applyBorder="1" applyAlignment="1">
      <alignment vertical="top" wrapText="1" readingOrder="1"/>
    </xf>
    <xf numFmtId="0" fontId="39" fillId="0" borderId="131" xfId="0" applyFont="1" applyBorder="1" applyAlignment="1">
      <alignment vertical="top" wrapText="1" readingOrder="1"/>
    </xf>
    <xf numFmtId="0" fontId="39" fillId="0" borderId="102" xfId="0" applyFont="1" applyBorder="1" applyAlignment="1">
      <alignment horizontal="left" vertical="top" wrapText="1" readingOrder="1"/>
    </xf>
    <xf numFmtId="43" fontId="39" fillId="49" borderId="102" xfId="0" applyNumberFormat="1" applyFont="1" applyFill="1" applyBorder="1" applyAlignment="1">
      <alignment vertical="top" wrapText="1" readingOrder="1"/>
    </xf>
    <xf numFmtId="0" fontId="40" fillId="55" borderId="102" xfId="0" applyFont="1" applyFill="1" applyBorder="1" applyAlignment="1">
      <alignment vertical="top" wrapText="1" readingOrder="1"/>
    </xf>
    <xf numFmtId="43" fontId="40" fillId="55" borderId="102" xfId="0" applyNumberFormat="1" applyFont="1" applyFill="1" applyBorder="1" applyAlignment="1">
      <alignment vertical="top" wrapText="1" readingOrder="1"/>
    </xf>
    <xf numFmtId="43" fontId="40" fillId="45" borderId="102" xfId="0" applyNumberFormat="1" applyFont="1" applyFill="1" applyBorder="1" applyAlignment="1">
      <alignment vertical="top" wrapText="1" readingOrder="1"/>
    </xf>
    <xf numFmtId="43" fontId="66" fillId="55" borderId="0" xfId="0" applyNumberFormat="1" applyFont="1" applyFill="1"/>
    <xf numFmtId="0" fontId="66" fillId="55" borderId="0" xfId="0" applyFont="1" applyFill="1"/>
    <xf numFmtId="0" fontId="40" fillId="55" borderId="131" xfId="0" applyFont="1" applyFill="1" applyBorder="1" applyAlignment="1">
      <alignment vertical="top" wrapText="1" readingOrder="1"/>
    </xf>
    <xf numFmtId="0" fontId="40" fillId="55" borderId="0" xfId="0" applyFont="1" applyFill="1" applyAlignment="1">
      <alignment vertical="top" wrapText="1" readingOrder="1"/>
    </xf>
    <xf numFmtId="43" fontId="40" fillId="55" borderId="0" xfId="0" applyNumberFormat="1" applyFont="1" applyFill="1" applyAlignment="1">
      <alignment vertical="top" wrapText="1" readingOrder="1"/>
    </xf>
    <xf numFmtId="43" fontId="40" fillId="45" borderId="0" xfId="0" applyNumberFormat="1" applyFont="1" applyFill="1" applyAlignment="1">
      <alignment vertical="top" wrapText="1" readingOrder="1"/>
    </xf>
    <xf numFmtId="43" fontId="40" fillId="67" borderId="0" xfId="0" applyNumberFormat="1" applyFont="1" applyFill="1" applyAlignment="1">
      <alignment vertical="top" wrapText="1" readingOrder="1"/>
    </xf>
    <xf numFmtId="43" fontId="66" fillId="67" borderId="0" xfId="0" applyNumberFormat="1" applyFont="1" applyFill="1"/>
    <xf numFmtId="0" fontId="66" fillId="67" borderId="0" xfId="0" applyFont="1" applyFill="1"/>
    <xf numFmtId="0" fontId="66" fillId="59" borderId="0" xfId="0" applyFont="1" applyFill="1"/>
    <xf numFmtId="0" fontId="66" fillId="59" borderId="0" xfId="0" applyFont="1" applyFill="1" applyAlignment="1">
      <alignment horizontal="right"/>
    </xf>
    <xf numFmtId="43" fontId="66" fillId="59" borderId="0" xfId="0" applyNumberFormat="1" applyFont="1" applyFill="1"/>
    <xf numFmtId="1" fontId="64" fillId="0" borderId="0" xfId="0" applyNumberFormat="1" applyFont="1"/>
    <xf numFmtId="4" fontId="64" fillId="0" borderId="0" xfId="0" applyNumberFormat="1" applyFont="1"/>
    <xf numFmtId="4" fontId="66" fillId="55" borderId="0" xfId="0" applyNumberFormat="1" applyFont="1" applyFill="1"/>
    <xf numFmtId="43" fontId="64" fillId="0" borderId="0" xfId="0" applyNumberFormat="1" applyFont="1"/>
    <xf numFmtId="44" fontId="10" fillId="34" borderId="103" xfId="0" applyNumberFormat="1" applyFont="1" applyFill="1" applyBorder="1" applyAlignment="1">
      <alignment horizontal="right" vertical="center"/>
    </xf>
    <xf numFmtId="44" fontId="10" fillId="34" borderId="42" xfId="1" applyFont="1" applyFill="1" applyBorder="1" applyAlignment="1" applyProtection="1">
      <alignment horizontal="right" vertical="center"/>
    </xf>
    <xf numFmtId="44" fontId="10" fillId="34" borderId="46" xfId="1" applyFont="1" applyFill="1" applyBorder="1" applyAlignment="1" applyProtection="1">
      <alignment horizontal="right" vertical="center"/>
    </xf>
    <xf numFmtId="44" fontId="39" fillId="70" borderId="89" xfId="1" applyFont="1" applyFill="1" applyBorder="1" applyAlignment="1">
      <alignment vertical="top" shrinkToFit="1"/>
    </xf>
    <xf numFmtId="44" fontId="39" fillId="70" borderId="80" xfId="1" applyFont="1" applyFill="1" applyBorder="1" applyAlignment="1">
      <alignment vertical="top" shrinkToFit="1"/>
    </xf>
    <xf numFmtId="44" fontId="39" fillId="70" borderId="90" xfId="1" applyFont="1" applyFill="1" applyBorder="1" applyAlignment="1">
      <alignment vertical="top" shrinkToFit="1"/>
    </xf>
    <xf numFmtId="44" fontId="39" fillId="0" borderId="89" xfId="1" applyFont="1" applyBorder="1" applyAlignment="1">
      <alignment vertical="top" wrapText="1" shrinkToFit="1"/>
    </xf>
    <xf numFmtId="44" fontId="39" fillId="0" borderId="80" xfId="1" applyFont="1" applyBorder="1" applyAlignment="1">
      <alignment vertical="top" wrapText="1" shrinkToFit="1"/>
    </xf>
    <xf numFmtId="44" fontId="39" fillId="0" borderId="90" xfId="1" applyFont="1" applyBorder="1" applyAlignment="1">
      <alignment vertical="top" wrapText="1" shrinkToFit="1"/>
    </xf>
    <xf numFmtId="44" fontId="40" fillId="0" borderId="89" xfId="1" applyFont="1" applyBorder="1" applyAlignment="1">
      <alignment vertical="top" wrapText="1" shrinkToFit="1"/>
    </xf>
    <xf numFmtId="44" fontId="40" fillId="0" borderId="80" xfId="1" applyFont="1" applyBorder="1" applyAlignment="1">
      <alignment vertical="top" wrapText="1" shrinkToFit="1"/>
    </xf>
    <xf numFmtId="44" fontId="40" fillId="0" borderId="90" xfId="1" applyFont="1" applyBorder="1" applyAlignment="1">
      <alignment vertical="top" wrapText="1" shrinkToFit="1"/>
    </xf>
    <xf numFmtId="44" fontId="39" fillId="70" borderId="89" xfId="1" applyFont="1" applyFill="1" applyBorder="1" applyAlignment="1">
      <alignment vertical="top" wrapText="1" shrinkToFit="1"/>
    </xf>
    <xf numFmtId="44" fontId="39" fillId="70" borderId="80" xfId="1" applyFont="1" applyFill="1" applyBorder="1" applyAlignment="1">
      <alignment vertical="top" wrapText="1" shrinkToFit="1"/>
    </xf>
    <xf numFmtId="44" fontId="39" fillId="70" borderId="90" xfId="1" applyFont="1" applyFill="1" applyBorder="1" applyAlignment="1">
      <alignment vertical="top" wrapText="1" shrinkToFit="1"/>
    </xf>
    <xf numFmtId="0" fontId="0" fillId="0" borderId="89" xfId="0" applyBorder="1" applyAlignment="1">
      <alignment vertical="center" wrapText="1"/>
    </xf>
    <xf numFmtId="0" fontId="0" fillId="0" borderId="80" xfId="0" applyBorder="1" applyAlignment="1">
      <alignment vertical="center" wrapText="1"/>
    </xf>
    <xf numFmtId="0" fontId="0" fillId="0" borderId="90" xfId="0" applyBorder="1" applyAlignment="1">
      <alignment vertical="center" wrapText="1"/>
    </xf>
    <xf numFmtId="44" fontId="39" fillId="0" borderId="89" xfId="1" applyFont="1" applyFill="1" applyBorder="1" applyAlignment="1">
      <alignment vertical="top" shrinkToFit="1"/>
    </xf>
    <xf numFmtId="44" fontId="39" fillId="0" borderId="80" xfId="1" applyFont="1" applyFill="1" applyBorder="1" applyAlignment="1">
      <alignment vertical="top" shrinkToFit="1"/>
    </xf>
    <xf numFmtId="44" fontId="39" fillId="0" borderId="90" xfId="1" applyFont="1" applyFill="1" applyBorder="1" applyAlignment="1">
      <alignment vertical="top" shrinkToFit="1"/>
    </xf>
    <xf numFmtId="0" fontId="34" fillId="0" borderId="89" xfId="0" applyFont="1" applyBorder="1" applyAlignment="1">
      <alignment horizontal="left" vertical="top" wrapText="1"/>
    </xf>
    <xf numFmtId="0" fontId="9" fillId="0" borderId="89" xfId="0" applyFont="1" applyBorder="1" applyAlignment="1">
      <alignment horizontal="left" vertical="top" wrapText="1"/>
    </xf>
    <xf numFmtId="0" fontId="0" fillId="0" borderId="89" xfId="0" applyBorder="1" applyAlignment="1">
      <alignment horizontal="left" wrapText="1"/>
    </xf>
    <xf numFmtId="0" fontId="39" fillId="56" borderId="102" xfId="0" applyFont="1" applyFill="1" applyBorder="1" applyAlignment="1">
      <alignment vertical="top" wrapText="1" readingOrder="1"/>
    </xf>
    <xf numFmtId="0" fontId="39" fillId="42" borderId="0" xfId="0" applyFont="1" applyFill="1" applyAlignment="1">
      <alignment vertical="top" wrapText="1" readingOrder="1"/>
    </xf>
    <xf numFmtId="0" fontId="39" fillId="38" borderId="0" xfId="0" applyFont="1" applyFill="1" applyAlignment="1">
      <alignment vertical="top" wrapText="1" readingOrder="1"/>
    </xf>
    <xf numFmtId="0" fontId="39" fillId="0" borderId="0" xfId="0" applyFont="1" applyAlignment="1">
      <alignment vertical="top" wrapText="1" readingOrder="1"/>
    </xf>
    <xf numFmtId="44" fontId="39" fillId="0" borderId="102" xfId="1" applyFont="1" applyFill="1" applyBorder="1" applyAlignment="1">
      <alignment vertical="top" wrapText="1" readingOrder="1"/>
    </xf>
    <xf numFmtId="44" fontId="39" fillId="42" borderId="0" xfId="1" applyFont="1" applyFill="1" applyBorder="1" applyAlignment="1">
      <alignment vertical="top" wrapText="1" readingOrder="1"/>
    </xf>
    <xf numFmtId="44" fontId="39" fillId="38" borderId="0" xfId="1" applyFont="1" applyFill="1" applyBorder="1" applyAlignment="1">
      <alignment vertical="top" wrapText="1" readingOrder="1"/>
    </xf>
    <xf numFmtId="0" fontId="39" fillId="55" borderId="102" xfId="0" applyFont="1" applyFill="1" applyBorder="1" applyAlignment="1">
      <alignment vertical="top" wrapText="1" readingOrder="1"/>
    </xf>
    <xf numFmtId="44" fontId="39" fillId="55" borderId="102" xfId="1" applyFont="1" applyFill="1" applyBorder="1" applyAlignment="1">
      <alignment vertical="top" wrapText="1" readingOrder="1"/>
    </xf>
    <xf numFmtId="44" fontId="39" fillId="56" borderId="102" xfId="1" applyFont="1" applyFill="1" applyBorder="1" applyAlignment="1">
      <alignment vertical="top" wrapText="1" readingOrder="1"/>
    </xf>
    <xf numFmtId="44" fontId="39" fillId="55" borderId="0" xfId="1" applyFont="1" applyFill="1" applyBorder="1" applyAlignment="1">
      <alignment vertical="top" wrapText="1" readingOrder="1"/>
    </xf>
    <xf numFmtId="0" fontId="39" fillId="55" borderId="0" xfId="0" applyFont="1" applyFill="1" applyAlignment="1">
      <alignment vertical="top" wrapText="1" readingOrder="1"/>
    </xf>
    <xf numFmtId="0" fontId="64" fillId="55" borderId="0" xfId="0" applyFont="1" applyFill="1"/>
    <xf numFmtId="44" fontId="39" fillId="0" borderId="0" xfId="0" applyNumberFormat="1" applyFont="1" applyAlignment="1">
      <alignment vertical="top" wrapText="1" readingOrder="1"/>
    </xf>
    <xf numFmtId="0" fontId="39" fillId="55" borderId="131" xfId="0" applyFont="1" applyFill="1" applyBorder="1" applyAlignment="1">
      <alignment vertical="top" wrapText="1" readingOrder="1"/>
    </xf>
    <xf numFmtId="44" fontId="64" fillId="0" borderId="0" xfId="0" applyNumberFormat="1" applyFont="1"/>
    <xf numFmtId="44" fontId="39" fillId="56" borderId="0" xfId="1" applyFont="1" applyFill="1" applyBorder="1" applyAlignment="1">
      <alignment vertical="top" wrapText="1" readingOrder="1"/>
    </xf>
    <xf numFmtId="0" fontId="40" fillId="71" borderId="0" xfId="0" applyFont="1" applyFill="1" applyAlignment="1">
      <alignment vertical="top" wrapText="1" readingOrder="1"/>
    </xf>
    <xf numFmtId="0" fontId="39" fillId="71" borderId="0" xfId="0" applyFont="1" applyFill="1" applyAlignment="1">
      <alignment vertical="top" wrapText="1" readingOrder="1"/>
    </xf>
    <xf numFmtId="44" fontId="39" fillId="71" borderId="0" xfId="1" applyFont="1" applyFill="1" applyBorder="1" applyAlignment="1">
      <alignment vertical="top" wrapText="1" readingOrder="1"/>
    </xf>
    <xf numFmtId="0" fontId="64" fillId="71" borderId="0" xfId="0" applyFont="1" applyFill="1"/>
    <xf numFmtId="0" fontId="64" fillId="59" borderId="0" xfId="0" applyFont="1" applyFill="1" applyAlignment="1">
      <alignment horizontal="right"/>
    </xf>
    <xf numFmtId="44" fontId="64" fillId="59" borderId="0" xfId="1" applyFont="1" applyFill="1" applyBorder="1"/>
    <xf numFmtId="0" fontId="10" fillId="34" borderId="135" xfId="0" applyFont="1" applyFill="1" applyBorder="1" applyAlignment="1">
      <alignment horizontal="right"/>
    </xf>
    <xf numFmtId="0" fontId="10" fillId="34" borderId="136" xfId="0" applyFont="1" applyFill="1" applyBorder="1" applyAlignment="1">
      <alignment horizontal="right"/>
    </xf>
    <xf numFmtId="0" fontId="10" fillId="34" borderId="137" xfId="0" applyFont="1" applyFill="1" applyBorder="1" applyAlignment="1">
      <alignment horizontal="right"/>
    </xf>
    <xf numFmtId="42" fontId="10" fillId="34" borderId="5" xfId="1" applyNumberFormat="1" applyFont="1" applyFill="1" applyBorder="1" applyAlignment="1" applyProtection="1">
      <alignment horizontal="center" vertical="center"/>
      <protection locked="0"/>
    </xf>
    <xf numFmtId="42" fontId="10" fillId="34" borderId="3" xfId="1" applyNumberFormat="1" applyFont="1" applyFill="1" applyBorder="1" applyAlignment="1" applyProtection="1">
      <alignment horizontal="center" vertical="center"/>
      <protection locked="0"/>
    </xf>
    <xf numFmtId="42" fontId="10" fillId="34" borderId="6" xfId="1" applyNumberFormat="1" applyFont="1" applyFill="1" applyBorder="1" applyAlignment="1" applyProtection="1">
      <alignment horizontal="center" vertical="center"/>
      <protection locked="0"/>
    </xf>
    <xf numFmtId="42" fontId="32" fillId="2" borderId="28" xfId="1" applyNumberFormat="1" applyFont="1" applyFill="1" applyBorder="1"/>
    <xf numFmtId="42" fontId="10" fillId="34" borderId="135" xfId="1" applyNumberFormat="1" applyFont="1" applyFill="1" applyBorder="1" applyAlignment="1">
      <alignment horizontal="right"/>
    </xf>
    <xf numFmtId="42" fontId="10" fillId="34" borderId="136" xfId="1" applyNumberFormat="1" applyFont="1" applyFill="1" applyBorder="1" applyAlignment="1">
      <alignment horizontal="right"/>
    </xf>
    <xf numFmtId="42" fontId="10" fillId="34" borderId="137" xfId="1" applyNumberFormat="1" applyFont="1" applyFill="1" applyBorder="1" applyAlignment="1">
      <alignment horizontal="right"/>
    </xf>
    <xf numFmtId="42" fontId="32" fillId="2" borderId="30" xfId="1" applyNumberFormat="1" applyFont="1" applyFill="1" applyBorder="1"/>
    <xf numFmtId="42" fontId="10" fillId="34" borderId="14" xfId="1" applyNumberFormat="1" applyFont="1" applyFill="1" applyBorder="1" applyAlignment="1" applyProtection="1">
      <alignment horizontal="center" vertical="center"/>
      <protection locked="0"/>
    </xf>
    <xf numFmtId="42" fontId="10" fillId="34" borderId="3" xfId="1" applyNumberFormat="1" applyFont="1" applyFill="1" applyBorder="1" applyAlignment="1">
      <alignment horizontal="center"/>
    </xf>
    <xf numFmtId="42" fontId="10" fillId="34" borderId="7" xfId="1" applyNumberFormat="1" applyFont="1" applyFill="1" applyBorder="1" applyAlignment="1">
      <alignment horizontal="center"/>
    </xf>
    <xf numFmtId="42" fontId="32" fillId="2" borderId="28" xfId="0" applyNumberFormat="1" applyFont="1" applyFill="1" applyBorder="1"/>
    <xf numFmtId="42" fontId="32" fillId="2" borderId="17" xfId="0" applyNumberFormat="1" applyFont="1" applyFill="1" applyBorder="1"/>
    <xf numFmtId="42" fontId="10" fillId="34" borderId="32" xfId="1" applyNumberFormat="1" applyFont="1" applyFill="1" applyBorder="1" applyAlignment="1" applyProtection="1">
      <alignment horizontal="right" vertical="center"/>
    </xf>
    <xf numFmtId="42" fontId="10" fillId="34" borderId="34" xfId="1" applyNumberFormat="1" applyFont="1" applyFill="1" applyBorder="1" applyAlignment="1" applyProtection="1">
      <alignment horizontal="right" vertical="center"/>
    </xf>
    <xf numFmtId="42" fontId="10" fillId="34" borderId="36" xfId="1" applyNumberFormat="1" applyFont="1" applyFill="1" applyBorder="1" applyAlignment="1" applyProtection="1">
      <alignment horizontal="right" vertical="center"/>
    </xf>
    <xf numFmtId="42" fontId="32" fillId="2" borderId="30" xfId="0" applyNumberFormat="1" applyFont="1" applyFill="1" applyBorder="1"/>
    <xf numFmtId="42" fontId="10" fillId="37" borderId="7" xfId="1" applyNumberFormat="1" applyFont="1" applyFill="1" applyBorder="1" applyAlignment="1" applyProtection="1">
      <alignment horizontal="right" vertical="center"/>
      <protection locked="0"/>
    </xf>
    <xf numFmtId="42" fontId="10" fillId="37" borderId="3" xfId="1" applyNumberFormat="1" applyFont="1" applyFill="1" applyBorder="1" applyAlignment="1" applyProtection="1">
      <alignment horizontal="right" vertical="center"/>
      <protection locked="0"/>
    </xf>
    <xf numFmtId="42" fontId="10" fillId="37" borderId="5" xfId="1" applyNumberFormat="1" applyFont="1" applyFill="1" applyBorder="1" applyAlignment="1" applyProtection="1">
      <alignment horizontal="right" vertical="center"/>
      <protection locked="0"/>
    </xf>
    <xf numFmtId="42" fontId="10" fillId="37" borderId="34" xfId="1" applyNumberFormat="1" applyFont="1" applyFill="1" applyBorder="1" applyAlignment="1" applyProtection="1">
      <alignment horizontal="right" vertical="center"/>
    </xf>
    <xf numFmtId="42" fontId="32" fillId="38" borderId="30" xfId="1" applyNumberFormat="1" applyFont="1" applyFill="1" applyBorder="1"/>
    <xf numFmtId="42" fontId="10" fillId="37" borderId="14" xfId="1" applyNumberFormat="1" applyFont="1" applyFill="1" applyBorder="1" applyAlignment="1">
      <alignment horizontal="center" vertical="center"/>
    </xf>
    <xf numFmtId="42" fontId="10" fillId="37" borderId="5" xfId="1" applyNumberFormat="1" applyFont="1" applyFill="1" applyBorder="1" applyAlignment="1" applyProtection="1">
      <alignment horizontal="center" vertical="center"/>
      <protection locked="0"/>
    </xf>
    <xf numFmtId="42" fontId="10" fillId="37" borderId="101" xfId="1" applyNumberFormat="1" applyFont="1" applyFill="1" applyBorder="1" applyAlignment="1" applyProtection="1">
      <alignment horizontal="center" vertical="center"/>
      <protection locked="0"/>
    </xf>
    <xf numFmtId="42" fontId="32" fillId="38" borderId="28" xfId="1" applyNumberFormat="1" applyFont="1" applyFill="1" applyBorder="1"/>
    <xf numFmtId="42" fontId="10" fillId="37" borderId="32" xfId="1" applyNumberFormat="1" applyFont="1" applyFill="1" applyBorder="1" applyAlignment="1" applyProtection="1">
      <alignment horizontal="right" vertical="center"/>
    </xf>
    <xf numFmtId="42" fontId="10" fillId="37" borderId="36" xfId="1" applyNumberFormat="1" applyFont="1" applyFill="1" applyBorder="1" applyAlignment="1" applyProtection="1">
      <alignment horizontal="right" vertical="center"/>
    </xf>
    <xf numFmtId="42" fontId="32" fillId="38" borderId="17" xfId="1" applyNumberFormat="1" applyFont="1" applyFill="1" applyBorder="1"/>
    <xf numFmtId="42" fontId="32" fillId="36" borderId="30" xfId="0" applyNumberFormat="1" applyFont="1" applyFill="1" applyBorder="1"/>
    <xf numFmtId="42" fontId="32" fillId="38" borderId="28" xfId="0" applyNumberFormat="1" applyFont="1" applyFill="1" applyBorder="1"/>
    <xf numFmtId="42" fontId="32" fillId="36" borderId="28" xfId="0" applyNumberFormat="1" applyFont="1" applyFill="1" applyBorder="1"/>
    <xf numFmtId="0" fontId="64" fillId="37" borderId="0" xfId="0" applyFont="1" applyFill="1"/>
    <xf numFmtId="44" fontId="39" fillId="55" borderId="102" xfId="0" applyNumberFormat="1" applyFont="1" applyFill="1" applyBorder="1" applyAlignment="1">
      <alignment vertical="top" wrapText="1" readingOrder="1"/>
    </xf>
    <xf numFmtId="165" fontId="39" fillId="0" borderId="89" xfId="0" applyNumberFormat="1" applyFont="1" applyBorder="1" applyAlignment="1">
      <alignment vertical="top" shrinkToFit="1"/>
    </xf>
    <xf numFmtId="165" fontId="39" fillId="0" borderId="90" xfId="0" applyNumberFormat="1" applyFont="1" applyBorder="1" applyAlignment="1">
      <alignment vertical="top" shrinkToFit="1"/>
    </xf>
    <xf numFmtId="166" fontId="39" fillId="0" borderId="89" xfId="0" applyNumberFormat="1" applyFont="1" applyBorder="1" applyAlignment="1">
      <alignment vertical="top" shrinkToFit="1"/>
    </xf>
    <xf numFmtId="166" fontId="39" fillId="0" borderId="90" xfId="0" applyNumberFormat="1" applyFont="1" applyBorder="1" applyAlignment="1">
      <alignment vertical="top" shrinkToFit="1"/>
    </xf>
    <xf numFmtId="166" fontId="40" fillId="0" borderId="89" xfId="0" applyNumberFormat="1" applyFont="1" applyBorder="1" applyAlignment="1">
      <alignment vertical="top" shrinkToFit="1"/>
    </xf>
    <xf numFmtId="166" fontId="40" fillId="0" borderId="90" xfId="0" applyNumberFormat="1" applyFont="1" applyBorder="1" applyAlignment="1">
      <alignment vertical="top" shrinkToFit="1"/>
    </xf>
    <xf numFmtId="165" fontId="40" fillId="0" borderId="89" xfId="0" applyNumberFormat="1" applyFont="1" applyBorder="1" applyAlignment="1">
      <alignment vertical="top" shrinkToFit="1"/>
    </xf>
    <xf numFmtId="165" fontId="40" fillId="0" borderId="90" xfId="0" applyNumberFormat="1" applyFont="1" applyBorder="1" applyAlignment="1">
      <alignment vertical="top" shrinkToFit="1"/>
    </xf>
    <xf numFmtId="1" fontId="70" fillId="41" borderId="91" xfId="120" applyNumberFormat="1" applyFont="1" applyFill="1" applyBorder="1" applyAlignment="1">
      <alignment horizontal="right" vertical="top" wrapText="1"/>
    </xf>
    <xf numFmtId="49" fontId="70" fillId="39" borderId="91" xfId="120" applyNumberFormat="1" applyFont="1" applyFill="1" applyBorder="1" applyAlignment="1">
      <alignment horizontal="center" wrapText="1"/>
    </xf>
    <xf numFmtId="49" fontId="70" fillId="41" borderId="91" xfId="120" applyNumberFormat="1" applyFont="1" applyFill="1" applyBorder="1" applyAlignment="1">
      <alignment horizontal="left" vertical="top" wrapText="1"/>
    </xf>
    <xf numFmtId="1" fontId="71" fillId="0" borderId="92" xfId="120" applyNumberFormat="1" applyFont="1" applyBorder="1" applyAlignment="1">
      <alignment horizontal="right" vertical="top" wrapText="1"/>
    </xf>
    <xf numFmtId="49" fontId="70" fillId="40" borderId="91" xfId="120" applyNumberFormat="1" applyFont="1" applyFill="1" applyBorder="1" applyAlignment="1">
      <alignment horizontal="left" vertical="top" wrapText="1"/>
    </xf>
    <xf numFmtId="1" fontId="70" fillId="40" borderId="91" xfId="120" applyNumberFormat="1" applyFont="1" applyFill="1" applyBorder="1" applyAlignment="1">
      <alignment horizontal="right" vertical="top" wrapText="1"/>
    </xf>
    <xf numFmtId="49" fontId="71" fillId="0" borderId="92" xfId="120" applyNumberFormat="1" applyFont="1" applyBorder="1" applyAlignment="1">
      <alignment horizontal="left" vertical="top" wrapText="1"/>
    </xf>
    <xf numFmtId="44" fontId="34" fillId="0" borderId="0" xfId="1" applyFont="1"/>
    <xf numFmtId="0" fontId="0" fillId="0" borderId="0" xfId="0" applyAlignment="1">
      <alignment horizontal="center"/>
    </xf>
    <xf numFmtId="0" fontId="0" fillId="0" borderId="138" xfId="0" applyBorder="1"/>
    <xf numFmtId="0" fontId="0" fillId="0" borderId="139" xfId="0" applyBorder="1"/>
    <xf numFmtId="0" fontId="0" fillId="0" borderId="140" xfId="0" applyBorder="1"/>
    <xf numFmtId="0" fontId="0" fillId="0" borderId="141" xfId="0" applyBorder="1"/>
    <xf numFmtId="0" fontId="72" fillId="72" borderId="142" xfId="0" applyFont="1" applyFill="1" applyBorder="1" applyAlignment="1">
      <alignment horizontal="center"/>
    </xf>
    <xf numFmtId="0" fontId="72" fillId="72" borderId="149" xfId="0" applyFont="1" applyFill="1" applyBorder="1" applyAlignment="1">
      <alignment horizontal="center"/>
    </xf>
    <xf numFmtId="0" fontId="72" fillId="72" borderId="143" xfId="0" applyFont="1" applyFill="1" applyBorder="1" applyAlignment="1">
      <alignment horizontal="center"/>
    </xf>
    <xf numFmtId="0" fontId="72" fillId="72" borderId="144" xfId="0" applyFont="1" applyFill="1" applyBorder="1" applyAlignment="1">
      <alignment horizontal="center"/>
    </xf>
    <xf numFmtId="0" fontId="72" fillId="70" borderId="151" xfId="0" applyFont="1" applyFill="1" applyBorder="1" applyAlignment="1">
      <alignment horizontal="center"/>
    </xf>
    <xf numFmtId="0" fontId="72" fillId="70" borderId="150" xfId="0" applyFont="1" applyFill="1" applyBorder="1" applyAlignment="1">
      <alignment horizontal="center"/>
    </xf>
    <xf numFmtId="0" fontId="72" fillId="70" borderId="146" xfId="0" applyFont="1" applyFill="1" applyBorder="1" applyAlignment="1">
      <alignment horizontal="center"/>
    </xf>
    <xf numFmtId="0" fontId="72" fillId="70" borderId="145" xfId="0" applyFont="1" applyFill="1" applyBorder="1" applyAlignment="1">
      <alignment horizontal="center"/>
    </xf>
    <xf numFmtId="0" fontId="72" fillId="70" borderId="153" xfId="0" applyFont="1" applyFill="1" applyBorder="1" applyAlignment="1">
      <alignment horizontal="center"/>
    </xf>
    <xf numFmtId="0" fontId="72" fillId="70" borderId="152" xfId="0" applyFont="1" applyFill="1" applyBorder="1" applyAlignment="1">
      <alignment horizontal="center"/>
    </xf>
    <xf numFmtId="0" fontId="72" fillId="70" borderId="147" xfId="0" applyFont="1" applyFill="1" applyBorder="1" applyAlignment="1">
      <alignment horizontal="center"/>
    </xf>
    <xf numFmtId="0" fontId="72" fillId="70" borderId="148" xfId="0" applyFont="1" applyFill="1" applyBorder="1" applyAlignment="1">
      <alignment horizontal="center"/>
    </xf>
    <xf numFmtId="9" fontId="73" fillId="0" borderId="0" xfId="119" applyFont="1"/>
    <xf numFmtId="0" fontId="0" fillId="63" borderId="0" xfId="0" applyFill="1" applyAlignment="1">
      <alignment wrapText="1"/>
    </xf>
    <xf numFmtId="2" fontId="0" fillId="0" borderId="0" xfId="0" applyNumberFormat="1"/>
    <xf numFmtId="0" fontId="28" fillId="61" borderId="0" xfId="0" applyFont="1" applyFill="1"/>
    <xf numFmtId="0" fontId="0" fillId="61" borderId="0" xfId="0" applyFill="1" applyAlignment="1">
      <alignment wrapText="1"/>
    </xf>
    <xf numFmtId="0" fontId="0" fillId="45" borderId="0" xfId="0" applyFill="1" applyAlignment="1">
      <alignment wrapText="1"/>
    </xf>
    <xf numFmtId="0" fontId="28" fillId="43" borderId="0" xfId="0" applyFont="1" applyFill="1"/>
    <xf numFmtId="44" fontId="10" fillId="0" borderId="5" xfId="1" applyFont="1" applyFill="1" applyBorder="1" applyAlignment="1" applyProtection="1">
      <alignment horizontal="right" vertical="center"/>
    </xf>
    <xf numFmtId="44" fontId="10" fillId="0" borderId="6" xfId="1" applyFont="1" applyFill="1" applyBorder="1" applyAlignment="1" applyProtection="1">
      <alignment horizontal="right" vertical="center"/>
    </xf>
    <xf numFmtId="44" fontId="0" fillId="59" borderId="0" xfId="1" applyFont="1" applyFill="1"/>
    <xf numFmtId="0" fontId="74" fillId="0" borderId="89" xfId="0" applyFont="1" applyBorder="1" applyAlignment="1">
      <alignment horizontal="left" vertical="top" wrapText="1"/>
    </xf>
    <xf numFmtId="0" fontId="75" fillId="0" borderId="89" xfId="0" applyFont="1" applyBorder="1" applyAlignment="1">
      <alignment horizontal="left" vertical="top" wrapText="1"/>
    </xf>
    <xf numFmtId="0" fontId="74" fillId="0" borderId="89" xfId="0" applyFont="1" applyBorder="1" applyAlignment="1">
      <alignment vertical="top" wrapText="1"/>
    </xf>
    <xf numFmtId="0" fontId="0" fillId="0" borderId="89" xfId="0" applyBorder="1" applyAlignment="1">
      <alignment vertical="top" wrapText="1"/>
    </xf>
    <xf numFmtId="0" fontId="0" fillId="70" borderId="0" xfId="0" applyFill="1"/>
    <xf numFmtId="44" fontId="0" fillId="61" borderId="0" xfId="1" applyFont="1" applyFill="1"/>
    <xf numFmtId="44" fontId="0" fillId="45" borderId="0" xfId="1" applyFont="1" applyFill="1"/>
    <xf numFmtId="44" fontId="0" fillId="43" borderId="0" xfId="1" applyFont="1" applyFill="1"/>
    <xf numFmtId="44" fontId="0" fillId="50" borderId="0" xfId="1" applyFont="1" applyFill="1"/>
    <xf numFmtId="44" fontId="0" fillId="63" borderId="0" xfId="0" applyNumberFormat="1" applyFill="1"/>
    <xf numFmtId="44" fontId="0" fillId="34" borderId="0" xfId="0" applyNumberFormat="1" applyFill="1"/>
    <xf numFmtId="0" fontId="75" fillId="61" borderId="0" xfId="0" applyFont="1" applyFill="1"/>
    <xf numFmtId="44" fontId="0" fillId="61" borderId="0" xfId="0" applyNumberFormat="1" applyFill="1"/>
    <xf numFmtId="0" fontId="75" fillId="72" borderId="0" xfId="0" applyFont="1" applyFill="1"/>
    <xf numFmtId="0" fontId="0" fillId="72" borderId="0" xfId="0" applyFill="1"/>
    <xf numFmtId="0" fontId="0" fillId="72" borderId="0" xfId="0" applyFill="1" applyAlignment="1">
      <alignment wrapText="1"/>
    </xf>
    <xf numFmtId="44" fontId="0" fillId="72" borderId="0" xfId="1" applyFont="1" applyFill="1"/>
    <xf numFmtId="44" fontId="0" fillId="72" borderId="0" xfId="0" applyNumberFormat="1" applyFill="1"/>
    <xf numFmtId="0" fontId="0" fillId="73" borderId="0" xfId="0" applyFill="1"/>
    <xf numFmtId="0" fontId="0" fillId="73" borderId="0" xfId="0" applyFill="1" applyAlignment="1">
      <alignment horizontal="right"/>
    </xf>
    <xf numFmtId="44" fontId="0" fillId="73" borderId="0" xfId="0" applyNumberFormat="1" applyFill="1"/>
    <xf numFmtId="44" fontId="0" fillId="63" borderId="0" xfId="1" applyFont="1" applyFill="1" applyAlignment="1">
      <alignment wrapText="1"/>
    </xf>
    <xf numFmtId="44" fontId="0" fillId="37" borderId="0" xfId="1" applyFont="1" applyFill="1" applyAlignment="1">
      <alignment wrapText="1"/>
    </xf>
    <xf numFmtId="44" fontId="0" fillId="61" borderId="0" xfId="1" applyFont="1" applyFill="1" applyAlignment="1">
      <alignment wrapText="1"/>
    </xf>
    <xf numFmtId="44" fontId="0" fillId="43" borderId="0" xfId="1" applyFont="1" applyFill="1" applyAlignment="1">
      <alignment wrapText="1"/>
    </xf>
    <xf numFmtId="49" fontId="62" fillId="0" borderId="92" xfId="143" applyNumberFormat="1" applyFont="1" applyBorder="1" applyAlignment="1">
      <alignment horizontal="left" vertical="top" wrapText="1"/>
    </xf>
    <xf numFmtId="49" fontId="61" fillId="39" borderId="91" xfId="143" applyNumberFormat="1" applyFont="1" applyFill="1" applyBorder="1" applyAlignment="1">
      <alignment horizontal="center" wrapText="1"/>
    </xf>
    <xf numFmtId="0" fontId="10" fillId="70" borderId="0" xfId="0" applyFont="1" applyFill="1" applyAlignment="1">
      <alignment wrapText="1"/>
    </xf>
    <xf numFmtId="0" fontId="61" fillId="41" borderId="91" xfId="143" applyFont="1" applyFill="1" applyBorder="1" applyAlignment="1">
      <alignment horizontal="right" vertical="top" wrapText="1"/>
    </xf>
    <xf numFmtId="0" fontId="62" fillId="0" borderId="92" xfId="143" applyFont="1" applyBorder="1" applyAlignment="1">
      <alignment horizontal="right" vertical="top" wrapText="1"/>
    </xf>
    <xf numFmtId="0" fontId="61" fillId="40" borderId="91" xfId="143" applyFont="1" applyFill="1" applyBorder="1" applyAlignment="1">
      <alignment horizontal="right" vertical="top" wrapText="1"/>
    </xf>
    <xf numFmtId="0" fontId="10" fillId="0" borderId="0" xfId="0" applyFont="1" applyAlignment="1">
      <alignment wrapText="1"/>
    </xf>
    <xf numFmtId="0" fontId="10" fillId="70" borderId="0" xfId="0" applyFont="1" applyFill="1" applyAlignment="1">
      <alignment horizontal="left" vertical="top"/>
    </xf>
    <xf numFmtId="49" fontId="61" fillId="40" borderId="91" xfId="143" applyNumberFormat="1" applyFont="1" applyFill="1" applyBorder="1" applyAlignment="1">
      <alignment horizontal="left" vertical="top" wrapText="1"/>
    </xf>
    <xf numFmtId="49" fontId="61" fillId="41" borderId="91" xfId="143" applyNumberFormat="1" applyFont="1" applyFill="1" applyBorder="1" applyAlignment="1">
      <alignment horizontal="left" vertical="top" wrapText="1"/>
    </xf>
    <xf numFmtId="0" fontId="10" fillId="70" borderId="0" xfId="0" applyFont="1" applyFill="1"/>
    <xf numFmtId="0" fontId="10" fillId="0" borderId="0" xfId="0" applyFont="1" applyAlignment="1">
      <alignment horizontal="left" vertical="top"/>
    </xf>
    <xf numFmtId="0" fontId="3" fillId="0" borderId="0" xfId="143"/>
    <xf numFmtId="0" fontId="42" fillId="0" borderId="0" xfId="143" applyFont="1" applyAlignment="1">
      <alignment wrapText="1"/>
    </xf>
    <xf numFmtId="0" fontId="10" fillId="37" borderId="38" xfId="47" applyFont="1" applyFill="1" applyBorder="1" applyAlignment="1" applyProtection="1">
      <alignment horizontal="right" vertical="center"/>
      <protection locked="0"/>
    </xf>
    <xf numFmtId="0" fontId="10" fillId="37" borderId="11" xfId="47" applyFont="1" applyFill="1" applyBorder="1" applyAlignment="1" applyProtection="1">
      <alignment horizontal="right" vertical="center"/>
      <protection locked="0"/>
    </xf>
    <xf numFmtId="0" fontId="10" fillId="37" borderId="123" xfId="47" applyFont="1" applyFill="1" applyBorder="1" applyAlignment="1" applyProtection="1">
      <alignment horizontal="right" vertical="center"/>
      <protection locked="0"/>
    </xf>
    <xf numFmtId="0" fontId="10" fillId="37" borderId="9" xfId="0" applyFont="1" applyFill="1" applyBorder="1" applyAlignment="1" applyProtection="1">
      <alignment horizontal="right" vertical="center"/>
      <protection locked="0"/>
    </xf>
    <xf numFmtId="0" fontId="10" fillId="37" borderId="36" xfId="0" applyFont="1" applyFill="1" applyBorder="1" applyAlignment="1" applyProtection="1">
      <alignment horizontal="right" vertical="center"/>
      <protection locked="0"/>
    </xf>
    <xf numFmtId="0" fontId="0" fillId="0" borderId="89" xfId="0" applyBorder="1" applyAlignment="1">
      <alignment horizontal="left" vertical="top" wrapText="1"/>
    </xf>
    <xf numFmtId="44" fontId="0" fillId="56" borderId="0" xfId="1" applyFont="1" applyFill="1"/>
    <xf numFmtId="44" fontId="0" fillId="0" borderId="0" xfId="1" applyFont="1" applyFill="1"/>
    <xf numFmtId="49" fontId="61" fillId="41" borderId="91" xfId="163" applyNumberFormat="1" applyFont="1" applyFill="1" applyBorder="1" applyAlignment="1">
      <alignment horizontal="left" vertical="top" wrapText="1"/>
    </xf>
    <xf numFmtId="0" fontId="61" fillId="41" borderId="91" xfId="163" applyFont="1" applyFill="1" applyBorder="1" applyAlignment="1">
      <alignment horizontal="right" vertical="top" wrapText="1"/>
    </xf>
    <xf numFmtId="49" fontId="62" fillId="0" borderId="92" xfId="163" applyNumberFormat="1" applyFont="1" applyBorder="1" applyAlignment="1">
      <alignment horizontal="right" vertical="top" wrapText="1"/>
    </xf>
    <xf numFmtId="0" fontId="61" fillId="40" borderId="91" xfId="163" applyFont="1" applyFill="1" applyBorder="1" applyAlignment="1">
      <alignment horizontal="right" vertical="top" wrapText="1"/>
    </xf>
    <xf numFmtId="49" fontId="61" fillId="41" borderId="91" xfId="163" applyNumberFormat="1" applyFont="1" applyFill="1" applyBorder="1" applyAlignment="1">
      <alignment horizontal="right" vertical="top" wrapText="1"/>
    </xf>
    <xf numFmtId="49" fontId="61" fillId="39" borderId="91" xfId="163" applyNumberFormat="1" applyFont="1" applyFill="1" applyBorder="1" applyAlignment="1">
      <alignment horizontal="center" wrapText="1"/>
    </xf>
    <xf numFmtId="49" fontId="62" fillId="0" borderId="92" xfId="163" applyNumberFormat="1" applyFont="1" applyBorder="1" applyAlignment="1">
      <alignment horizontal="left" vertical="top" wrapText="1"/>
    </xf>
    <xf numFmtId="49" fontId="61" fillId="40" borderId="91" xfId="163" applyNumberFormat="1" applyFont="1" applyFill="1" applyBorder="1" applyAlignment="1">
      <alignment horizontal="right" vertical="top" wrapText="1"/>
    </xf>
    <xf numFmtId="49" fontId="61" fillId="40" borderId="91" xfId="163" applyNumberFormat="1" applyFont="1" applyFill="1" applyBorder="1" applyAlignment="1">
      <alignment horizontal="left" vertical="top" wrapText="1"/>
    </xf>
    <xf numFmtId="0" fontId="62" fillId="0" borderId="92" xfId="163" applyFont="1" applyBorder="1" applyAlignment="1">
      <alignment horizontal="right" vertical="top" wrapText="1"/>
    </xf>
    <xf numFmtId="0" fontId="0" fillId="0" borderId="0" xfId="0" applyAlignment="1">
      <alignment horizontal="left"/>
    </xf>
    <xf numFmtId="44" fontId="0" fillId="0" borderId="125" xfId="1" applyFont="1" applyBorder="1" applyAlignment="1"/>
    <xf numFmtId="44" fontId="0" fillId="0" borderId="127" xfId="1" applyFont="1" applyBorder="1" applyAlignment="1"/>
    <xf numFmtId="0" fontId="0" fillId="0" borderId="0" xfId="0" applyAlignment="1">
      <alignment vertical="center"/>
    </xf>
    <xf numFmtId="0" fontId="9" fillId="0" borderId="56" xfId="0" applyFont="1" applyBorder="1" applyAlignment="1">
      <alignment wrapText="1"/>
    </xf>
    <xf numFmtId="44" fontId="0" fillId="0" borderId="0" xfId="1" applyFont="1" applyAlignment="1">
      <alignment vertical="center" wrapText="1"/>
    </xf>
    <xf numFmtId="49" fontId="33" fillId="0" borderId="34" xfId="0" applyNumberFormat="1" applyFont="1" applyBorder="1" applyAlignment="1">
      <alignment horizontal="right"/>
    </xf>
    <xf numFmtId="0" fontId="76" fillId="43" borderId="0" xfId="0" applyFont="1" applyFill="1"/>
    <xf numFmtId="44" fontId="0" fillId="43" borderId="0" xfId="0" applyNumberFormat="1" applyFill="1"/>
    <xf numFmtId="0" fontId="76" fillId="61" borderId="0" xfId="0" applyFont="1" applyFill="1"/>
    <xf numFmtId="44" fontId="0" fillId="74" borderId="0" xfId="0" applyNumberFormat="1" applyFill="1"/>
    <xf numFmtId="44" fontId="55" fillId="63" borderId="0" xfId="0" applyNumberFormat="1" applyFont="1" applyFill="1"/>
    <xf numFmtId="1" fontId="10" fillId="0" borderId="6" xfId="0" applyNumberFormat="1" applyFont="1" applyBorder="1" applyAlignment="1">
      <alignment horizontal="right" vertical="center"/>
    </xf>
    <xf numFmtId="0" fontId="10" fillId="37" borderId="38" xfId="47" applyFont="1" applyFill="1" applyBorder="1" applyAlignment="1" applyProtection="1">
      <alignment vertical="center"/>
      <protection locked="0"/>
    </xf>
    <xf numFmtId="0" fontId="10" fillId="37" borderId="34" xfId="47" applyFont="1" applyFill="1" applyBorder="1" applyAlignment="1" applyProtection="1">
      <alignment vertical="center"/>
      <protection locked="0"/>
    </xf>
    <xf numFmtId="0" fontId="10" fillId="37" borderId="11" xfId="47" applyFont="1" applyFill="1" applyBorder="1" applyAlignment="1" applyProtection="1">
      <alignment vertical="center"/>
      <protection locked="0"/>
    </xf>
    <xf numFmtId="0" fontId="10" fillId="37" borderId="123" xfId="47" applyFont="1" applyFill="1" applyBorder="1" applyAlignment="1" applyProtection="1">
      <alignment vertical="center"/>
      <protection locked="0"/>
    </xf>
    <xf numFmtId="0" fontId="77" fillId="0" borderId="89" xfId="0" applyFont="1" applyBorder="1" applyAlignment="1">
      <alignment vertical="top" wrapText="1"/>
    </xf>
    <xf numFmtId="0" fontId="77" fillId="0" borderId="80" xfId="0" applyFont="1" applyBorder="1" applyAlignment="1">
      <alignment vertical="top" wrapText="1"/>
    </xf>
    <xf numFmtId="0" fontId="76" fillId="0" borderId="89" xfId="0" applyFont="1" applyBorder="1" applyAlignment="1">
      <alignment vertical="top" wrapText="1"/>
    </xf>
    <xf numFmtId="0" fontId="76" fillId="0" borderId="80" xfId="0" applyFont="1" applyBorder="1" applyAlignment="1">
      <alignment vertical="top" wrapText="1"/>
    </xf>
    <xf numFmtId="44" fontId="78" fillId="0" borderId="89" xfId="1" applyFont="1" applyBorder="1" applyAlignment="1">
      <alignment vertical="top" shrinkToFit="1"/>
    </xf>
    <xf numFmtId="44" fontId="79" fillId="0" borderId="89" xfId="1" applyFont="1" applyBorder="1" applyAlignment="1">
      <alignment vertical="top" shrinkToFit="1"/>
    </xf>
    <xf numFmtId="44" fontId="80" fillId="0" borderId="0" xfId="1" applyFont="1" applyAlignment="1">
      <alignment horizontal="left" vertical="top"/>
    </xf>
    <xf numFmtId="44" fontId="80" fillId="0" borderId="0" xfId="1" applyFont="1" applyAlignment="1">
      <alignment vertical="center" wrapText="1"/>
    </xf>
    <xf numFmtId="44" fontId="80" fillId="0" borderId="89" xfId="1" applyFont="1" applyBorder="1" applyAlignment="1">
      <alignment vertical="top" wrapText="1"/>
    </xf>
    <xf numFmtId="44" fontId="80" fillId="0" borderId="89" xfId="1" applyFont="1" applyBorder="1" applyAlignment="1">
      <alignment wrapText="1"/>
    </xf>
    <xf numFmtId="44" fontId="80" fillId="0" borderId="89" xfId="1" applyFont="1" applyBorder="1" applyAlignment="1">
      <alignment vertical="center" wrapText="1"/>
    </xf>
    <xf numFmtId="0" fontId="34" fillId="0" borderId="89" xfId="0" applyFont="1" applyBorder="1" applyAlignment="1">
      <alignment vertical="top" wrapText="1"/>
    </xf>
    <xf numFmtId="0" fontId="34" fillId="0" borderId="80" xfId="0" applyFont="1" applyBorder="1" applyAlignment="1">
      <alignment vertical="top" wrapText="1"/>
    </xf>
    <xf numFmtId="49" fontId="61" fillId="40" borderId="91" xfId="183" applyNumberFormat="1" applyFont="1" applyFill="1" applyBorder="1" applyAlignment="1">
      <alignment horizontal="left" vertical="top" wrapText="1"/>
    </xf>
    <xf numFmtId="0" fontId="62" fillId="0" borderId="92" xfId="183" applyFont="1" applyBorder="1" applyAlignment="1">
      <alignment horizontal="right" vertical="top" wrapText="1"/>
    </xf>
    <xf numFmtId="0" fontId="61" fillId="41" borderId="91" xfId="183" applyFont="1" applyFill="1" applyBorder="1" applyAlignment="1">
      <alignment horizontal="right" vertical="top" wrapText="1"/>
    </xf>
    <xf numFmtId="0" fontId="61" fillId="40" borderId="91" xfId="183" applyFont="1" applyFill="1" applyBorder="1" applyAlignment="1">
      <alignment horizontal="right" vertical="top" wrapText="1"/>
    </xf>
    <xf numFmtId="49" fontId="61" fillId="41" borderId="91" xfId="183" applyNumberFormat="1" applyFont="1" applyFill="1" applyBorder="1" applyAlignment="1">
      <alignment horizontal="left" vertical="top" wrapText="1"/>
    </xf>
    <xf numFmtId="49" fontId="62" fillId="0" borderId="92" xfId="183" applyNumberFormat="1" applyFont="1" applyBorder="1" applyAlignment="1">
      <alignment horizontal="left" vertical="top" wrapText="1"/>
    </xf>
    <xf numFmtId="0" fontId="11" fillId="0" borderId="0" xfId="0" applyFont="1"/>
    <xf numFmtId="49" fontId="61" fillId="39" borderId="91" xfId="183" applyNumberFormat="1" applyFont="1" applyFill="1" applyBorder="1" applyAlignment="1">
      <alignment horizontal="center" wrapText="1"/>
    </xf>
    <xf numFmtId="0" fontId="81" fillId="0" borderId="0" xfId="0" applyFont="1"/>
    <xf numFmtId="0" fontId="10" fillId="0" borderId="155" xfId="2" applyFont="1" applyBorder="1" applyAlignment="1" applyProtection="1">
      <alignment horizontal="right" vertical="center"/>
    </xf>
    <xf numFmtId="0" fontId="10" fillId="0" borderId="0" xfId="2" applyFont="1" applyAlignment="1" applyProtection="1">
      <alignment horizontal="right" vertical="center"/>
    </xf>
    <xf numFmtId="0" fontId="9" fillId="0" borderId="0" xfId="0" applyFont="1" applyAlignment="1">
      <alignment vertical="top" wrapText="1"/>
    </xf>
    <xf numFmtId="0" fontId="77" fillId="0" borderId="0" xfId="0" applyFont="1" applyAlignment="1">
      <alignment vertical="top" wrapText="1"/>
    </xf>
    <xf numFmtId="0" fontId="77" fillId="0" borderId="113" xfId="0" applyFont="1" applyBorder="1" applyAlignment="1">
      <alignment vertical="top" wrapText="1"/>
    </xf>
    <xf numFmtId="0" fontId="9" fillId="0" borderId="113" xfId="0" applyFont="1" applyBorder="1" applyAlignment="1">
      <alignment vertical="top" wrapText="1"/>
    </xf>
    <xf numFmtId="0" fontId="9" fillId="0" borderId="113" xfId="0" applyFont="1" applyBorder="1" applyAlignment="1">
      <alignment wrapText="1"/>
    </xf>
    <xf numFmtId="44" fontId="0" fillId="55" borderId="0" xfId="1" applyFont="1" applyFill="1"/>
    <xf numFmtId="0" fontId="66" fillId="0" borderId="0" xfId="0" applyFont="1"/>
    <xf numFmtId="0" fontId="66" fillId="34" borderId="0" xfId="0" applyFont="1" applyFill="1"/>
    <xf numFmtId="0" fontId="66" fillId="37" borderId="0" xfId="0" applyFont="1" applyFill="1"/>
    <xf numFmtId="0" fontId="11" fillId="0" borderId="0" xfId="0" applyFont="1" applyAlignment="1">
      <alignment horizontal="left" vertical="center"/>
    </xf>
    <xf numFmtId="49" fontId="45" fillId="0" borderId="0" xfId="0" applyNumberFormat="1" applyFont="1" applyAlignment="1">
      <alignment horizontal="left" vertical="top" wrapText="1"/>
    </xf>
    <xf numFmtId="1" fontId="45" fillId="0" borderId="0" xfId="0" applyNumberFormat="1" applyFont="1" applyAlignment="1">
      <alignment horizontal="right" vertical="top" wrapText="1"/>
    </xf>
    <xf numFmtId="0" fontId="11" fillId="38" borderId="14" xfId="0" applyFont="1" applyFill="1" applyBorder="1" applyAlignment="1">
      <alignment horizontal="center" vertical="center"/>
    </xf>
    <xf numFmtId="0" fontId="11" fillId="38" borderId="119" xfId="0" applyFont="1" applyFill="1" applyBorder="1" applyAlignment="1">
      <alignment horizontal="center" vertical="center"/>
    </xf>
    <xf numFmtId="43" fontId="32" fillId="48" borderId="15" xfId="0" applyNumberFormat="1" applyFont="1" applyFill="1" applyBorder="1" applyAlignment="1">
      <alignment horizontal="center"/>
    </xf>
    <xf numFmtId="0" fontId="32" fillId="48" borderId="15" xfId="0" applyFont="1" applyFill="1" applyBorder="1" applyAlignment="1">
      <alignment horizontal="center"/>
    </xf>
    <xf numFmtId="0" fontId="32" fillId="48" borderId="17" xfId="0" applyFont="1" applyFill="1" applyBorder="1" applyAlignment="1">
      <alignment horizontal="center"/>
    </xf>
    <xf numFmtId="0" fontId="11" fillId="0" borderId="110" xfId="0" applyFont="1" applyBorder="1" applyAlignment="1">
      <alignment horizontal="center" vertical="center"/>
    </xf>
    <xf numFmtId="0" fontId="11" fillId="0" borderId="15" xfId="0" applyFont="1" applyBorder="1" applyAlignment="1">
      <alignment horizontal="center" vertical="center"/>
    </xf>
    <xf numFmtId="0" fontId="11" fillId="0" borderId="16" xfId="0" applyFont="1" applyBorder="1" applyAlignment="1">
      <alignment horizontal="center" vertical="center"/>
    </xf>
    <xf numFmtId="0" fontId="11" fillId="0" borderId="17" xfId="0" applyFont="1" applyBorder="1" applyAlignment="1">
      <alignment horizontal="center" vertical="center"/>
    </xf>
    <xf numFmtId="0" fontId="11" fillId="2" borderId="29" xfId="0" applyFont="1" applyFill="1" applyBorder="1" applyAlignment="1">
      <alignment horizontal="center" vertical="center"/>
    </xf>
    <xf numFmtId="0" fontId="11" fillId="2" borderId="16" xfId="0" applyFont="1" applyFill="1" applyBorder="1" applyAlignment="1">
      <alignment horizontal="center" vertical="center"/>
    </xf>
    <xf numFmtId="0" fontId="11" fillId="2" borderId="119" xfId="0" applyFont="1" applyFill="1" applyBorder="1" applyAlignment="1">
      <alignment horizontal="center" vertical="center"/>
    </xf>
    <xf numFmtId="0" fontId="11" fillId="2" borderId="28" xfId="0" applyFont="1" applyFill="1" applyBorder="1" applyAlignment="1">
      <alignment horizontal="center" vertical="center"/>
    </xf>
    <xf numFmtId="0" fontId="13" fillId="34" borderId="18" xfId="0" applyFont="1" applyFill="1" applyBorder="1" applyAlignment="1">
      <alignment horizontal="center" vertical="center" wrapText="1"/>
    </xf>
    <xf numFmtId="0" fontId="13" fillId="34" borderId="104" xfId="0" applyFont="1" applyFill="1" applyBorder="1" applyAlignment="1">
      <alignment horizontal="center" vertical="center" wrapText="1"/>
    </xf>
    <xf numFmtId="0" fontId="11" fillId="38" borderId="40" xfId="0" applyFont="1" applyFill="1" applyBorder="1" applyAlignment="1">
      <alignment horizontal="center" vertical="center"/>
    </xf>
    <xf numFmtId="0" fontId="11" fillId="38" borderId="41" xfId="0" applyFont="1" applyFill="1" applyBorder="1" applyAlignment="1">
      <alignment horizontal="center" vertical="center"/>
    </xf>
    <xf numFmtId="44" fontId="32" fillId="48" borderId="15" xfId="1" applyFont="1" applyFill="1" applyBorder="1" applyAlignment="1">
      <alignment horizontal="center"/>
    </xf>
    <xf numFmtId="44" fontId="32" fillId="48" borderId="17" xfId="1" applyFont="1" applyFill="1" applyBorder="1" applyAlignment="1">
      <alignment horizontal="center"/>
    </xf>
    <xf numFmtId="0" fontId="63" fillId="0" borderId="102" xfId="0" applyFont="1" applyBorder="1" applyAlignment="1">
      <alignment vertical="top" wrapText="1" readingOrder="1"/>
    </xf>
    <xf numFmtId="0" fontId="64" fillId="0" borderId="132" xfId="0" applyFont="1" applyBorder="1" applyAlignment="1">
      <alignment vertical="top" wrapText="1"/>
    </xf>
    <xf numFmtId="0" fontId="64" fillId="0" borderId="133" xfId="0" applyFont="1" applyBorder="1" applyAlignment="1">
      <alignment vertical="top" wrapText="1"/>
    </xf>
    <xf numFmtId="0" fontId="63" fillId="0" borderId="131" xfId="0" applyFont="1" applyBorder="1" applyAlignment="1">
      <alignment vertical="top" wrapText="1" readingOrder="1"/>
    </xf>
    <xf numFmtId="0" fontId="63" fillId="0" borderId="133" xfId="0" applyFont="1" applyBorder="1" applyAlignment="1">
      <alignment vertical="top" wrapText="1" readingOrder="1"/>
    </xf>
    <xf numFmtId="0" fontId="39" fillId="0" borderId="102" xfId="0" applyFont="1" applyBorder="1" applyAlignment="1">
      <alignment vertical="top" wrapText="1" readingOrder="1"/>
    </xf>
    <xf numFmtId="0" fontId="75" fillId="0" borderId="89" xfId="0" applyFont="1" applyBorder="1" applyAlignment="1">
      <alignment horizontal="left" vertical="top" wrapText="1"/>
    </xf>
    <xf numFmtId="0" fontId="75" fillId="0" borderId="80" xfId="0" applyFont="1" applyBorder="1" applyAlignment="1">
      <alignment horizontal="left" vertical="top" wrapText="1"/>
    </xf>
    <xf numFmtId="0" fontId="74" fillId="0" borderId="89" xfId="0" applyFont="1" applyBorder="1" applyAlignment="1">
      <alignment horizontal="left" vertical="top" wrapText="1" indent="1"/>
    </xf>
    <xf numFmtId="0" fontId="74" fillId="0" borderId="80" xfId="0" applyFont="1" applyBorder="1" applyAlignment="1">
      <alignment horizontal="left" vertical="top" wrapText="1" indent="1"/>
    </xf>
    <xf numFmtId="0" fontId="74" fillId="0" borderId="89" xfId="0" applyFont="1" applyBorder="1" applyAlignment="1">
      <alignment horizontal="left" vertical="top" wrapText="1"/>
    </xf>
    <xf numFmtId="0" fontId="74" fillId="0" borderId="80" xfId="0" applyFont="1" applyBorder="1" applyAlignment="1">
      <alignment horizontal="left" vertical="top" wrapText="1"/>
    </xf>
    <xf numFmtId="0" fontId="34" fillId="0" borderId="89" xfId="0" applyFont="1" applyBorder="1" applyAlignment="1">
      <alignment horizontal="left" vertical="top" wrapText="1"/>
    </xf>
    <xf numFmtId="0" fontId="34" fillId="0" borderId="80" xfId="0" applyFont="1" applyBorder="1" applyAlignment="1">
      <alignment horizontal="left" vertical="top" wrapText="1"/>
    </xf>
    <xf numFmtId="0" fontId="9" fillId="0" borderId="89" xfId="0" applyFont="1" applyBorder="1" applyAlignment="1">
      <alignment horizontal="left" vertical="top" wrapText="1" indent="1"/>
    </xf>
    <xf numFmtId="0" fontId="9" fillId="0" borderId="80" xfId="0" applyFont="1" applyBorder="1" applyAlignment="1">
      <alignment horizontal="left" vertical="top" wrapText="1" indent="1"/>
    </xf>
    <xf numFmtId="0" fontId="0" fillId="0" borderId="89" xfId="0" applyBorder="1" applyAlignment="1">
      <alignment horizontal="left" wrapText="1"/>
    </xf>
    <xf numFmtId="0" fontId="0" fillId="0" borderId="80" xfId="0" applyBorder="1" applyAlignment="1">
      <alignment horizontal="left" wrapText="1"/>
    </xf>
    <xf numFmtId="0" fontId="0" fillId="0" borderId="0" xfId="0" applyAlignment="1">
      <alignment horizontal="left" vertical="center" wrapText="1"/>
    </xf>
    <xf numFmtId="0" fontId="9" fillId="0" borderId="125" xfId="0" applyFont="1" applyBorder="1" applyAlignment="1">
      <alignment horizontal="left" vertical="top" wrapText="1"/>
    </xf>
    <xf numFmtId="0" fontId="9" fillId="0" borderId="127" xfId="0" applyFont="1" applyBorder="1" applyAlignment="1">
      <alignment horizontal="left" vertical="top" wrapText="1"/>
    </xf>
    <xf numFmtId="0" fontId="9" fillId="0" borderId="89" xfId="0" applyFont="1" applyBorder="1" applyAlignment="1">
      <alignment horizontal="left" vertical="top" wrapText="1"/>
    </xf>
    <xf numFmtId="0" fontId="9" fillId="0" borderId="80" xfId="0" applyFont="1" applyBorder="1" applyAlignment="1">
      <alignment horizontal="left" vertical="top" wrapText="1"/>
    </xf>
    <xf numFmtId="0" fontId="9" fillId="0" borderId="56" xfId="0" applyFont="1" applyBorder="1" applyAlignment="1">
      <alignment horizontal="left" wrapText="1"/>
    </xf>
    <xf numFmtId="0" fontId="9" fillId="0" borderId="0" xfId="0" applyFont="1" applyAlignment="1">
      <alignment horizontal="left" wrapText="1"/>
    </xf>
    <xf numFmtId="0" fontId="9" fillId="0" borderId="113" xfId="0" applyFont="1" applyBorder="1" applyAlignment="1">
      <alignment horizontal="center"/>
    </xf>
    <xf numFmtId="0" fontId="0" fillId="0" borderId="113" xfId="0" applyBorder="1" applyAlignment="1">
      <alignment horizontal="center"/>
    </xf>
    <xf numFmtId="0" fontId="72" fillId="0" borderId="154" xfId="0" applyFont="1" applyBorder="1" applyAlignment="1">
      <alignment horizontal="center"/>
    </xf>
    <xf numFmtId="0" fontId="73" fillId="0" borderId="0" xfId="0" applyFont="1" applyAlignment="1">
      <alignment horizontal="left"/>
    </xf>
    <xf numFmtId="0" fontId="34" fillId="0" borderId="90" xfId="0" applyFont="1" applyBorder="1" applyAlignment="1">
      <alignment horizontal="left" vertical="top" wrapText="1"/>
    </xf>
    <xf numFmtId="0" fontId="0" fillId="0" borderId="129" xfId="0" applyBorder="1" applyAlignment="1">
      <alignment horizontal="left" wrapText="1"/>
    </xf>
    <xf numFmtId="0" fontId="0" fillId="0" borderId="0" xfId="0" applyAlignment="1">
      <alignment horizontal="left" wrapText="1"/>
    </xf>
    <xf numFmtId="0" fontId="9" fillId="0" borderId="90" xfId="0" applyFont="1" applyBorder="1" applyAlignment="1">
      <alignment horizontal="left" vertical="top" wrapText="1" indent="1"/>
    </xf>
    <xf numFmtId="0" fontId="0" fillId="0" borderId="129" xfId="0" applyBorder="1" applyAlignment="1">
      <alignment horizontal="left" vertical="center" wrapText="1"/>
    </xf>
    <xf numFmtId="0" fontId="9" fillId="0" borderId="90" xfId="0" applyFont="1" applyBorder="1" applyAlignment="1">
      <alignment horizontal="left" vertical="top" wrapText="1"/>
    </xf>
    <xf numFmtId="0" fontId="9" fillId="70" borderId="89" xfId="0" applyFont="1" applyFill="1" applyBorder="1" applyAlignment="1">
      <alignment horizontal="left" vertical="top" wrapText="1" indent="1"/>
    </xf>
    <xf numFmtId="0" fontId="9" fillId="70" borderId="80" xfId="0" applyFont="1" applyFill="1" applyBorder="1" applyAlignment="1">
      <alignment horizontal="left" vertical="top" wrapText="1" indent="1"/>
    </xf>
    <xf numFmtId="0" fontId="9" fillId="70" borderId="90" xfId="0" applyFont="1" applyFill="1" applyBorder="1" applyAlignment="1">
      <alignment horizontal="left" vertical="top" wrapText="1" indent="1"/>
    </xf>
    <xf numFmtId="0" fontId="9" fillId="70" borderId="89" xfId="0" applyFont="1" applyFill="1" applyBorder="1" applyAlignment="1">
      <alignment horizontal="left" vertical="top" wrapText="1"/>
    </xf>
    <xf numFmtId="0" fontId="9" fillId="70" borderId="80" xfId="0" applyFont="1" applyFill="1" applyBorder="1" applyAlignment="1">
      <alignment horizontal="left" vertical="top" wrapText="1"/>
    </xf>
    <xf numFmtId="0" fontId="9" fillId="70" borderId="90" xfId="0" applyFont="1" applyFill="1" applyBorder="1" applyAlignment="1">
      <alignment horizontal="left" vertical="top" wrapText="1"/>
    </xf>
    <xf numFmtId="0" fontId="0" fillId="0" borderId="90" xfId="0" applyBorder="1" applyAlignment="1">
      <alignment horizontal="left" wrapText="1"/>
    </xf>
    <xf numFmtId="0" fontId="0" fillId="0" borderId="89" xfId="0" applyBorder="1" applyAlignment="1">
      <alignment horizontal="left" vertical="top" wrapText="1"/>
    </xf>
    <xf numFmtId="0" fontId="0" fillId="0" borderId="90" xfId="0" applyBorder="1" applyAlignment="1">
      <alignment horizontal="left" vertical="top" wrapText="1"/>
    </xf>
    <xf numFmtId="0" fontId="9" fillId="47" borderId="89" xfId="0" applyFont="1" applyFill="1" applyBorder="1" applyAlignment="1">
      <alignment horizontal="left" vertical="top" wrapText="1"/>
    </xf>
    <xf numFmtId="0" fontId="9" fillId="47" borderId="80" xfId="0" applyFont="1" applyFill="1" applyBorder="1" applyAlignment="1">
      <alignment horizontal="left" vertical="top" wrapText="1"/>
    </xf>
    <xf numFmtId="0" fontId="9" fillId="47" borderId="90" xfId="0" applyFont="1" applyFill="1" applyBorder="1" applyAlignment="1">
      <alignment horizontal="left" vertical="top" wrapText="1"/>
    </xf>
    <xf numFmtId="0" fontId="9" fillId="0" borderId="89" xfId="0" applyFont="1" applyBorder="1" applyAlignment="1">
      <alignment horizontal="right" vertical="top" wrapText="1" indent="13"/>
    </xf>
    <xf numFmtId="0" fontId="9" fillId="0" borderId="80" xfId="0" applyFont="1" applyBorder="1" applyAlignment="1">
      <alignment horizontal="right" vertical="top" wrapText="1" indent="13"/>
    </xf>
    <xf numFmtId="0" fontId="9" fillId="0" borderId="90" xfId="0" applyFont="1" applyBorder="1" applyAlignment="1">
      <alignment horizontal="right" vertical="top" wrapText="1" indent="13"/>
    </xf>
    <xf numFmtId="0" fontId="9" fillId="47" borderId="89" xfId="0" applyFont="1" applyFill="1" applyBorder="1" applyAlignment="1">
      <alignment horizontal="left" vertical="top" wrapText="1" indent="1"/>
    </xf>
    <xf numFmtId="0" fontId="9" fillId="47" borderId="80" xfId="0" applyFont="1" applyFill="1" applyBorder="1" applyAlignment="1">
      <alignment horizontal="left" vertical="top" wrapText="1" indent="1"/>
    </xf>
    <xf numFmtId="0" fontId="9" fillId="47" borderId="90" xfId="0" applyFont="1" applyFill="1" applyBorder="1" applyAlignment="1">
      <alignment horizontal="left" vertical="top" wrapText="1" indent="1"/>
    </xf>
    <xf numFmtId="0" fontId="9" fillId="0" borderId="56" xfId="0" applyFont="1" applyBorder="1" applyAlignment="1">
      <alignment horizontal="left" wrapText="1" indent="1"/>
    </xf>
    <xf numFmtId="0" fontId="9" fillId="0" borderId="0" xfId="0" applyFont="1" applyAlignment="1">
      <alignment horizontal="left" wrapText="1" indent="1"/>
    </xf>
    <xf numFmtId="0" fontId="9" fillId="0" borderId="56" xfId="0" applyFont="1" applyBorder="1" applyAlignment="1">
      <alignment horizontal="left" wrapText="1" indent="3"/>
    </xf>
    <xf numFmtId="0" fontId="9" fillId="0" borderId="55" xfId="0" applyFont="1" applyBorder="1" applyAlignment="1">
      <alignment horizontal="left" wrapText="1" indent="3"/>
    </xf>
    <xf numFmtId="0" fontId="9" fillId="0" borderId="0" xfId="0" applyFont="1" applyAlignment="1">
      <alignment horizontal="left" wrapText="1" indent="3"/>
    </xf>
    <xf numFmtId="0" fontId="9" fillId="0" borderId="74" xfId="0" applyFont="1" applyBorder="1" applyAlignment="1">
      <alignment horizontal="left" wrapText="1" indent="3"/>
    </xf>
    <xf numFmtId="0" fontId="0" fillId="0" borderId="48" xfId="0" applyBorder="1" applyAlignment="1">
      <alignment horizontal="left" wrapText="1"/>
    </xf>
    <xf numFmtId="0" fontId="0" fillId="0" borderId="85" xfId="0" applyBorder="1" applyAlignment="1">
      <alignment horizontal="left" wrapText="1"/>
    </xf>
    <xf numFmtId="0" fontId="0" fillId="0" borderId="49" xfId="0" applyBorder="1" applyAlignment="1">
      <alignment horizontal="left" wrapText="1"/>
    </xf>
    <xf numFmtId="0" fontId="9" fillId="0" borderId="70" xfId="0" applyFont="1" applyBorder="1" applyAlignment="1">
      <alignment horizontal="left" vertical="top" wrapText="1"/>
    </xf>
    <xf numFmtId="0" fontId="9" fillId="0" borderId="72" xfId="0" applyFont="1" applyBorder="1" applyAlignment="1">
      <alignment horizontal="left" vertical="top" wrapText="1"/>
    </xf>
    <xf numFmtId="0" fontId="9" fillId="0" borderId="71" xfId="0" applyFont="1" applyBorder="1" applyAlignment="1">
      <alignment horizontal="left" vertical="top" wrapText="1"/>
    </xf>
    <xf numFmtId="0" fontId="9" fillId="0" borderId="63" xfId="0" applyFont="1" applyBorder="1" applyAlignment="1">
      <alignment horizontal="left" vertical="top" wrapText="1"/>
    </xf>
    <xf numFmtId="0" fontId="9" fillId="0" borderId="126" xfId="0" applyFont="1" applyBorder="1" applyAlignment="1">
      <alignment horizontal="left" vertical="top" wrapText="1"/>
    </xf>
    <xf numFmtId="0" fontId="9" fillId="0" borderId="60" xfId="0" applyFont="1" applyBorder="1" applyAlignment="1">
      <alignment horizontal="left" vertical="top" wrapText="1"/>
    </xf>
    <xf numFmtId="0" fontId="9" fillId="0" borderId="128" xfId="0" applyFont="1" applyBorder="1" applyAlignment="1">
      <alignment horizontal="left" vertical="top" wrapText="1"/>
    </xf>
    <xf numFmtId="0" fontId="9" fillId="0" borderId="78" xfId="0" applyFont="1" applyBorder="1" applyAlignment="1">
      <alignment horizontal="left" vertical="top" wrapText="1"/>
    </xf>
    <xf numFmtId="0" fontId="9" fillId="0" borderId="79" xfId="0" applyFont="1" applyBorder="1" applyAlignment="1">
      <alignment horizontal="left" vertical="top" wrapText="1"/>
    </xf>
    <xf numFmtId="0" fontId="9" fillId="0" borderId="62" xfId="0" applyFont="1" applyBorder="1" applyAlignment="1">
      <alignment horizontal="left" vertical="top" wrapText="1"/>
    </xf>
    <xf numFmtId="0" fontId="9" fillId="0" borderId="87" xfId="0" applyFont="1" applyBorder="1" applyAlignment="1">
      <alignment horizontal="left" vertical="top" wrapText="1"/>
    </xf>
    <xf numFmtId="0" fontId="9" fillId="0" borderId="58" xfId="0" applyFont="1" applyBorder="1" applyAlignment="1">
      <alignment horizontal="left" vertical="top" wrapText="1"/>
    </xf>
    <xf numFmtId="0" fontId="9" fillId="0" borderId="59" xfId="0" applyFont="1" applyBorder="1" applyAlignment="1">
      <alignment horizontal="left" vertical="top" wrapText="1"/>
    </xf>
    <xf numFmtId="165" fontId="39" fillId="0" borderId="88" xfId="0" applyNumberFormat="1" applyFont="1" applyBorder="1" applyAlignment="1">
      <alignment horizontal="left" vertical="top" indent="6" shrinkToFit="1"/>
    </xf>
    <xf numFmtId="165" fontId="39" fillId="0" borderId="61" xfId="0" applyNumberFormat="1" applyFont="1" applyBorder="1" applyAlignment="1">
      <alignment horizontal="left" vertical="top" indent="6" shrinkToFit="1"/>
    </xf>
    <xf numFmtId="0" fontId="9" fillId="0" borderId="129" xfId="0" applyFont="1" applyBorder="1" applyAlignment="1">
      <alignment horizontal="left" vertical="top" wrapText="1"/>
    </xf>
    <xf numFmtId="0" fontId="9" fillId="0" borderId="0" xfId="0" applyFont="1" applyAlignment="1">
      <alignment horizontal="left" vertical="top" wrapText="1"/>
    </xf>
    <xf numFmtId="0" fontId="9" fillId="0" borderId="130" xfId="0" applyFont="1" applyBorder="1" applyAlignment="1">
      <alignment horizontal="left" vertical="top" wrapText="1"/>
    </xf>
    <xf numFmtId="0" fontId="9" fillId="0" borderId="50" xfId="0" applyFont="1" applyBorder="1" applyAlignment="1">
      <alignment horizontal="left" vertical="top" wrapText="1"/>
    </xf>
    <xf numFmtId="0" fontId="9" fillId="0" borderId="51" xfId="0" applyFont="1" applyBorder="1" applyAlignment="1">
      <alignment horizontal="left" vertical="top" wrapText="1"/>
    </xf>
    <xf numFmtId="0" fontId="9" fillId="0" borderId="52" xfId="0" applyFont="1" applyBorder="1" applyAlignment="1">
      <alignment horizontal="left" vertical="top" wrapText="1"/>
    </xf>
    <xf numFmtId="165" fontId="39" fillId="0" borderId="68" xfId="0" applyNumberFormat="1" applyFont="1" applyBorder="1" applyAlignment="1">
      <alignment horizontal="left" vertical="top" indent="6" shrinkToFit="1"/>
    </xf>
    <xf numFmtId="166" fontId="40" fillId="0" borderId="88" xfId="0" applyNumberFormat="1" applyFont="1" applyBorder="1" applyAlignment="1">
      <alignment horizontal="left" vertical="top" indent="2" shrinkToFit="1"/>
    </xf>
    <xf numFmtId="166" fontId="40" fillId="0" borderId="61" xfId="0" applyNumberFormat="1" applyFont="1" applyBorder="1" applyAlignment="1">
      <alignment horizontal="left" vertical="top" indent="2" shrinkToFit="1"/>
    </xf>
    <xf numFmtId="0" fontId="34" fillId="0" borderId="70" xfId="0" applyFont="1" applyBorder="1" applyAlignment="1">
      <alignment horizontal="left" vertical="top" wrapText="1"/>
    </xf>
    <xf numFmtId="0" fontId="34" fillId="0" borderId="72" xfId="0" applyFont="1" applyBorder="1" applyAlignment="1">
      <alignment horizontal="left" vertical="top" wrapText="1"/>
    </xf>
    <xf numFmtId="0" fontId="34" fillId="0" borderId="71" xfId="0" applyFont="1" applyBorder="1" applyAlignment="1">
      <alignment horizontal="left" vertical="top" wrapText="1"/>
    </xf>
    <xf numFmtId="0" fontId="0" fillId="0" borderId="54" xfId="0" applyBorder="1" applyAlignment="1">
      <alignment horizontal="left" wrapText="1"/>
    </xf>
    <xf numFmtId="0" fontId="0" fillId="0" borderId="56" xfId="0" applyBorder="1" applyAlignment="1">
      <alignment horizontal="left" wrapText="1"/>
    </xf>
    <xf numFmtId="0" fontId="0" fillId="0" borderId="55" xfId="0" applyBorder="1" applyAlignment="1">
      <alignment horizontal="left" wrapText="1"/>
    </xf>
    <xf numFmtId="0" fontId="0" fillId="0" borderId="50" xfId="0" applyBorder="1" applyAlignment="1">
      <alignment horizontal="left" wrapText="1"/>
    </xf>
    <xf numFmtId="0" fontId="0" fillId="0" borderId="51" xfId="0" applyBorder="1" applyAlignment="1">
      <alignment horizontal="left" wrapText="1"/>
    </xf>
    <xf numFmtId="0" fontId="0" fillId="0" borderId="52" xfId="0" applyBorder="1" applyAlignment="1">
      <alignment horizontal="left" wrapText="1"/>
    </xf>
    <xf numFmtId="0" fontId="34" fillId="0" borderId="62" xfId="0" applyFont="1" applyBorder="1" applyAlignment="1">
      <alignment horizontal="left" vertical="top" wrapText="1"/>
    </xf>
    <xf numFmtId="0" fontId="34" fillId="0" borderId="63" xfId="0" applyFont="1" applyBorder="1" applyAlignment="1">
      <alignment horizontal="left" vertical="top" wrapText="1"/>
    </xf>
    <xf numFmtId="0" fontId="34" fillId="0" borderId="87" xfId="0" applyFont="1" applyBorder="1" applyAlignment="1">
      <alignment horizontal="left" vertical="top" wrapText="1"/>
    </xf>
    <xf numFmtId="0" fontId="34" fillId="0" borderId="58" xfId="0" applyFont="1" applyBorder="1" applyAlignment="1">
      <alignment horizontal="left" vertical="top" wrapText="1"/>
    </xf>
    <xf numFmtId="0" fontId="34" fillId="0" borderId="60" xfId="0" applyFont="1" applyBorder="1" applyAlignment="1">
      <alignment horizontal="left" vertical="top" wrapText="1"/>
    </xf>
    <xf numFmtId="0" fontId="34" fillId="0" borderId="59" xfId="0" applyFont="1" applyBorder="1" applyAlignment="1">
      <alignment horizontal="left" vertical="top" wrapText="1"/>
    </xf>
    <xf numFmtId="44" fontId="39" fillId="0" borderId="89" xfId="1" applyFont="1" applyBorder="1" applyAlignment="1">
      <alignment horizontal="right" vertical="top" shrinkToFit="1"/>
    </xf>
    <xf numFmtId="44" fontId="39" fillId="0" borderId="90" xfId="1" applyFont="1" applyBorder="1" applyAlignment="1">
      <alignment horizontal="right" vertical="top" shrinkToFit="1"/>
    </xf>
    <xf numFmtId="0" fontId="9" fillId="50" borderId="89" xfId="0" applyFont="1" applyFill="1" applyBorder="1" applyAlignment="1">
      <alignment horizontal="left" vertical="top" wrapText="1"/>
    </xf>
    <xf numFmtId="0" fontId="9" fillId="50" borderId="80" xfId="0" applyFont="1" applyFill="1" applyBorder="1" applyAlignment="1">
      <alignment horizontal="left" vertical="top" wrapText="1"/>
    </xf>
    <xf numFmtId="0" fontId="9" fillId="50" borderId="90" xfId="0" applyFont="1" applyFill="1" applyBorder="1" applyAlignment="1">
      <alignment horizontal="left" vertical="top" wrapText="1"/>
    </xf>
    <xf numFmtId="0" fontId="0" fillId="0" borderId="89" xfId="0" applyBorder="1" applyAlignment="1">
      <alignment horizontal="left" vertical="center" wrapText="1"/>
    </xf>
    <xf numFmtId="0" fontId="0" fillId="0" borderId="80" xfId="0" applyBorder="1" applyAlignment="1">
      <alignment horizontal="left" vertical="center" wrapText="1"/>
    </xf>
    <xf numFmtId="0" fontId="0" fillId="0" borderId="90" xfId="0" applyBorder="1" applyAlignment="1">
      <alignment horizontal="left" vertical="center" wrapText="1"/>
    </xf>
    <xf numFmtId="44" fontId="40" fillId="0" borderId="89" xfId="1" applyFont="1" applyBorder="1" applyAlignment="1">
      <alignment horizontal="right" vertical="top" shrinkToFit="1"/>
    </xf>
    <xf numFmtId="44" fontId="40" fillId="0" borderId="80" xfId="1" applyFont="1" applyBorder="1" applyAlignment="1">
      <alignment horizontal="right" vertical="top" shrinkToFit="1"/>
    </xf>
    <xf numFmtId="44" fontId="39" fillId="0" borderId="80" xfId="1" applyFont="1" applyBorder="1" applyAlignment="1">
      <alignment horizontal="right" vertical="top" shrinkToFit="1"/>
    </xf>
    <xf numFmtId="44" fontId="0" fillId="0" borderId="89" xfId="1" applyFont="1" applyBorder="1" applyAlignment="1">
      <alignment horizontal="left" wrapText="1"/>
    </xf>
    <xf numFmtId="44" fontId="0" fillId="0" borderId="80" xfId="1" applyFont="1" applyBorder="1" applyAlignment="1">
      <alignment horizontal="left" wrapText="1"/>
    </xf>
    <xf numFmtId="0" fontId="34" fillId="50" borderId="89" xfId="0" applyFont="1" applyFill="1" applyBorder="1" applyAlignment="1">
      <alignment horizontal="left" vertical="top" wrapText="1"/>
    </xf>
    <xf numFmtId="0" fontId="34" fillId="50" borderId="80" xfId="0" applyFont="1" applyFill="1" applyBorder="1" applyAlignment="1">
      <alignment horizontal="left" vertical="top" wrapText="1"/>
    </xf>
    <xf numFmtId="0" fontId="34" fillId="50" borderId="90" xfId="0" applyFont="1" applyFill="1" applyBorder="1" applyAlignment="1">
      <alignment horizontal="left" vertical="top" wrapText="1"/>
    </xf>
    <xf numFmtId="44" fontId="0" fillId="50" borderId="89" xfId="1" applyFont="1" applyFill="1" applyBorder="1" applyAlignment="1">
      <alignment horizontal="left" wrapText="1"/>
    </xf>
    <xf numFmtId="44" fontId="0" fillId="50" borderId="80" xfId="1" applyFont="1" applyFill="1" applyBorder="1" applyAlignment="1">
      <alignment horizontal="left" wrapText="1"/>
    </xf>
    <xf numFmtId="0" fontId="9" fillId="50" borderId="89" xfId="0" applyFont="1" applyFill="1" applyBorder="1" applyAlignment="1">
      <alignment horizontal="left" vertical="top" wrapText="1" indent="1"/>
    </xf>
    <xf numFmtId="0" fontId="9" fillId="50" borderId="80" xfId="0" applyFont="1" applyFill="1" applyBorder="1" applyAlignment="1">
      <alignment horizontal="left" vertical="top" wrapText="1" indent="1"/>
    </xf>
    <xf numFmtId="0" fontId="9" fillId="50" borderId="90" xfId="0" applyFont="1" applyFill="1" applyBorder="1" applyAlignment="1">
      <alignment horizontal="left" vertical="top" wrapText="1" indent="1"/>
    </xf>
    <xf numFmtId="166" fontId="40" fillId="0" borderId="89" xfId="0" applyNumberFormat="1" applyFont="1" applyBorder="1" applyAlignment="1">
      <alignment horizontal="right" vertical="top" shrinkToFit="1"/>
    </xf>
    <xf numFmtId="166" fontId="40" fillId="0" borderId="80" xfId="0" applyNumberFormat="1" applyFont="1" applyBorder="1" applyAlignment="1">
      <alignment horizontal="right" vertical="top" shrinkToFit="1"/>
    </xf>
    <xf numFmtId="44" fontId="40" fillId="0" borderId="90" xfId="1" applyFont="1" applyBorder="1" applyAlignment="1">
      <alignment horizontal="right" vertical="top" shrinkToFit="1"/>
    </xf>
    <xf numFmtId="44" fontId="0" fillId="0" borderId="90" xfId="1" applyFont="1" applyBorder="1" applyAlignment="1">
      <alignment horizontal="left" wrapText="1"/>
    </xf>
    <xf numFmtId="44" fontId="0" fillId="50" borderId="90" xfId="1" applyFont="1" applyFill="1" applyBorder="1" applyAlignment="1">
      <alignment horizontal="left" wrapText="1"/>
    </xf>
    <xf numFmtId="44" fontId="0" fillId="50" borderId="89" xfId="1" applyFont="1" applyFill="1" applyBorder="1" applyAlignment="1">
      <alignment horizontal="left" vertical="center" wrapText="1"/>
    </xf>
    <xf numFmtId="44" fontId="0" fillId="50" borderId="80" xfId="1" applyFont="1" applyFill="1" applyBorder="1" applyAlignment="1">
      <alignment horizontal="left" vertical="center" wrapText="1"/>
    </xf>
    <xf numFmtId="44" fontId="0" fillId="50" borderId="90" xfId="1" applyFont="1" applyFill="1" applyBorder="1" applyAlignment="1">
      <alignment horizontal="left" vertical="center" wrapText="1"/>
    </xf>
    <xf numFmtId="44" fontId="0" fillId="0" borderId="89" xfId="1" applyFont="1" applyBorder="1" applyAlignment="1">
      <alignment horizontal="left" vertical="center" wrapText="1"/>
    </xf>
    <xf numFmtId="44" fontId="0" fillId="0" borderId="80" xfId="1" applyFont="1" applyBorder="1" applyAlignment="1">
      <alignment horizontal="left" vertical="center" wrapText="1"/>
    </xf>
    <xf numFmtId="44" fontId="0" fillId="0" borderId="90" xfId="1" applyFont="1" applyBorder="1" applyAlignment="1">
      <alignment horizontal="left" vertical="center" wrapText="1"/>
    </xf>
    <xf numFmtId="167" fontId="39" fillId="0" borderId="89" xfId="0" applyNumberFormat="1" applyFont="1" applyBorder="1" applyAlignment="1">
      <alignment horizontal="right" vertical="top" shrinkToFit="1"/>
    </xf>
    <xf numFmtId="167" fontId="39" fillId="0" borderId="90" xfId="0" applyNumberFormat="1" applyFont="1" applyBorder="1" applyAlignment="1">
      <alignment horizontal="right" vertical="top" shrinkToFit="1"/>
    </xf>
    <xf numFmtId="168" fontId="39" fillId="0" borderId="89" xfId="0" applyNumberFormat="1" applyFont="1" applyBorder="1" applyAlignment="1">
      <alignment horizontal="right" vertical="top" shrinkToFit="1"/>
    </xf>
    <xf numFmtId="168" fontId="39" fillId="0" borderId="90" xfId="0" applyNumberFormat="1" applyFont="1" applyBorder="1" applyAlignment="1">
      <alignment horizontal="right" vertical="top" shrinkToFit="1"/>
    </xf>
    <xf numFmtId="1" fontId="39" fillId="0" borderId="89" xfId="0" applyNumberFormat="1" applyFont="1" applyBorder="1" applyAlignment="1">
      <alignment horizontal="left" vertical="top" shrinkToFit="1"/>
    </xf>
    <xf numFmtId="1" fontId="39" fillId="0" borderId="80" xfId="0" applyNumberFormat="1" applyFont="1" applyBorder="1" applyAlignment="1">
      <alignment horizontal="left" vertical="top" shrinkToFit="1"/>
    </xf>
    <xf numFmtId="1" fontId="39" fillId="0" borderId="90" xfId="0" applyNumberFormat="1" applyFont="1" applyBorder="1" applyAlignment="1">
      <alignment horizontal="left" vertical="top" shrinkToFit="1"/>
    </xf>
    <xf numFmtId="168" fontId="40" fillId="0" borderId="89" xfId="0" applyNumberFormat="1" applyFont="1" applyBorder="1" applyAlignment="1">
      <alignment horizontal="right" vertical="top" shrinkToFit="1"/>
    </xf>
    <xf numFmtId="168" fontId="40" fillId="0" borderId="90" xfId="0" applyNumberFormat="1" applyFont="1" applyBorder="1" applyAlignment="1">
      <alignment horizontal="right" vertical="top" shrinkToFit="1"/>
    </xf>
    <xf numFmtId="167" fontId="40" fillId="0" borderId="89" xfId="0" applyNumberFormat="1" applyFont="1" applyBorder="1" applyAlignment="1">
      <alignment horizontal="right" vertical="top" shrinkToFit="1"/>
    </xf>
    <xf numFmtId="167" fontId="40" fillId="0" borderId="90" xfId="0" applyNumberFormat="1" applyFont="1" applyBorder="1" applyAlignment="1">
      <alignment horizontal="right" vertical="top" shrinkToFit="1"/>
    </xf>
    <xf numFmtId="165" fontId="39" fillId="0" borderId="78" xfId="0" applyNumberFormat="1" applyFont="1" applyBorder="1" applyAlignment="1">
      <alignment horizontal="right" vertical="top" shrinkToFit="1"/>
    </xf>
    <xf numFmtId="165" fontId="39" fillId="0" borderId="80" xfId="0" applyNumberFormat="1" applyFont="1" applyBorder="1" applyAlignment="1">
      <alignment horizontal="right" vertical="top" shrinkToFit="1"/>
    </xf>
    <xf numFmtId="165" fontId="39" fillId="0" borderId="79" xfId="0" applyNumberFormat="1" applyFont="1" applyBorder="1" applyAlignment="1">
      <alignment horizontal="right" vertical="top" shrinkToFit="1"/>
    </xf>
    <xf numFmtId="166" fontId="39" fillId="0" borderId="78" xfId="0" applyNumberFormat="1" applyFont="1" applyBorder="1" applyAlignment="1">
      <alignment horizontal="right" vertical="top" shrinkToFit="1"/>
    </xf>
    <xf numFmtId="166" fontId="39" fillId="0" borderId="80" xfId="0" applyNumberFormat="1" applyFont="1" applyBorder="1" applyAlignment="1">
      <alignment horizontal="right" vertical="top" shrinkToFit="1"/>
    </xf>
    <xf numFmtId="166" fontId="39" fillId="0" borderId="79" xfId="0" applyNumberFormat="1" applyFont="1" applyBorder="1" applyAlignment="1">
      <alignment horizontal="right" vertical="top" shrinkToFit="1"/>
    </xf>
    <xf numFmtId="165" fontId="39" fillId="0" borderId="70" xfId="0" applyNumberFormat="1" applyFont="1" applyBorder="1" applyAlignment="1">
      <alignment horizontal="right" vertical="top" shrinkToFit="1"/>
    </xf>
    <xf numFmtId="165" fontId="39" fillId="0" borderId="72" xfId="0" applyNumberFormat="1" applyFont="1" applyBorder="1" applyAlignment="1">
      <alignment horizontal="right" vertical="top" shrinkToFit="1"/>
    </xf>
    <xf numFmtId="165" fontId="39" fillId="0" borderId="71" xfId="0" applyNumberFormat="1" applyFont="1" applyBorder="1" applyAlignment="1">
      <alignment horizontal="right" vertical="top" shrinkToFit="1"/>
    </xf>
    <xf numFmtId="0" fontId="34" fillId="0" borderId="78" xfId="0" applyFont="1" applyBorder="1" applyAlignment="1">
      <alignment horizontal="left" vertical="top" wrapText="1"/>
    </xf>
    <xf numFmtId="0" fontId="34" fillId="0" borderId="79" xfId="0" applyFont="1" applyBorder="1" applyAlignment="1">
      <alignment horizontal="left" vertical="top" wrapText="1"/>
    </xf>
    <xf numFmtId="166" fontId="40" fillId="0" borderId="78" xfId="0" applyNumberFormat="1" applyFont="1" applyBorder="1" applyAlignment="1">
      <alignment horizontal="right" vertical="top" shrinkToFit="1"/>
    </xf>
    <xf numFmtId="166" fontId="40" fillId="0" borderId="79" xfId="0" applyNumberFormat="1" applyFont="1" applyBorder="1" applyAlignment="1">
      <alignment horizontal="right" vertical="top" shrinkToFit="1"/>
    </xf>
    <xf numFmtId="0" fontId="9" fillId="0" borderId="81" xfId="0" applyFont="1" applyBorder="1" applyAlignment="1">
      <alignment horizontal="left" vertical="top" wrapText="1"/>
    </xf>
    <xf numFmtId="0" fontId="9" fillId="0" borderId="83" xfId="0" applyFont="1" applyBorder="1" applyAlignment="1">
      <alignment horizontal="left" vertical="top" wrapText="1"/>
    </xf>
    <xf numFmtId="0" fontId="9" fillId="0" borderId="82" xfId="0" applyFont="1" applyBorder="1" applyAlignment="1">
      <alignment horizontal="left" vertical="top" wrapText="1"/>
    </xf>
    <xf numFmtId="165" fontId="39" fillId="0" borderId="81" xfId="0" applyNumberFormat="1" applyFont="1" applyBorder="1" applyAlignment="1">
      <alignment horizontal="right" vertical="top" shrinkToFit="1"/>
    </xf>
    <xf numFmtId="165" fontId="39" fillId="0" borderId="83" xfId="0" applyNumberFormat="1" applyFont="1" applyBorder="1" applyAlignment="1">
      <alignment horizontal="right" vertical="top" shrinkToFit="1"/>
    </xf>
    <xf numFmtId="165" fontId="39" fillId="0" borderId="82" xfId="0" applyNumberFormat="1" applyFont="1" applyBorder="1" applyAlignment="1">
      <alignment horizontal="right" vertical="top" shrinkToFit="1"/>
    </xf>
    <xf numFmtId="166" fontId="40" fillId="0" borderId="70" xfId="0" applyNumberFormat="1" applyFont="1" applyBorder="1" applyAlignment="1">
      <alignment horizontal="right" vertical="top" shrinkToFit="1"/>
    </xf>
    <xf numFmtId="166" fontId="40" fillId="0" borderId="72" xfId="0" applyNumberFormat="1" applyFont="1" applyBorder="1" applyAlignment="1">
      <alignment horizontal="right" vertical="top" shrinkToFit="1"/>
    </xf>
    <xf numFmtId="166" fontId="40" fillId="0" borderId="71" xfId="0" applyNumberFormat="1" applyFont="1" applyBorder="1" applyAlignment="1">
      <alignment horizontal="right" vertical="top" shrinkToFit="1"/>
    </xf>
    <xf numFmtId="167" fontId="39" fillId="0" borderId="78" xfId="0" applyNumberFormat="1" applyFont="1" applyBorder="1" applyAlignment="1">
      <alignment horizontal="right" vertical="top" shrinkToFit="1"/>
    </xf>
    <xf numFmtId="167" fontId="39" fillId="0" borderId="80" xfId="0" applyNumberFormat="1" applyFont="1" applyBorder="1" applyAlignment="1">
      <alignment horizontal="right" vertical="top" shrinkToFit="1"/>
    </xf>
    <xf numFmtId="167" fontId="39" fillId="0" borderId="79" xfId="0" applyNumberFormat="1" applyFont="1" applyBorder="1" applyAlignment="1">
      <alignment horizontal="right" vertical="top" shrinkToFit="1"/>
    </xf>
    <xf numFmtId="44" fontId="39" fillId="47" borderId="89" xfId="1" applyFont="1" applyFill="1" applyBorder="1" applyAlignment="1">
      <alignment horizontal="right" vertical="top" shrinkToFit="1"/>
    </xf>
    <xf numFmtId="44" fontId="39" fillId="47" borderId="80" xfId="1" applyFont="1" applyFill="1" applyBorder="1" applyAlignment="1">
      <alignment horizontal="right" vertical="top" shrinkToFit="1"/>
    </xf>
    <xf numFmtId="44" fontId="39" fillId="47" borderId="90" xfId="1" applyFont="1" applyFill="1" applyBorder="1" applyAlignment="1">
      <alignment horizontal="right" vertical="top" shrinkToFit="1"/>
    </xf>
    <xf numFmtId="0" fontId="34" fillId="47" borderId="89" xfId="0" applyFont="1" applyFill="1" applyBorder="1" applyAlignment="1">
      <alignment horizontal="left" vertical="top" wrapText="1"/>
    </xf>
    <xf numFmtId="0" fontId="34" fillId="47" borderId="80" xfId="0" applyFont="1" applyFill="1" applyBorder="1" applyAlignment="1">
      <alignment horizontal="left" vertical="top" wrapText="1"/>
    </xf>
    <xf numFmtId="0" fontId="34" fillId="47" borderId="90" xfId="0" applyFont="1" applyFill="1" applyBorder="1" applyAlignment="1">
      <alignment horizontal="left" vertical="top" wrapText="1"/>
    </xf>
    <xf numFmtId="44" fontId="0" fillId="47" borderId="89" xfId="1" applyFont="1" applyFill="1" applyBorder="1" applyAlignment="1">
      <alignment horizontal="left" wrapText="1"/>
    </xf>
    <xf numFmtId="44" fontId="0" fillId="47" borderId="80" xfId="1" applyFont="1" applyFill="1" applyBorder="1" applyAlignment="1">
      <alignment horizontal="left" wrapText="1"/>
    </xf>
    <xf numFmtId="44" fontId="0" fillId="47" borderId="90" xfId="1" applyFont="1" applyFill="1" applyBorder="1" applyAlignment="1">
      <alignment horizontal="left" wrapText="1"/>
    </xf>
    <xf numFmtId="44" fontId="39" fillId="0" borderId="89" xfId="1" applyFont="1" applyFill="1" applyBorder="1" applyAlignment="1">
      <alignment horizontal="right" vertical="top" shrinkToFit="1"/>
    </xf>
    <xf numFmtId="44" fontId="39" fillId="0" borderId="80" xfId="1" applyFont="1" applyFill="1" applyBorder="1" applyAlignment="1">
      <alignment horizontal="right" vertical="top" shrinkToFit="1"/>
    </xf>
    <xf numFmtId="44" fontId="39" fillId="0" borderId="90" xfId="1" applyFont="1" applyFill="1" applyBorder="1" applyAlignment="1">
      <alignment horizontal="right" vertical="top" shrinkToFit="1"/>
    </xf>
    <xf numFmtId="44" fontId="40" fillId="47" borderId="89" xfId="1" applyFont="1" applyFill="1" applyBorder="1" applyAlignment="1">
      <alignment horizontal="right" vertical="top" shrinkToFit="1"/>
    </xf>
    <xf numFmtId="44" fontId="40" fillId="47" borderId="80" xfId="1" applyFont="1" applyFill="1" applyBorder="1" applyAlignment="1">
      <alignment horizontal="right" vertical="top" shrinkToFit="1"/>
    </xf>
    <xf numFmtId="44" fontId="40" fillId="47" borderId="90" xfId="1" applyFont="1" applyFill="1" applyBorder="1" applyAlignment="1">
      <alignment horizontal="right" vertical="top" shrinkToFit="1"/>
    </xf>
    <xf numFmtId="44" fontId="0" fillId="47" borderId="89" xfId="1" applyFont="1" applyFill="1" applyBorder="1" applyAlignment="1">
      <alignment horizontal="left" vertical="center" wrapText="1"/>
    </xf>
    <xf numFmtId="44" fontId="0" fillId="47" borderId="80" xfId="1" applyFont="1" applyFill="1" applyBorder="1" applyAlignment="1">
      <alignment horizontal="left" vertical="center" wrapText="1"/>
    </xf>
    <xf numFmtId="44" fontId="0" fillId="47" borderId="90" xfId="1" applyFont="1" applyFill="1" applyBorder="1" applyAlignment="1">
      <alignment horizontal="left" vertical="center" wrapText="1"/>
    </xf>
    <xf numFmtId="172" fontId="39" fillId="0" borderId="89" xfId="0" applyNumberFormat="1" applyFont="1" applyBorder="1" applyAlignment="1">
      <alignment horizontal="left" vertical="top" shrinkToFit="1"/>
    </xf>
    <xf numFmtId="172" fontId="39" fillId="0" borderId="80" xfId="0" applyNumberFormat="1" applyFont="1" applyBorder="1" applyAlignment="1">
      <alignment horizontal="left" vertical="top" shrinkToFit="1"/>
    </xf>
    <xf numFmtId="172" fontId="39" fillId="0" borderId="90" xfId="0" applyNumberFormat="1" applyFont="1" applyBorder="1" applyAlignment="1">
      <alignment horizontal="left" vertical="top" shrinkToFit="1"/>
    </xf>
    <xf numFmtId="169" fontId="39" fillId="0" borderId="89" xfId="0" applyNumberFormat="1" applyFont="1" applyBorder="1" applyAlignment="1">
      <alignment horizontal="left" vertical="top" shrinkToFit="1"/>
    </xf>
    <xf numFmtId="169" fontId="39" fillId="0" borderId="80" xfId="0" applyNumberFormat="1" applyFont="1" applyBorder="1" applyAlignment="1">
      <alignment horizontal="left" vertical="top" shrinkToFit="1"/>
    </xf>
    <xf numFmtId="169" fontId="39" fillId="0" borderId="90" xfId="0" applyNumberFormat="1" applyFont="1" applyBorder="1" applyAlignment="1">
      <alignment horizontal="left" vertical="top" shrinkToFit="1"/>
    </xf>
    <xf numFmtId="44" fontId="39" fillId="0" borderId="78" xfId="1" applyFont="1" applyBorder="1" applyAlignment="1">
      <alignment horizontal="right" vertical="top" shrinkToFit="1"/>
    </xf>
    <xf numFmtId="44" fontId="39" fillId="0" borderId="79" xfId="1" applyFont="1" applyBorder="1" applyAlignment="1">
      <alignment horizontal="right" vertical="top" shrinkToFit="1"/>
    </xf>
    <xf numFmtId="44" fontId="40" fillId="0" borderId="78" xfId="1" applyFont="1" applyBorder="1" applyAlignment="1">
      <alignment horizontal="right" vertical="top" shrinkToFit="1"/>
    </xf>
    <xf numFmtId="44" fontId="40" fillId="0" borderId="79" xfId="1" applyFont="1" applyBorder="1" applyAlignment="1">
      <alignment horizontal="right" vertical="top" shrinkToFit="1"/>
    </xf>
    <xf numFmtId="44" fontId="39" fillId="0" borderId="81" xfId="1" applyFont="1" applyBorder="1" applyAlignment="1">
      <alignment horizontal="right" vertical="top" shrinkToFit="1"/>
    </xf>
    <xf numFmtId="44" fontId="39" fillId="0" borderId="83" xfId="1" applyFont="1" applyBorder="1" applyAlignment="1">
      <alignment horizontal="right" vertical="top" shrinkToFit="1"/>
    </xf>
    <xf numFmtId="44" fontId="39" fillId="0" borderId="82" xfId="1" applyFont="1" applyBorder="1" applyAlignment="1">
      <alignment horizontal="right" vertical="top" shrinkToFit="1"/>
    </xf>
    <xf numFmtId="44" fontId="40" fillId="0" borderId="70" xfId="1" applyFont="1" applyBorder="1" applyAlignment="1">
      <alignment horizontal="right" vertical="top" shrinkToFit="1"/>
    </xf>
    <xf numFmtId="44" fontId="40" fillId="0" borderId="72" xfId="1" applyFont="1" applyBorder="1" applyAlignment="1">
      <alignment horizontal="right" vertical="top" shrinkToFit="1"/>
    </xf>
    <xf numFmtId="44" fontId="40" fillId="0" borderId="71" xfId="1" applyFont="1" applyBorder="1" applyAlignment="1">
      <alignment horizontal="right" vertical="top" shrinkToFit="1"/>
    </xf>
    <xf numFmtId="0" fontId="0" fillId="0" borderId="48" xfId="0" applyBorder="1" applyAlignment="1">
      <alignment horizontal="left" vertical="center" wrapText="1"/>
    </xf>
    <xf numFmtId="0" fontId="0" fillId="0" borderId="85" xfId="0" applyBorder="1" applyAlignment="1">
      <alignment horizontal="left" vertical="center" wrapText="1"/>
    </xf>
    <xf numFmtId="0" fontId="0" fillId="0" borderId="49" xfId="0" applyBorder="1" applyAlignment="1">
      <alignment horizontal="left" vertical="center" wrapText="1"/>
    </xf>
    <xf numFmtId="0" fontId="56" fillId="0" borderId="89" xfId="0" applyFont="1" applyBorder="1" applyAlignment="1">
      <alignment horizontal="left" vertical="top" wrapText="1" indent="1"/>
    </xf>
    <xf numFmtId="0" fontId="56" fillId="0" borderId="80" xfId="0" applyFont="1" applyBorder="1" applyAlignment="1">
      <alignment horizontal="left" vertical="top" wrapText="1" indent="1"/>
    </xf>
    <xf numFmtId="0" fontId="56" fillId="0" borderId="90" xfId="0" applyFont="1" applyBorder="1" applyAlignment="1">
      <alignment horizontal="left" vertical="top" wrapText="1" indent="1"/>
    </xf>
    <xf numFmtId="0" fontId="57" fillId="0" borderId="89" xfId="0" applyFont="1" applyBorder="1" applyAlignment="1">
      <alignment horizontal="left" vertical="top" wrapText="1"/>
    </xf>
    <xf numFmtId="0" fontId="57" fillId="0" borderId="80" xfId="0" applyFont="1" applyBorder="1" applyAlignment="1">
      <alignment horizontal="left" vertical="top" wrapText="1"/>
    </xf>
    <xf numFmtId="0" fontId="57" fillId="0" borderId="90" xfId="0" applyFont="1" applyBorder="1" applyAlignment="1">
      <alignment horizontal="left" vertical="top" wrapText="1"/>
    </xf>
    <xf numFmtId="0" fontId="57" fillId="47" borderId="89" xfId="0" applyFont="1" applyFill="1" applyBorder="1" applyAlignment="1">
      <alignment horizontal="left" vertical="top" wrapText="1"/>
    </xf>
    <xf numFmtId="0" fontId="57" fillId="47" borderId="80" xfId="0" applyFont="1" applyFill="1" applyBorder="1" applyAlignment="1">
      <alignment horizontal="left" vertical="top" wrapText="1"/>
    </xf>
    <xf numFmtId="0" fontId="57" fillId="47" borderId="90" xfId="0" applyFont="1" applyFill="1" applyBorder="1" applyAlignment="1">
      <alignment horizontal="left" vertical="top" wrapText="1"/>
    </xf>
    <xf numFmtId="0" fontId="56" fillId="0" borderId="78" xfId="0" applyFont="1" applyBorder="1" applyAlignment="1">
      <alignment horizontal="left" vertical="top" wrapText="1"/>
    </xf>
    <xf numFmtId="0" fontId="56" fillId="0" borderId="80" xfId="0" applyFont="1" applyBorder="1" applyAlignment="1">
      <alignment horizontal="left" vertical="top" wrapText="1"/>
    </xf>
    <xf numFmtId="0" fontId="56" fillId="0" borderId="79" xfId="0" applyFont="1" applyBorder="1" applyAlignment="1">
      <alignment horizontal="left" vertical="top" wrapText="1"/>
    </xf>
    <xf numFmtId="0" fontId="57" fillId="0" borderId="78" xfId="0" applyFont="1" applyBorder="1" applyAlignment="1">
      <alignment horizontal="left" vertical="top" wrapText="1"/>
    </xf>
    <xf numFmtId="0" fontId="57" fillId="0" borderId="79" xfId="0" applyFont="1" applyBorder="1" applyAlignment="1">
      <alignment horizontal="left" vertical="top" wrapText="1"/>
    </xf>
    <xf numFmtId="0" fontId="56" fillId="0" borderId="89" xfId="0" applyFont="1" applyBorder="1" applyAlignment="1">
      <alignment horizontal="left" vertical="top" wrapText="1"/>
    </xf>
    <xf numFmtId="0" fontId="56" fillId="0" borderId="90" xfId="0" applyFont="1" applyBorder="1" applyAlignment="1">
      <alignment horizontal="left" vertical="top" wrapText="1"/>
    </xf>
    <xf numFmtId="0" fontId="56" fillId="0" borderId="81" xfId="0" applyFont="1" applyBorder="1" applyAlignment="1">
      <alignment horizontal="left" vertical="top" wrapText="1"/>
    </xf>
    <xf numFmtId="0" fontId="56" fillId="0" borderId="83" xfId="0" applyFont="1" applyBorder="1" applyAlignment="1">
      <alignment horizontal="left" vertical="top" wrapText="1"/>
    </xf>
    <xf numFmtId="0" fontId="56" fillId="0" borderId="82" xfId="0" applyFont="1" applyBorder="1" applyAlignment="1">
      <alignment horizontal="left" vertical="top" wrapText="1"/>
    </xf>
    <xf numFmtId="0" fontId="57" fillId="0" borderId="70" xfId="0" applyFont="1" applyBorder="1" applyAlignment="1">
      <alignment horizontal="left" vertical="top" wrapText="1"/>
    </xf>
    <xf numFmtId="0" fontId="57" fillId="0" borderId="72" xfId="0" applyFont="1" applyBorder="1" applyAlignment="1">
      <alignment horizontal="left" vertical="top" wrapText="1"/>
    </xf>
    <xf numFmtId="0" fontId="57" fillId="0" borderId="71" xfId="0" applyFont="1" applyBorder="1" applyAlignment="1">
      <alignment horizontal="left" vertical="top" wrapText="1"/>
    </xf>
    <xf numFmtId="0" fontId="56" fillId="47" borderId="89" xfId="0" applyFont="1" applyFill="1" applyBorder="1" applyAlignment="1">
      <alignment horizontal="left" vertical="top" wrapText="1"/>
    </xf>
    <xf numFmtId="0" fontId="56" fillId="47" borderId="80" xfId="0" applyFont="1" applyFill="1" applyBorder="1" applyAlignment="1">
      <alignment horizontal="left" vertical="top" wrapText="1"/>
    </xf>
    <xf numFmtId="0" fontId="56" fillId="47" borderId="90" xfId="0" applyFont="1" applyFill="1" applyBorder="1" applyAlignment="1">
      <alignment horizontal="left" vertical="top" wrapText="1"/>
    </xf>
    <xf numFmtId="0" fontId="56" fillId="0" borderId="56" xfId="0" applyFont="1" applyBorder="1" applyAlignment="1">
      <alignment horizontal="left" vertical="center" wrapText="1"/>
    </xf>
    <xf numFmtId="0" fontId="56" fillId="0" borderId="0" xfId="0" applyFont="1" applyAlignment="1">
      <alignment horizontal="left" vertical="center" wrapText="1"/>
    </xf>
    <xf numFmtId="0" fontId="56" fillId="0" borderId="56" xfId="0" applyFont="1" applyBorder="1" applyAlignment="1">
      <alignment horizontal="left" vertical="center" wrapText="1" indent="1"/>
    </xf>
    <xf numFmtId="0" fontId="56" fillId="0" borderId="0" xfId="0" applyFont="1" applyAlignment="1">
      <alignment horizontal="left" vertical="center" wrapText="1" indent="1"/>
    </xf>
    <xf numFmtId="0" fontId="56" fillId="0" borderId="56" xfId="0" applyFont="1" applyBorder="1" applyAlignment="1">
      <alignment horizontal="left" vertical="center" wrapText="1" indent="3"/>
    </xf>
    <xf numFmtId="0" fontId="56" fillId="0" borderId="55" xfId="0" applyFont="1" applyBorder="1" applyAlignment="1">
      <alignment horizontal="left" vertical="center" wrapText="1" indent="3"/>
    </xf>
    <xf numFmtId="0" fontId="56" fillId="0" borderId="0" xfId="0" applyFont="1" applyAlignment="1">
      <alignment horizontal="left" vertical="center" wrapText="1" indent="3"/>
    </xf>
    <xf numFmtId="0" fontId="56" fillId="0" borderId="74" xfId="0" applyFont="1" applyBorder="1" applyAlignment="1">
      <alignment horizontal="left" vertical="center" wrapText="1" indent="3"/>
    </xf>
    <xf numFmtId="0" fontId="9" fillId="0" borderId="74" xfId="0" applyFont="1" applyBorder="1" applyAlignment="1">
      <alignment horizontal="left" vertical="top" wrapText="1"/>
    </xf>
    <xf numFmtId="171" fontId="39" fillId="0" borderId="88" xfId="0" applyNumberFormat="1" applyFont="1" applyBorder="1" applyAlignment="1">
      <alignment horizontal="left" vertical="top" indent="2" shrinkToFit="1"/>
    </xf>
    <xf numFmtId="171" fontId="39" fillId="0" borderId="61" xfId="0" applyNumberFormat="1" applyFont="1" applyBorder="1" applyAlignment="1">
      <alignment horizontal="left" vertical="top" indent="2" shrinkToFit="1"/>
    </xf>
    <xf numFmtId="0" fontId="9" fillId="0" borderId="0" xfId="0" applyFont="1" applyAlignment="1">
      <alignment horizontal="center" vertical="top" wrapText="1"/>
    </xf>
    <xf numFmtId="0" fontId="9" fillId="0" borderId="74" xfId="0" applyFont="1" applyBorder="1" applyAlignment="1">
      <alignment horizontal="center" vertical="top" wrapText="1"/>
    </xf>
    <xf numFmtId="171" fontId="39" fillId="0" borderId="88" xfId="0" applyNumberFormat="1" applyFont="1" applyBorder="1" applyAlignment="1">
      <alignment horizontal="left" vertical="top" indent="6" shrinkToFit="1"/>
    </xf>
    <xf numFmtId="171" fontId="39" fillId="0" borderId="68" xfId="0" applyNumberFormat="1" applyFont="1" applyBorder="1" applyAlignment="1">
      <alignment horizontal="left" vertical="top" indent="6" shrinkToFit="1"/>
    </xf>
    <xf numFmtId="0" fontId="34" fillId="0" borderId="54" xfId="0" applyFont="1" applyBorder="1" applyAlignment="1">
      <alignment horizontal="left" vertical="top" wrapText="1"/>
    </xf>
    <xf numFmtId="0" fontId="34" fillId="0" borderId="56" xfId="0" applyFont="1" applyBorder="1" applyAlignment="1">
      <alignment horizontal="left" vertical="top" wrapText="1"/>
    </xf>
    <xf numFmtId="0" fontId="34" fillId="0" borderId="55" xfId="0" applyFont="1" applyBorder="1" applyAlignment="1">
      <alignment horizontal="left" vertical="top" wrapText="1"/>
    </xf>
    <xf numFmtId="171" fontId="40" fillId="0" borderId="53" xfId="0" applyNumberFormat="1" applyFont="1" applyBorder="1" applyAlignment="1">
      <alignment horizontal="left" vertical="top" indent="2" shrinkToFit="1"/>
    </xf>
    <xf numFmtId="171" fontId="40" fillId="0" borderId="61" xfId="0" applyNumberFormat="1" applyFont="1" applyBorder="1" applyAlignment="1">
      <alignment horizontal="left" vertical="top" indent="2" shrinkToFit="1"/>
    </xf>
    <xf numFmtId="171" fontId="39" fillId="0" borderId="88" xfId="0" applyNumberFormat="1" applyFont="1" applyBorder="1" applyAlignment="1">
      <alignment horizontal="left" vertical="top" indent="4" shrinkToFit="1"/>
    </xf>
    <xf numFmtId="171" fontId="39" fillId="0" borderId="61" xfId="0" applyNumberFormat="1" applyFont="1" applyBorder="1" applyAlignment="1">
      <alignment horizontal="left" vertical="top" indent="4" shrinkToFit="1"/>
    </xf>
    <xf numFmtId="171" fontId="0" fillId="0" borderId="89" xfId="0" applyNumberFormat="1" applyBorder="1" applyAlignment="1">
      <alignment horizontal="left" wrapText="1"/>
    </xf>
    <xf numFmtId="171" fontId="0" fillId="0" borderId="90" xfId="0" applyNumberFormat="1" applyBorder="1" applyAlignment="1">
      <alignment horizontal="left" wrapText="1"/>
    </xf>
    <xf numFmtId="171" fontId="0" fillId="0" borderId="89" xfId="0" applyNumberFormat="1" applyBorder="1" applyAlignment="1">
      <alignment horizontal="left" vertical="center" wrapText="1"/>
    </xf>
    <xf numFmtId="171" fontId="0" fillId="0" borderId="90" xfId="0" applyNumberFormat="1" applyBorder="1" applyAlignment="1">
      <alignment horizontal="left" vertical="center" wrapText="1"/>
    </xf>
    <xf numFmtId="171" fontId="40" fillId="0" borderId="88" xfId="0" applyNumberFormat="1" applyFont="1" applyBorder="1" applyAlignment="1">
      <alignment horizontal="left" vertical="top" indent="2" shrinkToFit="1"/>
    </xf>
    <xf numFmtId="171" fontId="9" fillId="0" borderId="89" xfId="0" applyNumberFormat="1" applyFont="1" applyBorder="1" applyAlignment="1">
      <alignment horizontal="left" vertical="top" wrapText="1"/>
    </xf>
    <xf numFmtId="171" fontId="9" fillId="0" borderId="90" xfId="0" applyNumberFormat="1" applyFont="1" applyBorder="1" applyAlignment="1">
      <alignment horizontal="left" vertical="top" wrapText="1"/>
    </xf>
    <xf numFmtId="171" fontId="39" fillId="0" borderId="88" xfId="0" applyNumberFormat="1" applyFont="1" applyBorder="1" applyAlignment="1">
      <alignment horizontal="left" vertical="top" indent="5" shrinkToFit="1"/>
    </xf>
    <xf numFmtId="171" fontId="39" fillId="0" borderId="68" xfId="0" applyNumberFormat="1" applyFont="1" applyBorder="1" applyAlignment="1">
      <alignment horizontal="left" vertical="top" indent="5" shrinkToFit="1"/>
    </xf>
    <xf numFmtId="171" fontId="39" fillId="0" borderId="61" xfId="0" applyNumberFormat="1" applyFont="1" applyBorder="1" applyAlignment="1">
      <alignment horizontal="left" vertical="top" indent="6" shrinkToFit="1"/>
    </xf>
    <xf numFmtId="171" fontId="0" fillId="0" borderId="80" xfId="0" applyNumberFormat="1" applyBorder="1" applyAlignment="1">
      <alignment horizontal="left" wrapText="1"/>
    </xf>
    <xf numFmtId="171" fontId="0" fillId="0" borderId="80" xfId="0" applyNumberFormat="1" applyBorder="1" applyAlignment="1">
      <alignment horizontal="left" vertical="center" wrapText="1"/>
    </xf>
    <xf numFmtId="171" fontId="39" fillId="0" borderId="89" xfId="0" applyNumberFormat="1" applyFont="1" applyBorder="1" applyAlignment="1">
      <alignment horizontal="right" vertical="top" shrinkToFit="1"/>
    </xf>
    <xf numFmtId="171" fontId="39" fillId="0" borderId="90" xfId="0" applyNumberFormat="1" applyFont="1" applyBorder="1" applyAlignment="1">
      <alignment horizontal="right" vertical="top" shrinkToFit="1"/>
    </xf>
    <xf numFmtId="171" fontId="40" fillId="0" borderId="89" xfId="0" applyNumberFormat="1" applyFont="1" applyBorder="1" applyAlignment="1">
      <alignment horizontal="right" vertical="top" shrinkToFit="1"/>
    </xf>
    <xf numFmtId="171" fontId="40" fillId="0" borderId="90" xfId="0" applyNumberFormat="1" applyFont="1" applyBorder="1" applyAlignment="1">
      <alignment horizontal="right" vertical="top" shrinkToFit="1"/>
    </xf>
    <xf numFmtId="0" fontId="0" fillId="0" borderId="64" xfId="0" applyBorder="1" applyAlignment="1">
      <alignment horizontal="left" wrapText="1"/>
    </xf>
    <xf numFmtId="0" fontId="0" fillId="0" borderId="74" xfId="0" applyBorder="1" applyAlignment="1">
      <alignment horizontal="left" wrapText="1"/>
    </xf>
    <xf numFmtId="0" fontId="9" fillId="0" borderId="64" xfId="0" applyFont="1" applyBorder="1" applyAlignment="1">
      <alignment horizontal="left" vertical="top" wrapText="1"/>
    </xf>
    <xf numFmtId="168" fontId="39" fillId="0" borderId="88" xfId="0" applyNumberFormat="1" applyFont="1" applyBorder="1" applyAlignment="1">
      <alignment horizontal="left" vertical="top" indent="3" shrinkToFit="1"/>
    </xf>
    <xf numFmtId="168" fontId="39" fillId="0" borderId="57" xfId="0" applyNumberFormat="1" applyFont="1" applyBorder="1" applyAlignment="1">
      <alignment horizontal="left" vertical="top" indent="3" shrinkToFit="1"/>
    </xf>
    <xf numFmtId="168" fontId="39" fillId="0" borderId="61" xfId="0" applyNumberFormat="1" applyFont="1" applyBorder="1" applyAlignment="1">
      <alignment horizontal="left" vertical="top" indent="3" shrinkToFit="1"/>
    </xf>
    <xf numFmtId="166" fontId="40" fillId="0" borderId="53" xfId="0" applyNumberFormat="1" applyFont="1" applyBorder="1" applyAlignment="1">
      <alignment horizontal="left" vertical="top" indent="2" shrinkToFit="1"/>
    </xf>
    <xf numFmtId="0" fontId="9" fillId="46" borderId="89" xfId="0" applyFont="1" applyFill="1" applyBorder="1" applyAlignment="1">
      <alignment horizontal="left" vertical="top" wrapText="1"/>
    </xf>
    <xf numFmtId="0" fontId="9" fillId="46" borderId="90" xfId="0" applyFont="1" applyFill="1" applyBorder="1" applyAlignment="1">
      <alignment horizontal="left" vertical="top" wrapText="1"/>
    </xf>
    <xf numFmtId="44" fontId="40" fillId="0" borderId="89" xfId="1" applyFont="1" applyFill="1" applyBorder="1" applyAlignment="1">
      <alignment horizontal="right" vertical="top" shrinkToFit="1"/>
    </xf>
    <xf numFmtId="44" fontId="40" fillId="0" borderId="90" xfId="1" applyFont="1" applyFill="1" applyBorder="1" applyAlignment="1">
      <alignment horizontal="right" vertical="top" shrinkToFit="1"/>
    </xf>
    <xf numFmtId="44" fontId="9" fillId="0" borderId="89" xfId="1" applyFont="1" applyFill="1" applyBorder="1" applyAlignment="1">
      <alignment horizontal="left" vertical="top" wrapText="1"/>
    </xf>
    <xf numFmtId="44" fontId="9" fillId="0" borderId="90" xfId="1" applyFont="1" applyFill="1" applyBorder="1" applyAlignment="1">
      <alignment horizontal="left" vertical="top" wrapText="1"/>
    </xf>
    <xf numFmtId="44" fontId="0" fillId="0" borderId="89" xfId="1" applyFont="1" applyFill="1" applyBorder="1" applyAlignment="1">
      <alignment horizontal="left" wrapText="1"/>
    </xf>
    <xf numFmtId="44" fontId="0" fillId="0" borderId="90" xfId="1" applyFont="1" applyFill="1" applyBorder="1" applyAlignment="1">
      <alignment horizontal="left" wrapText="1"/>
    </xf>
    <xf numFmtId="0" fontId="9" fillId="46" borderId="89" xfId="0" applyFont="1" applyFill="1" applyBorder="1" applyAlignment="1">
      <alignment horizontal="left" vertical="top" wrapText="1" indent="1"/>
    </xf>
    <xf numFmtId="0" fontId="9" fillId="46" borderId="80" xfId="0" applyFont="1" applyFill="1" applyBorder="1" applyAlignment="1">
      <alignment horizontal="left" vertical="top" wrapText="1" indent="1"/>
    </xf>
    <xf numFmtId="0" fontId="9" fillId="46" borderId="90" xfId="0" applyFont="1" applyFill="1" applyBorder="1" applyAlignment="1">
      <alignment horizontal="left" vertical="top" wrapText="1" indent="1"/>
    </xf>
    <xf numFmtId="44" fontId="40" fillId="0" borderId="80" xfId="1" applyFont="1" applyFill="1" applyBorder="1" applyAlignment="1">
      <alignment horizontal="right" vertical="top" shrinkToFit="1"/>
    </xf>
    <xf numFmtId="44" fontId="9" fillId="0" borderId="80" xfId="1" applyFont="1" applyFill="1" applyBorder="1" applyAlignment="1">
      <alignment horizontal="left" vertical="top" wrapText="1"/>
    </xf>
    <xf numFmtId="44" fontId="0" fillId="0" borderId="80" xfId="1" applyFont="1" applyFill="1" applyBorder="1" applyAlignment="1">
      <alignment horizontal="left" wrapText="1"/>
    </xf>
    <xf numFmtId="0" fontId="34" fillId="46" borderId="89" xfId="0" applyFont="1" applyFill="1" applyBorder="1" applyAlignment="1">
      <alignment horizontal="left" vertical="top" wrapText="1"/>
    </xf>
    <xf numFmtId="0" fontId="34" fillId="46" borderId="80" xfId="0" applyFont="1" applyFill="1" applyBorder="1" applyAlignment="1">
      <alignment horizontal="left" vertical="top" wrapText="1"/>
    </xf>
    <xf numFmtId="0" fontId="34" fillId="46" borderId="90" xfId="0" applyFont="1" applyFill="1" applyBorder="1" applyAlignment="1">
      <alignment horizontal="left" vertical="top" wrapText="1"/>
    </xf>
    <xf numFmtId="44" fontId="0" fillId="0" borderId="89" xfId="1" applyFont="1" applyFill="1" applyBorder="1" applyAlignment="1">
      <alignment horizontal="left" vertical="center" wrapText="1"/>
    </xf>
    <xf numFmtId="44" fontId="0" fillId="0" borderId="80" xfId="1" applyFont="1" applyFill="1" applyBorder="1" applyAlignment="1">
      <alignment horizontal="left" vertical="center" wrapText="1"/>
    </xf>
    <xf numFmtId="44" fontId="0" fillId="0" borderId="90" xfId="1" applyFont="1" applyFill="1" applyBorder="1" applyAlignment="1">
      <alignment horizontal="left" vertical="center" wrapText="1"/>
    </xf>
    <xf numFmtId="166" fontId="40" fillId="0" borderId="89" xfId="0" applyNumberFormat="1" applyFont="1" applyBorder="1" applyAlignment="1">
      <alignment horizontal="left" vertical="top" indent="3" shrinkToFit="1"/>
    </xf>
    <xf numFmtId="166" fontId="40" fillId="0" borderId="80" xfId="0" applyNumberFormat="1" applyFont="1" applyBorder="1" applyAlignment="1">
      <alignment horizontal="left" vertical="top" indent="3" shrinkToFit="1"/>
    </xf>
    <xf numFmtId="166" fontId="40" fillId="0" borderId="90" xfId="0" applyNumberFormat="1" applyFont="1" applyBorder="1" applyAlignment="1">
      <alignment horizontal="left" vertical="top" indent="3" shrinkToFit="1"/>
    </xf>
    <xf numFmtId="0" fontId="9" fillId="0" borderId="0" xfId="0" applyFont="1" applyAlignment="1">
      <alignment horizontal="right" wrapText="1"/>
    </xf>
    <xf numFmtId="0" fontId="0" fillId="0" borderId="78" xfId="0" applyBorder="1" applyAlignment="1">
      <alignment horizontal="left" wrapText="1"/>
    </xf>
    <xf numFmtId="0" fontId="0" fillId="0" borderId="79" xfId="0" applyBorder="1" applyAlignment="1">
      <alignment horizontal="left" wrapText="1"/>
    </xf>
    <xf numFmtId="0" fontId="0" fillId="0" borderId="81" xfId="0" applyBorder="1" applyAlignment="1">
      <alignment horizontal="left" vertical="center" wrapText="1"/>
    </xf>
    <xf numFmtId="0" fontId="0" fillId="0" borderId="82" xfId="0" applyBorder="1" applyAlignment="1">
      <alignment horizontal="left" vertical="center" wrapText="1"/>
    </xf>
    <xf numFmtId="0" fontId="0" fillId="0" borderId="83" xfId="0" applyBorder="1" applyAlignment="1">
      <alignment horizontal="left" vertical="center" wrapText="1"/>
    </xf>
    <xf numFmtId="0" fontId="0" fillId="0" borderId="58" xfId="0" applyBorder="1" applyAlignment="1">
      <alignment horizontal="left" wrapText="1"/>
    </xf>
    <xf numFmtId="0" fontId="0" fillId="0" borderId="59" xfId="0" applyBorder="1" applyAlignment="1">
      <alignment horizontal="left" wrapText="1"/>
    </xf>
    <xf numFmtId="0" fontId="0" fillId="0" borderId="60" xfId="0" applyBorder="1" applyAlignment="1">
      <alignment horizontal="left" wrapText="1"/>
    </xf>
    <xf numFmtId="0" fontId="0" fillId="0" borderId="63" xfId="0" applyBorder="1" applyAlignment="1">
      <alignment horizontal="left" vertical="top" wrapText="1"/>
    </xf>
    <xf numFmtId="0" fontId="0" fillId="0" borderId="0" xfId="0" applyAlignment="1">
      <alignment horizontal="left" vertical="top" wrapText="1"/>
    </xf>
    <xf numFmtId="0" fontId="0" fillId="0" borderId="65" xfId="0" applyBorder="1" applyAlignment="1">
      <alignment horizontal="left" vertical="top" wrapText="1"/>
    </xf>
    <xf numFmtId="0" fontId="37" fillId="0" borderId="64" xfId="0" applyFont="1" applyBorder="1" applyAlignment="1">
      <alignment horizontal="left" vertical="top" wrapText="1" indent="14"/>
    </xf>
    <xf numFmtId="0" fontId="37" fillId="0" borderId="0" xfId="0" applyFont="1" applyAlignment="1">
      <alignment horizontal="left" vertical="top" wrapText="1" indent="14"/>
    </xf>
    <xf numFmtId="0" fontId="37" fillId="0" borderId="0" xfId="0" applyFont="1" applyAlignment="1">
      <alignment horizontal="left" vertical="top" wrapText="1"/>
    </xf>
    <xf numFmtId="0" fontId="37" fillId="0" borderId="64" xfId="0" applyFont="1" applyBorder="1" applyAlignment="1">
      <alignment horizontal="left" vertical="top" wrapText="1"/>
    </xf>
    <xf numFmtId="1" fontId="38" fillId="0" borderId="0" xfId="0" applyNumberFormat="1" applyFont="1" applyAlignment="1">
      <alignment horizontal="left" vertical="top" shrinkToFit="1"/>
    </xf>
    <xf numFmtId="0" fontId="37" fillId="0" borderId="62" xfId="0" applyFont="1" applyBorder="1" applyAlignment="1">
      <alignment horizontal="left" vertical="top" wrapText="1"/>
    </xf>
    <xf numFmtId="0" fontId="37" fillId="0" borderId="63" xfId="0" applyFont="1" applyBorder="1" applyAlignment="1">
      <alignment horizontal="left" vertical="top" wrapText="1"/>
    </xf>
    <xf numFmtId="1" fontId="38" fillId="0" borderId="63" xfId="0" applyNumberFormat="1" applyFont="1" applyBorder="1" applyAlignment="1">
      <alignment horizontal="left" vertical="top" shrinkToFit="1"/>
    </xf>
    <xf numFmtId="0" fontId="0" fillId="0" borderId="63" xfId="0" applyBorder="1" applyAlignment="1">
      <alignment horizontal="left" vertical="center" wrapText="1"/>
    </xf>
    <xf numFmtId="0" fontId="0" fillId="0" borderId="65" xfId="0" applyBorder="1" applyAlignment="1">
      <alignment horizontal="left" vertical="center" wrapText="1"/>
    </xf>
    <xf numFmtId="0" fontId="35" fillId="0" borderId="53" xfId="0" applyFont="1" applyBorder="1" applyAlignment="1">
      <alignment horizontal="left" vertical="top" wrapText="1"/>
    </xf>
    <xf numFmtId="0" fontId="35" fillId="0" borderId="61" xfId="0" applyFont="1" applyBorder="1" applyAlignment="1">
      <alignment horizontal="left" vertical="top" wrapText="1"/>
    </xf>
    <xf numFmtId="0" fontId="35" fillId="0" borderId="53" xfId="0" applyFont="1" applyBorder="1" applyAlignment="1">
      <alignment horizontal="left" vertical="top" wrapText="1" indent="5"/>
    </xf>
    <xf numFmtId="0" fontId="35" fillId="0" borderId="61" xfId="0" applyFont="1" applyBorder="1" applyAlignment="1">
      <alignment horizontal="left" vertical="top" wrapText="1" indent="5"/>
    </xf>
    <xf numFmtId="1" fontId="36" fillId="0" borderId="57" xfId="0" applyNumberFormat="1" applyFont="1" applyBorder="1" applyAlignment="1">
      <alignment horizontal="left" vertical="top" shrinkToFit="1"/>
    </xf>
    <xf numFmtId="0" fontId="35" fillId="0" borderId="54" xfId="0" applyFont="1" applyBorder="1" applyAlignment="1">
      <alignment horizontal="left" vertical="top" wrapText="1"/>
    </xf>
    <xf numFmtId="0" fontId="35" fillId="0" borderId="55" xfId="0" applyFont="1" applyBorder="1" applyAlignment="1">
      <alignment horizontal="left" vertical="top" wrapText="1"/>
    </xf>
    <xf numFmtId="0" fontId="35" fillId="0" borderId="58" xfId="0" applyFont="1" applyBorder="1" applyAlignment="1">
      <alignment horizontal="left" vertical="top" wrapText="1"/>
    </xf>
    <xf numFmtId="0" fontId="35" fillId="0" borderId="59" xfId="0" applyFont="1" applyBorder="1" applyAlignment="1">
      <alignment horizontal="left" vertical="top" wrapText="1"/>
    </xf>
    <xf numFmtId="0" fontId="35" fillId="0" borderId="56" xfId="0" applyFont="1" applyBorder="1" applyAlignment="1">
      <alignment horizontal="left" vertical="top" wrapText="1"/>
    </xf>
    <xf numFmtId="0" fontId="35" fillId="0" borderId="60" xfId="0" applyFont="1" applyBorder="1" applyAlignment="1">
      <alignment horizontal="left" vertical="top" wrapText="1"/>
    </xf>
    <xf numFmtId="0" fontId="35" fillId="0" borderId="74" xfId="0" applyFont="1" applyBorder="1" applyAlignment="1">
      <alignment horizontal="left" vertical="top" wrapText="1"/>
    </xf>
    <xf numFmtId="0" fontId="35" fillId="0" borderId="52" xfId="0" applyFont="1" applyBorder="1" applyAlignment="1">
      <alignment horizontal="left" vertical="top" wrapText="1"/>
    </xf>
    <xf numFmtId="0" fontId="35" fillId="0" borderId="57" xfId="0" applyFont="1" applyBorder="1" applyAlignment="1">
      <alignment horizontal="left" vertical="top" wrapText="1"/>
    </xf>
    <xf numFmtId="0" fontId="35" fillId="0" borderId="68" xfId="0" applyFont="1" applyBorder="1" applyAlignment="1">
      <alignment horizontal="left" vertical="top" wrapText="1"/>
    </xf>
    <xf numFmtId="0" fontId="35" fillId="0" borderId="70" xfId="0" applyFont="1" applyBorder="1" applyAlignment="1">
      <alignment horizontal="left" vertical="top" wrapText="1"/>
    </xf>
    <xf numFmtId="0" fontId="35" fillId="0" borderId="71" xfId="0" applyFont="1" applyBorder="1" applyAlignment="1">
      <alignment horizontal="left" vertical="top" wrapText="1"/>
    </xf>
    <xf numFmtId="0" fontId="35" fillId="0" borderId="72" xfId="0" applyFont="1" applyBorder="1" applyAlignment="1">
      <alignment horizontal="left" vertical="top" wrapText="1"/>
    </xf>
    <xf numFmtId="1" fontId="36" fillId="0" borderId="74" xfId="0" applyNumberFormat="1" applyFont="1" applyBorder="1" applyAlignment="1">
      <alignment horizontal="left" vertical="top" shrinkToFit="1"/>
    </xf>
    <xf numFmtId="0" fontId="37" fillId="0" borderId="77" xfId="0" applyFont="1" applyBorder="1" applyAlignment="1">
      <alignment horizontal="left" vertical="top" wrapText="1"/>
    </xf>
    <xf numFmtId="0" fontId="37" fillId="0" borderId="61" xfId="0" applyFont="1" applyBorder="1" applyAlignment="1">
      <alignment horizontal="left" vertical="top" wrapText="1"/>
    </xf>
    <xf numFmtId="165" fontId="38" fillId="0" borderId="77" xfId="0" applyNumberFormat="1" applyFont="1" applyBorder="1" applyAlignment="1">
      <alignment horizontal="left" vertical="top" indent="5" shrinkToFit="1"/>
    </xf>
    <xf numFmtId="165" fontId="38" fillId="0" borderId="61" xfId="0" applyNumberFormat="1" applyFont="1" applyBorder="1" applyAlignment="1">
      <alignment horizontal="left" vertical="top" indent="5" shrinkToFit="1"/>
    </xf>
    <xf numFmtId="0" fontId="0" fillId="0" borderId="62" xfId="0" applyBorder="1" applyAlignment="1">
      <alignment horizontal="left" vertical="top" wrapText="1"/>
    </xf>
    <xf numFmtId="0" fontId="0" fillId="0" borderId="64" xfId="0" applyBorder="1" applyAlignment="1">
      <alignment horizontal="left" vertical="top" wrapText="1"/>
    </xf>
    <xf numFmtId="0" fontId="0" fillId="0" borderId="62" xfId="0" applyBorder="1" applyAlignment="1">
      <alignment horizontal="center" vertical="top" wrapText="1"/>
    </xf>
    <xf numFmtId="0" fontId="0" fillId="0" borderId="63" xfId="0" applyBorder="1" applyAlignment="1">
      <alignment horizontal="center" vertical="top" wrapText="1"/>
    </xf>
    <xf numFmtId="0" fontId="0" fillId="0" borderId="62" xfId="0" applyBorder="1" applyAlignment="1">
      <alignment horizontal="right" vertical="top" wrapText="1" indent="4"/>
    </xf>
    <xf numFmtId="0" fontId="0" fillId="0" borderId="63" xfId="0" applyBorder="1" applyAlignment="1">
      <alignment horizontal="right" vertical="top" wrapText="1" indent="4"/>
    </xf>
    <xf numFmtId="0" fontId="0" fillId="0" borderId="64" xfId="0" applyBorder="1" applyAlignment="1">
      <alignment horizontal="left" vertical="center" wrapText="1"/>
    </xf>
    <xf numFmtId="165" fontId="38" fillId="0" borderId="67" xfId="0" applyNumberFormat="1" applyFont="1" applyBorder="1" applyAlignment="1">
      <alignment horizontal="right" vertical="top" shrinkToFit="1"/>
    </xf>
    <xf numFmtId="0" fontId="35" fillId="0" borderId="64" xfId="0" applyFont="1" applyBorder="1" applyAlignment="1">
      <alignment horizontal="left" vertical="top" wrapText="1"/>
    </xf>
    <xf numFmtId="0" fontId="35" fillId="0" borderId="0" xfId="0" applyFont="1" applyAlignment="1">
      <alignment horizontal="left" vertical="top" wrapText="1"/>
    </xf>
    <xf numFmtId="0" fontId="0" fillId="0" borderId="65" xfId="0" applyBorder="1" applyAlignment="1">
      <alignment horizontal="right" vertical="top" wrapText="1"/>
    </xf>
    <xf numFmtId="0" fontId="37" fillId="0" borderId="62" xfId="0" applyFont="1" applyBorder="1" applyAlignment="1">
      <alignment horizontal="center" vertical="top" wrapText="1"/>
    </xf>
    <xf numFmtId="0" fontId="37" fillId="0" borderId="63" xfId="0" applyFont="1" applyBorder="1" applyAlignment="1">
      <alignment horizontal="center" vertical="top" wrapText="1"/>
    </xf>
    <xf numFmtId="0" fontId="37" fillId="0" borderId="64" xfId="0" applyFont="1" applyBorder="1" applyAlignment="1">
      <alignment horizontal="center" vertical="top" wrapText="1"/>
    </xf>
    <xf numFmtId="0" fontId="37" fillId="0" borderId="0" xfId="0" applyFont="1" applyAlignment="1">
      <alignment horizontal="center" vertical="top" wrapText="1"/>
    </xf>
    <xf numFmtId="165" fontId="38" fillId="0" borderId="77" xfId="0" applyNumberFormat="1" applyFont="1" applyBorder="1" applyAlignment="1">
      <alignment horizontal="left" vertical="top" indent="6" shrinkToFit="1"/>
    </xf>
    <xf numFmtId="165" fontId="38" fillId="0" borderId="61" xfId="0" applyNumberFormat="1" applyFont="1" applyBorder="1" applyAlignment="1">
      <alignment horizontal="left" vertical="top" indent="6" shrinkToFit="1"/>
    </xf>
    <xf numFmtId="0" fontId="0" fillId="0" borderId="64" xfId="0" applyBorder="1" applyAlignment="1">
      <alignment horizontal="left" vertical="top" wrapText="1" indent="14"/>
    </xf>
    <xf numFmtId="0" fontId="0" fillId="0" borderId="0" xfId="0" applyAlignment="1">
      <alignment horizontal="left" vertical="top" wrapText="1" indent="14"/>
    </xf>
    <xf numFmtId="165" fontId="38" fillId="0" borderId="65" xfId="0" applyNumberFormat="1" applyFont="1" applyBorder="1" applyAlignment="1">
      <alignment horizontal="right" vertical="top" shrinkToFit="1"/>
    </xf>
    <xf numFmtId="165" fontId="38" fillId="0" borderId="0" xfId="0" applyNumberFormat="1" applyFont="1" applyAlignment="1">
      <alignment horizontal="right" vertical="top" shrinkToFit="1"/>
    </xf>
    <xf numFmtId="165" fontId="38" fillId="0" borderId="63" xfId="0" applyNumberFormat="1" applyFont="1" applyBorder="1" applyAlignment="1">
      <alignment horizontal="right" vertical="top" shrinkToFit="1"/>
    </xf>
    <xf numFmtId="0" fontId="0" fillId="0" borderId="67" xfId="0" applyBorder="1" applyAlignment="1">
      <alignment horizontal="right" vertical="top" wrapText="1"/>
    </xf>
    <xf numFmtId="0" fontId="0" fillId="0" borderId="74" xfId="0" applyBorder="1" applyAlignment="1">
      <alignment horizontal="left" vertical="top" wrapText="1"/>
    </xf>
    <xf numFmtId="0" fontId="35" fillId="0" borderId="0" xfId="0" applyFont="1" applyAlignment="1">
      <alignment horizontal="left" vertical="top" wrapText="1" indent="1"/>
    </xf>
    <xf numFmtId="0" fontId="37" fillId="0" borderId="75" xfId="0" applyFont="1" applyBorder="1" applyAlignment="1">
      <alignment horizontal="left" vertical="top" wrapText="1"/>
    </xf>
    <xf numFmtId="0" fontId="37" fillId="0" borderId="76" xfId="0" applyFont="1" applyBorder="1" applyAlignment="1">
      <alignment horizontal="left" vertical="top" wrapText="1"/>
    </xf>
    <xf numFmtId="165" fontId="38" fillId="0" borderId="75" xfId="0" applyNumberFormat="1" applyFont="1" applyBorder="1" applyAlignment="1">
      <alignment horizontal="right" vertical="top" shrinkToFit="1"/>
    </xf>
    <xf numFmtId="165" fontId="38" fillId="0" borderId="76" xfId="0" applyNumberFormat="1" applyFont="1" applyBorder="1" applyAlignment="1">
      <alignment horizontal="right" vertical="top" shrinkToFit="1"/>
    </xf>
    <xf numFmtId="0" fontId="0" fillId="0" borderId="65" xfId="0" applyBorder="1" applyAlignment="1">
      <alignment horizontal="left" wrapText="1"/>
    </xf>
    <xf numFmtId="0" fontId="34" fillId="0" borderId="0" xfId="0" applyFont="1" applyAlignment="1">
      <alignment horizontal="left" vertical="top" wrapText="1" indent="1"/>
    </xf>
    <xf numFmtId="0" fontId="35" fillId="0" borderId="81" xfId="0" applyFont="1" applyBorder="1" applyAlignment="1">
      <alignment horizontal="left" vertical="top" wrapText="1"/>
    </xf>
    <xf numFmtId="0" fontId="35" fillId="0" borderId="82" xfId="0" applyFont="1" applyBorder="1" applyAlignment="1">
      <alignment horizontal="left" vertical="top" wrapText="1"/>
    </xf>
    <xf numFmtId="0" fontId="0" fillId="0" borderId="56" xfId="0" applyBorder="1" applyAlignment="1">
      <alignment horizontal="left" vertical="top" wrapText="1"/>
    </xf>
    <xf numFmtId="0" fontId="0" fillId="0" borderId="55" xfId="0" applyBorder="1" applyAlignment="1">
      <alignment horizontal="left" vertical="top" wrapText="1"/>
    </xf>
    <xf numFmtId="1" fontId="38" fillId="0" borderId="67" xfId="0" applyNumberFormat="1" applyFont="1" applyBorder="1" applyAlignment="1">
      <alignment horizontal="left" vertical="top" shrinkToFit="1"/>
    </xf>
    <xf numFmtId="1" fontId="38" fillId="0" borderId="63" xfId="0" applyNumberFormat="1" applyFont="1" applyBorder="1" applyAlignment="1">
      <alignment horizontal="left" vertical="top" indent="10" shrinkToFit="1"/>
    </xf>
    <xf numFmtId="0" fontId="0" fillId="0" borderId="67" xfId="0" applyBorder="1" applyAlignment="1">
      <alignment horizontal="left" wrapText="1"/>
    </xf>
    <xf numFmtId="0" fontId="37" fillId="0" borderId="96" xfId="0" applyFont="1" applyBorder="1" applyAlignment="1">
      <alignment horizontal="left" vertical="top" wrapText="1"/>
    </xf>
    <xf numFmtId="0" fontId="37" fillId="0" borderId="97" xfId="0" applyFont="1" applyBorder="1" applyAlignment="1">
      <alignment horizontal="left" vertical="top" wrapText="1"/>
    </xf>
    <xf numFmtId="1" fontId="38" fillId="0" borderId="65" xfId="0" applyNumberFormat="1" applyFont="1" applyBorder="1" applyAlignment="1">
      <alignment horizontal="left" vertical="top" shrinkToFit="1"/>
    </xf>
    <xf numFmtId="0" fontId="0" fillId="0" borderId="63" xfId="0" applyBorder="1" applyAlignment="1">
      <alignment horizontal="left" wrapText="1"/>
    </xf>
    <xf numFmtId="166" fontId="38" fillId="0" borderId="67" xfId="0" applyNumberFormat="1" applyFont="1" applyBorder="1" applyAlignment="1">
      <alignment horizontal="right" vertical="top" shrinkToFit="1"/>
    </xf>
    <xf numFmtId="0" fontId="37" fillId="0" borderId="98" xfId="0" applyFont="1" applyBorder="1" applyAlignment="1">
      <alignment horizontal="left" vertical="top" wrapText="1"/>
    </xf>
    <xf numFmtId="166" fontId="38" fillId="0" borderId="75" xfId="0" applyNumberFormat="1" applyFont="1" applyBorder="1" applyAlignment="1">
      <alignment horizontal="right" vertical="top" shrinkToFit="1"/>
    </xf>
    <xf numFmtId="166" fontId="38" fillId="0" borderId="98" xfId="0" applyNumberFormat="1" applyFont="1" applyBorder="1" applyAlignment="1">
      <alignment horizontal="right" vertical="top" shrinkToFit="1"/>
    </xf>
    <xf numFmtId="166" fontId="38" fillId="0" borderId="76" xfId="0" applyNumberFormat="1" applyFont="1" applyBorder="1" applyAlignment="1">
      <alignment horizontal="right" vertical="top" shrinkToFit="1"/>
    </xf>
    <xf numFmtId="166" fontId="38" fillId="0" borderId="63" xfId="0" applyNumberFormat="1" applyFont="1" applyBorder="1" applyAlignment="1">
      <alignment horizontal="right" vertical="top" shrinkToFit="1"/>
    </xf>
    <xf numFmtId="0" fontId="0" fillId="0" borderId="67" xfId="0" applyBorder="1" applyAlignment="1">
      <alignment horizontal="left" vertical="center" wrapText="1"/>
    </xf>
    <xf numFmtId="0" fontId="0" fillId="0" borderId="67" xfId="0" applyBorder="1" applyAlignment="1">
      <alignment horizontal="left" vertical="top" wrapText="1" indent="4"/>
    </xf>
    <xf numFmtId="166" fontId="38" fillId="0" borderId="65" xfId="0" applyNumberFormat="1" applyFont="1" applyBorder="1" applyAlignment="1">
      <alignment horizontal="right" vertical="top" shrinkToFit="1"/>
    </xf>
    <xf numFmtId="165" fontId="38" fillId="0" borderId="0" xfId="0" applyNumberFormat="1" applyFont="1" applyAlignment="1">
      <alignment horizontal="left" vertical="top" indent="5" shrinkToFit="1"/>
    </xf>
    <xf numFmtId="165" fontId="38" fillId="0" borderId="65" xfId="0" applyNumberFormat="1" applyFont="1" applyBorder="1" applyAlignment="1">
      <alignment horizontal="left" vertical="top" indent="5" shrinkToFit="1"/>
    </xf>
    <xf numFmtId="165" fontId="38" fillId="0" borderId="98" xfId="0" applyNumberFormat="1" applyFont="1" applyBorder="1" applyAlignment="1">
      <alignment horizontal="right" vertical="top" shrinkToFit="1"/>
    </xf>
    <xf numFmtId="167" fontId="38" fillId="0" borderId="63" xfId="0" applyNumberFormat="1" applyFont="1" applyBorder="1" applyAlignment="1">
      <alignment horizontal="right" vertical="top" shrinkToFit="1"/>
    </xf>
    <xf numFmtId="166" fontId="38" fillId="0" borderId="0" xfId="0" applyNumberFormat="1" applyFont="1" applyAlignment="1">
      <alignment horizontal="right" vertical="top" shrinkToFit="1"/>
    </xf>
    <xf numFmtId="0" fontId="0" fillId="0" borderId="63" xfId="0" applyBorder="1" applyAlignment="1">
      <alignment horizontal="right" vertical="top" wrapText="1"/>
    </xf>
    <xf numFmtId="0" fontId="0" fillId="0" borderId="67" xfId="0" applyBorder="1" applyAlignment="1">
      <alignment horizontal="left" vertical="top" wrapText="1"/>
    </xf>
    <xf numFmtId="0" fontId="0" fillId="0" borderId="67" xfId="0" applyBorder="1" applyAlignment="1">
      <alignment horizontal="left" vertical="top" wrapText="1" indent="5"/>
    </xf>
    <xf numFmtId="0" fontId="37" fillId="0" borderId="99" xfId="0" applyFont="1" applyBorder="1" applyAlignment="1">
      <alignment horizontal="left" vertical="top" wrapText="1"/>
    </xf>
    <xf numFmtId="0" fontId="37" fillId="0" borderId="100" xfId="0" applyFont="1" applyBorder="1" applyAlignment="1">
      <alignment horizontal="left" vertical="top" wrapText="1"/>
    </xf>
    <xf numFmtId="0" fontId="37" fillId="0" borderId="58" xfId="0" applyFont="1" applyBorder="1" applyAlignment="1">
      <alignment horizontal="left" vertical="top" wrapText="1"/>
    </xf>
    <xf numFmtId="0" fontId="37" fillId="0" borderId="59" xfId="0" applyFont="1" applyBorder="1" applyAlignment="1">
      <alignment horizontal="left" vertical="top" wrapText="1"/>
    </xf>
    <xf numFmtId="167" fontId="38" fillId="0" borderId="65" xfId="0" applyNumberFormat="1" applyFont="1" applyBorder="1" applyAlignment="1">
      <alignment horizontal="right" vertical="top" shrinkToFit="1"/>
    </xf>
    <xf numFmtId="0" fontId="0" fillId="0" borderId="65" xfId="0" applyBorder="1" applyAlignment="1">
      <alignment horizontal="left" vertical="top" wrapText="1" indent="4"/>
    </xf>
    <xf numFmtId="169" fontId="38" fillId="0" borderId="67" xfId="0" applyNumberFormat="1" applyFont="1" applyBorder="1" applyAlignment="1">
      <alignment horizontal="left" vertical="top" shrinkToFit="1"/>
    </xf>
    <xf numFmtId="169" fontId="38" fillId="0" borderId="63" xfId="0" applyNumberFormat="1" applyFont="1" applyBorder="1" applyAlignment="1">
      <alignment horizontal="left" vertical="top" shrinkToFit="1"/>
    </xf>
    <xf numFmtId="169" fontId="38" fillId="0" borderId="65" xfId="0" applyNumberFormat="1" applyFont="1" applyBorder="1" applyAlignment="1">
      <alignment horizontal="left" vertical="top" shrinkToFit="1"/>
    </xf>
    <xf numFmtId="167" fontId="38" fillId="0" borderId="0" xfId="0" applyNumberFormat="1" applyFont="1" applyAlignment="1">
      <alignment horizontal="right" vertical="top" shrinkToFit="1"/>
    </xf>
    <xf numFmtId="169" fontId="38" fillId="0" borderId="0" xfId="0" applyNumberFormat="1" applyFont="1" applyAlignment="1">
      <alignment horizontal="left" vertical="top" shrinkToFit="1"/>
    </xf>
    <xf numFmtId="49" fontId="46" fillId="0" borderId="93" xfId="0" applyNumberFormat="1" applyFont="1" applyBorder="1" applyAlignment="1">
      <alignment wrapText="1"/>
    </xf>
    <xf numFmtId="49" fontId="46" fillId="0" borderId="95" xfId="0" applyNumberFormat="1" applyFont="1" applyBorder="1" applyAlignment="1">
      <alignment wrapText="1"/>
    </xf>
    <xf numFmtId="49" fontId="46" fillId="0" borderId="0" xfId="0" applyNumberFormat="1" applyFont="1" applyAlignment="1">
      <alignment wrapText="1"/>
    </xf>
  </cellXfs>
  <cellStyles count="203">
    <cellStyle name="20% - Accent1" xfId="21" builtinId="30" customBuiltin="1"/>
    <cellStyle name="20% - Accent1 2" xfId="48" xr:uid="{00000000-0005-0000-0000-000001000000}"/>
    <cellStyle name="20% - Accent1 2 2" xfId="90" xr:uid="{00000000-0005-0000-0000-000001000000}"/>
    <cellStyle name="20% - Accent1 3" xfId="62" xr:uid="{00000000-0005-0000-0000-000002000000}"/>
    <cellStyle name="20% - Accent1 3 2" xfId="104" xr:uid="{00000000-0005-0000-0000-000002000000}"/>
    <cellStyle name="20% - Accent1 4" xfId="76" xr:uid="{00000000-0005-0000-0000-000051000000}"/>
    <cellStyle name="20% - Accent1 5" xfId="124" xr:uid="{0E1E9BDF-0B9D-4E9A-948B-740E6CEA2C47}"/>
    <cellStyle name="20% - Accent1 6" xfId="145" xr:uid="{1BDFAC21-65DD-4CA6-B17A-164F263B1277}"/>
    <cellStyle name="20% - Accent1 7" xfId="165" xr:uid="{10E8E8DF-AFD8-48D6-823E-05B80EE40F20}"/>
    <cellStyle name="20% - Accent1 8" xfId="185" xr:uid="{9111BB71-41C0-4652-BAD5-E0FA3987DFD8}"/>
    <cellStyle name="20% - Accent2" xfId="25" builtinId="34" customBuiltin="1"/>
    <cellStyle name="20% - Accent2 2" xfId="50" xr:uid="{00000000-0005-0000-0000-000004000000}"/>
    <cellStyle name="20% - Accent2 2 2" xfId="92" xr:uid="{00000000-0005-0000-0000-000004000000}"/>
    <cellStyle name="20% - Accent2 3" xfId="64" xr:uid="{00000000-0005-0000-0000-000005000000}"/>
    <cellStyle name="20% - Accent2 3 2" xfId="106" xr:uid="{00000000-0005-0000-0000-000005000000}"/>
    <cellStyle name="20% - Accent2 4" xfId="78" xr:uid="{00000000-0005-0000-0000-000054000000}"/>
    <cellStyle name="20% - Accent2 5" xfId="127" xr:uid="{12A8F3C9-F988-4E41-A01B-FF976BBF6DBC}"/>
    <cellStyle name="20% - Accent2 6" xfId="148" xr:uid="{31DF663F-CF87-414D-BDB9-B8F880B0DFE8}"/>
    <cellStyle name="20% - Accent2 7" xfId="168" xr:uid="{CFFA6C3F-AFFA-4D6D-BF5D-48E985E15E90}"/>
    <cellStyle name="20% - Accent2 8" xfId="188" xr:uid="{E59A2C5B-FAA7-4FE5-977B-19AEB3B7C4DC}"/>
    <cellStyle name="20% - Accent3" xfId="29" builtinId="38" customBuiltin="1"/>
    <cellStyle name="20% - Accent3 2" xfId="52" xr:uid="{00000000-0005-0000-0000-000007000000}"/>
    <cellStyle name="20% - Accent3 2 2" xfId="94" xr:uid="{00000000-0005-0000-0000-000007000000}"/>
    <cellStyle name="20% - Accent3 3" xfId="66" xr:uid="{00000000-0005-0000-0000-000008000000}"/>
    <cellStyle name="20% - Accent3 3 2" xfId="108" xr:uid="{00000000-0005-0000-0000-000008000000}"/>
    <cellStyle name="20% - Accent3 4" xfId="80" xr:uid="{00000000-0005-0000-0000-000057000000}"/>
    <cellStyle name="20% - Accent3 5" xfId="130" xr:uid="{85940954-27EF-4C0B-B165-347369484249}"/>
    <cellStyle name="20% - Accent3 6" xfId="151" xr:uid="{924BC71F-F1D7-4E87-A90C-FB78D0FD4359}"/>
    <cellStyle name="20% - Accent3 7" xfId="171" xr:uid="{FC8A6A41-DFC4-4CB3-880F-087CD4256B12}"/>
    <cellStyle name="20% - Accent3 8" xfId="191" xr:uid="{05A304F9-6041-4EF1-99B3-9C2B517B18A6}"/>
    <cellStyle name="20% - Accent4" xfId="33" builtinId="42" customBuiltin="1"/>
    <cellStyle name="20% - Accent4 2" xfId="54" xr:uid="{00000000-0005-0000-0000-00000A000000}"/>
    <cellStyle name="20% - Accent4 2 2" xfId="96" xr:uid="{00000000-0005-0000-0000-00000A000000}"/>
    <cellStyle name="20% - Accent4 3" xfId="68" xr:uid="{00000000-0005-0000-0000-00000B000000}"/>
    <cellStyle name="20% - Accent4 3 2" xfId="110" xr:uid="{00000000-0005-0000-0000-00000B000000}"/>
    <cellStyle name="20% - Accent4 4" xfId="82" xr:uid="{00000000-0005-0000-0000-00005A000000}"/>
    <cellStyle name="20% - Accent4 5" xfId="133" xr:uid="{CB44D53F-4E50-4ABC-8A26-08D4E475D6AC}"/>
    <cellStyle name="20% - Accent4 6" xfId="154" xr:uid="{80DABAF7-48C5-4217-81B9-4C362FA80075}"/>
    <cellStyle name="20% - Accent4 7" xfId="174" xr:uid="{77590384-257B-40C0-9758-94E34285A3A4}"/>
    <cellStyle name="20% - Accent4 8" xfId="194" xr:uid="{5697C739-A397-4572-A1FD-79FB0A98D19D}"/>
    <cellStyle name="20% - Accent5" xfId="37" builtinId="46" customBuiltin="1"/>
    <cellStyle name="20% - Accent5 2" xfId="56" xr:uid="{00000000-0005-0000-0000-00000D000000}"/>
    <cellStyle name="20% - Accent5 2 2" xfId="98" xr:uid="{00000000-0005-0000-0000-00000D000000}"/>
    <cellStyle name="20% - Accent5 3" xfId="70" xr:uid="{00000000-0005-0000-0000-00000E000000}"/>
    <cellStyle name="20% - Accent5 3 2" xfId="112" xr:uid="{00000000-0005-0000-0000-00000E000000}"/>
    <cellStyle name="20% - Accent5 4" xfId="84" xr:uid="{00000000-0005-0000-0000-00005D000000}"/>
    <cellStyle name="20% - Accent5 5" xfId="136" xr:uid="{B9523B4A-C05E-4D81-91C5-3EA89B1D4202}"/>
    <cellStyle name="20% - Accent5 6" xfId="157" xr:uid="{C6DC311D-C798-46C2-B07B-91D9C479FE8A}"/>
    <cellStyle name="20% - Accent5 7" xfId="177" xr:uid="{568FD22A-5394-43B8-A393-D2C21CFD64EE}"/>
    <cellStyle name="20% - Accent5 8" xfId="197" xr:uid="{5FD4F2CC-A458-4370-8168-B3CEC41CA2FC}"/>
    <cellStyle name="20% - Accent6" xfId="41" builtinId="50" customBuiltin="1"/>
    <cellStyle name="20% - Accent6 2" xfId="58" xr:uid="{00000000-0005-0000-0000-000010000000}"/>
    <cellStyle name="20% - Accent6 2 2" xfId="100" xr:uid="{00000000-0005-0000-0000-000010000000}"/>
    <cellStyle name="20% - Accent6 3" xfId="72" xr:uid="{00000000-0005-0000-0000-000011000000}"/>
    <cellStyle name="20% - Accent6 3 2" xfId="114" xr:uid="{00000000-0005-0000-0000-000011000000}"/>
    <cellStyle name="20% - Accent6 4" xfId="86" xr:uid="{00000000-0005-0000-0000-000060000000}"/>
    <cellStyle name="20% - Accent6 5" xfId="139" xr:uid="{7A4B88E2-4831-48E9-BBE5-07BA63B138AF}"/>
    <cellStyle name="20% - Accent6 6" xfId="160" xr:uid="{0C200437-648D-42C1-A112-35D717777BDC}"/>
    <cellStyle name="20% - Accent6 7" xfId="180" xr:uid="{2A4D0601-0323-42E8-B40F-DAAD6CDF3676}"/>
    <cellStyle name="20% - Accent6 8" xfId="200" xr:uid="{282369FD-3CBF-4159-8757-55A041C78EF7}"/>
    <cellStyle name="40% - Accent1" xfId="22" builtinId="31" customBuiltin="1"/>
    <cellStyle name="40% - Accent1 2" xfId="49" xr:uid="{00000000-0005-0000-0000-000013000000}"/>
    <cellStyle name="40% - Accent1 2 2" xfId="91" xr:uid="{00000000-0005-0000-0000-000013000000}"/>
    <cellStyle name="40% - Accent1 3" xfId="63" xr:uid="{00000000-0005-0000-0000-000014000000}"/>
    <cellStyle name="40% - Accent1 3 2" xfId="105" xr:uid="{00000000-0005-0000-0000-000014000000}"/>
    <cellStyle name="40% - Accent1 4" xfId="77" xr:uid="{00000000-0005-0000-0000-000063000000}"/>
    <cellStyle name="40% - Accent1 5" xfId="125" xr:uid="{10C6A6A4-67F0-4BD1-8208-1A24B4A505E9}"/>
    <cellStyle name="40% - Accent1 6" xfId="146" xr:uid="{9F1A292F-31AE-4522-A823-FAC13A42A39B}"/>
    <cellStyle name="40% - Accent1 7" xfId="166" xr:uid="{96E42491-59E2-4559-926A-339C90A3FF5B}"/>
    <cellStyle name="40% - Accent1 8" xfId="186" xr:uid="{1EF2920D-F85F-4B09-A808-18D8BADE82F4}"/>
    <cellStyle name="40% - Accent2" xfId="26" builtinId="35" customBuiltin="1"/>
    <cellStyle name="40% - Accent2 2" xfId="51" xr:uid="{00000000-0005-0000-0000-000016000000}"/>
    <cellStyle name="40% - Accent2 2 2" xfId="93" xr:uid="{00000000-0005-0000-0000-000016000000}"/>
    <cellStyle name="40% - Accent2 3" xfId="65" xr:uid="{00000000-0005-0000-0000-000017000000}"/>
    <cellStyle name="40% - Accent2 3 2" xfId="107" xr:uid="{00000000-0005-0000-0000-000017000000}"/>
    <cellStyle name="40% - Accent2 4" xfId="79" xr:uid="{00000000-0005-0000-0000-000066000000}"/>
    <cellStyle name="40% - Accent2 5" xfId="128" xr:uid="{60010FEB-BB9B-4FFC-A4A6-6FC253CEA14E}"/>
    <cellStyle name="40% - Accent2 6" xfId="149" xr:uid="{E1A018B9-085E-4DCD-9FA7-1B49737BF873}"/>
    <cellStyle name="40% - Accent2 7" xfId="169" xr:uid="{1DB2382A-2976-4A2E-9AFD-43E07A5A5541}"/>
    <cellStyle name="40% - Accent2 8" xfId="189" xr:uid="{139F2E9F-FC43-4D82-ADCA-8EEA073017E7}"/>
    <cellStyle name="40% - Accent3" xfId="30" builtinId="39" customBuiltin="1"/>
    <cellStyle name="40% - Accent3 2" xfId="53" xr:uid="{00000000-0005-0000-0000-000019000000}"/>
    <cellStyle name="40% - Accent3 2 2" xfId="95" xr:uid="{00000000-0005-0000-0000-000019000000}"/>
    <cellStyle name="40% - Accent3 3" xfId="67" xr:uid="{00000000-0005-0000-0000-00001A000000}"/>
    <cellStyle name="40% - Accent3 3 2" xfId="109" xr:uid="{00000000-0005-0000-0000-00001A000000}"/>
    <cellStyle name="40% - Accent3 4" xfId="81" xr:uid="{00000000-0005-0000-0000-000069000000}"/>
    <cellStyle name="40% - Accent3 5" xfId="131" xr:uid="{EEE1516B-CB75-482D-917D-FA006CD95B16}"/>
    <cellStyle name="40% - Accent3 6" xfId="152" xr:uid="{918496B5-D9D8-4400-A91B-869D450F0785}"/>
    <cellStyle name="40% - Accent3 7" xfId="172" xr:uid="{53A1C5F5-A3FD-4214-9E63-BD9E1362E19B}"/>
    <cellStyle name="40% - Accent3 8" xfId="192" xr:uid="{65864E5A-43D1-4252-A03C-0EB20EC826E6}"/>
    <cellStyle name="40% - Accent4" xfId="34" builtinId="43" customBuiltin="1"/>
    <cellStyle name="40% - Accent4 2" xfId="55" xr:uid="{00000000-0005-0000-0000-00001C000000}"/>
    <cellStyle name="40% - Accent4 2 2" xfId="97" xr:uid="{00000000-0005-0000-0000-00001C000000}"/>
    <cellStyle name="40% - Accent4 3" xfId="69" xr:uid="{00000000-0005-0000-0000-00001D000000}"/>
    <cellStyle name="40% - Accent4 3 2" xfId="111" xr:uid="{00000000-0005-0000-0000-00001D000000}"/>
    <cellStyle name="40% - Accent4 4" xfId="83" xr:uid="{00000000-0005-0000-0000-00006C000000}"/>
    <cellStyle name="40% - Accent4 5" xfId="134" xr:uid="{6D4C4B90-A7CA-4ACE-92C5-571EF7ED1202}"/>
    <cellStyle name="40% - Accent4 6" xfId="155" xr:uid="{C42A56B8-D6E4-425D-B915-98C1E6F34540}"/>
    <cellStyle name="40% - Accent4 7" xfId="175" xr:uid="{57DFA87D-4BA1-4D0C-AA70-8FAA12454611}"/>
    <cellStyle name="40% - Accent4 8" xfId="195" xr:uid="{233FD759-2DD0-4AB6-A2AC-AF3B1146E854}"/>
    <cellStyle name="40% - Accent5" xfId="38" builtinId="47" customBuiltin="1"/>
    <cellStyle name="40% - Accent5 2" xfId="57" xr:uid="{00000000-0005-0000-0000-00001F000000}"/>
    <cellStyle name="40% - Accent5 2 2" xfId="99" xr:uid="{00000000-0005-0000-0000-00001F000000}"/>
    <cellStyle name="40% - Accent5 3" xfId="71" xr:uid="{00000000-0005-0000-0000-000020000000}"/>
    <cellStyle name="40% - Accent5 3 2" xfId="113" xr:uid="{00000000-0005-0000-0000-000020000000}"/>
    <cellStyle name="40% - Accent5 4" xfId="85" xr:uid="{00000000-0005-0000-0000-00006F000000}"/>
    <cellStyle name="40% - Accent5 5" xfId="137" xr:uid="{4D8844FB-A02F-4DBB-9AA5-490EF832BD5D}"/>
    <cellStyle name="40% - Accent5 6" xfId="158" xr:uid="{63D979EF-5729-4ACE-8E8B-662963D1B29E}"/>
    <cellStyle name="40% - Accent5 7" xfId="178" xr:uid="{B94A37A1-58F4-4103-8150-C9267F2B3EF6}"/>
    <cellStyle name="40% - Accent5 8" xfId="198" xr:uid="{DB1E030B-4066-407C-9769-661582C90E61}"/>
    <cellStyle name="40% - Accent6" xfId="42" builtinId="51" customBuiltin="1"/>
    <cellStyle name="40% - Accent6 2" xfId="59" xr:uid="{00000000-0005-0000-0000-000022000000}"/>
    <cellStyle name="40% - Accent6 2 2" xfId="101" xr:uid="{00000000-0005-0000-0000-000022000000}"/>
    <cellStyle name="40% - Accent6 3" xfId="73" xr:uid="{00000000-0005-0000-0000-000023000000}"/>
    <cellStyle name="40% - Accent6 3 2" xfId="115" xr:uid="{00000000-0005-0000-0000-000023000000}"/>
    <cellStyle name="40% - Accent6 4" xfId="87" xr:uid="{00000000-0005-0000-0000-000072000000}"/>
    <cellStyle name="40% - Accent6 5" xfId="140" xr:uid="{909BCA6B-40D5-46B5-9B5C-C933DC2F26E3}"/>
    <cellStyle name="40% - Accent6 6" xfId="161" xr:uid="{ACE2C4DC-E8E4-4F45-8296-961170F06D49}"/>
    <cellStyle name="40% - Accent6 7" xfId="181" xr:uid="{58BD518B-8D69-4E6E-B652-BAEAE40DFD9A}"/>
    <cellStyle name="40% - Accent6 8" xfId="201" xr:uid="{C43109FE-53C3-4E16-961F-8CF84C70EF67}"/>
    <cellStyle name="60% - Accent1" xfId="23" builtinId="32" customBuiltin="1"/>
    <cellStyle name="60% - Accent1 2" xfId="126" xr:uid="{206E761A-0B15-4338-A891-1FD83A18937F}"/>
    <cellStyle name="60% - Accent1 3" xfId="147" xr:uid="{CBA357D4-3B48-4F8A-AE8F-996727E29090}"/>
    <cellStyle name="60% - Accent1 4" xfId="167" xr:uid="{00C81F1E-6E1A-4E78-86AC-EB90DC415662}"/>
    <cellStyle name="60% - Accent1 5" xfId="187" xr:uid="{2BF63065-8260-4AF8-85FB-A9D0EFD5F078}"/>
    <cellStyle name="60% - Accent2" xfId="27" builtinId="36" customBuiltin="1"/>
    <cellStyle name="60% - Accent2 2" xfId="129" xr:uid="{4D04BCF8-B00C-4DE2-8829-619FFDD74BA0}"/>
    <cellStyle name="60% - Accent2 3" xfId="150" xr:uid="{4B82D4A5-1570-4FCE-90AF-A15762F82E05}"/>
    <cellStyle name="60% - Accent2 4" xfId="170" xr:uid="{018E6FC0-7271-4571-A818-A9B604A37832}"/>
    <cellStyle name="60% - Accent2 5" xfId="190" xr:uid="{A991E1B0-7487-457A-B14C-7DB6EEB4EE66}"/>
    <cellStyle name="60% - Accent3" xfId="31" builtinId="40" customBuiltin="1"/>
    <cellStyle name="60% - Accent3 2" xfId="132" xr:uid="{F28C93E7-C67E-4D87-8CFD-8E608C385C71}"/>
    <cellStyle name="60% - Accent3 3" xfId="153" xr:uid="{6F490E63-3F89-4F65-9579-060A1E9EA60C}"/>
    <cellStyle name="60% - Accent3 4" xfId="173" xr:uid="{E45D348C-FB1C-46C9-9FC7-D6F35FF9C789}"/>
    <cellStyle name="60% - Accent3 5" xfId="193" xr:uid="{AA8913D5-E4B3-4BAA-A6AF-DB090D582E13}"/>
    <cellStyle name="60% - Accent4" xfId="35" builtinId="44" customBuiltin="1"/>
    <cellStyle name="60% - Accent4 2" xfId="135" xr:uid="{18B10F10-6946-4226-A18F-2C78D2AC6E15}"/>
    <cellStyle name="60% - Accent4 3" xfId="156" xr:uid="{CBD13C16-F0CA-43C8-9AE5-B76188780DFF}"/>
    <cellStyle name="60% - Accent4 4" xfId="176" xr:uid="{D9C6D1AA-C8C2-4A0D-BE02-0AC1F1A463BC}"/>
    <cellStyle name="60% - Accent4 5" xfId="196" xr:uid="{2193C085-65EE-472F-B54D-EB49838D1422}"/>
    <cellStyle name="60% - Accent5" xfId="39" builtinId="48" customBuiltin="1"/>
    <cellStyle name="60% - Accent5 2" xfId="138" xr:uid="{96FC4AF0-04CF-4180-96B6-01E39FD591E2}"/>
    <cellStyle name="60% - Accent5 3" xfId="159" xr:uid="{103FE39B-F859-436B-A31B-520657D1F11D}"/>
    <cellStyle name="60% - Accent5 4" xfId="179" xr:uid="{C8F81B25-63AF-444E-9AA9-608B3C487E7A}"/>
    <cellStyle name="60% - Accent5 5" xfId="199" xr:uid="{DDEA6A12-E59A-411D-8E39-E958839DD46E}"/>
    <cellStyle name="60% - Accent6" xfId="43" builtinId="52" customBuiltin="1"/>
    <cellStyle name="60% - Accent6 2" xfId="141" xr:uid="{0769D34E-C03C-4653-B457-3984C4011D1C}"/>
    <cellStyle name="60% - Accent6 3" xfId="162" xr:uid="{E46A0320-3E5C-4358-886B-FB5AC899636A}"/>
    <cellStyle name="60% - Accent6 4" xfId="182" xr:uid="{8ED122EA-8F7C-4625-A1CF-0579932E306F}"/>
    <cellStyle name="60% - Accent6 5" xfId="202" xr:uid="{A4F0F8AC-8D4A-4B26-88AA-1E1C0183FA12}"/>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Currency" xfId="1" builtinId="4"/>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Hyperlink" xfId="118" builtinId="8"/>
    <cellStyle name="Hyperlink 2" xfId="142" xr:uid="{2D066276-FEFE-42DA-9438-9BA9FE3C3A32}"/>
    <cellStyle name="Input" xfId="12" builtinId="20" customBuiltin="1"/>
    <cellStyle name="Linked Cell" xfId="15" builtinId="24" customBuiltin="1"/>
    <cellStyle name="Neutral" xfId="11" builtinId="28" customBuiltin="1"/>
    <cellStyle name="Neutral 2" xfId="122" xr:uid="{7195AB11-F16B-4F4B-86FC-0F618CBA9289}"/>
    <cellStyle name="Normal" xfId="0" builtinId="0"/>
    <cellStyle name="Normal 2" xfId="3" xr:uid="{00000000-0005-0000-0000-00003E000000}"/>
    <cellStyle name="Normal 2 2" xfId="47" xr:uid="{00000000-0005-0000-0000-00003F000000}"/>
    <cellStyle name="Normal 3" xfId="44" xr:uid="{00000000-0005-0000-0000-000040000000}"/>
    <cellStyle name="Normal 3 2" xfId="60" xr:uid="{00000000-0005-0000-0000-000041000000}"/>
    <cellStyle name="Normal 3 2 2" xfId="102" xr:uid="{00000000-0005-0000-0000-000041000000}"/>
    <cellStyle name="Normal 3 3" xfId="74" xr:uid="{00000000-0005-0000-0000-000042000000}"/>
    <cellStyle name="Normal 3 3 2" xfId="116" xr:uid="{00000000-0005-0000-0000-000042000000}"/>
    <cellStyle name="Normal 3 4" xfId="88" xr:uid="{00000000-0005-0000-0000-000040000000}"/>
    <cellStyle name="Normal 4" xfId="46" xr:uid="{00000000-0005-0000-0000-000043000000}"/>
    <cellStyle name="Normal 5" xfId="120" xr:uid="{8594D136-F649-4534-8707-CF1C20F00394}"/>
    <cellStyle name="Normal 6" xfId="143" xr:uid="{B22359A0-C9E5-47EF-A23A-1F9057C76D13}"/>
    <cellStyle name="Normal 7" xfId="163" xr:uid="{994C4AC0-3093-416C-9BA1-682D5A5A221E}"/>
    <cellStyle name="Normal 8" xfId="183" xr:uid="{6F5FBE14-9945-45BA-B44B-1FD9DBDB270C}"/>
    <cellStyle name="Normal_September" xfId="2" xr:uid="{00000000-0005-0000-0000-000044000000}"/>
    <cellStyle name="Note 2" xfId="45" xr:uid="{00000000-0005-0000-0000-000045000000}"/>
    <cellStyle name="Note 2 2" xfId="61" xr:uid="{00000000-0005-0000-0000-000046000000}"/>
    <cellStyle name="Note 2 2 2" xfId="103" xr:uid="{00000000-0005-0000-0000-000046000000}"/>
    <cellStyle name="Note 2 3" xfId="75" xr:uid="{00000000-0005-0000-0000-000047000000}"/>
    <cellStyle name="Note 2 3 2" xfId="117" xr:uid="{00000000-0005-0000-0000-000047000000}"/>
    <cellStyle name="Note 2 4" xfId="89" xr:uid="{00000000-0005-0000-0000-000045000000}"/>
    <cellStyle name="Note 3" xfId="123" xr:uid="{22BDAE79-47C6-4CB0-942F-72F43D6B8C33}"/>
    <cellStyle name="Note 4" xfId="144" xr:uid="{31424C95-CDE4-4A7E-82BE-F5BEA650455C}"/>
    <cellStyle name="Note 5" xfId="164" xr:uid="{5047826D-214A-4FA2-AA37-AF264CD39A7B}"/>
    <cellStyle name="Note 6" xfId="184" xr:uid="{D2348715-7E95-4A51-BC84-5A8C49D3C9EE}"/>
    <cellStyle name="Output" xfId="13" builtinId="21" customBuiltin="1"/>
    <cellStyle name="Percent" xfId="119" builtinId="5"/>
    <cellStyle name="Title" xfId="4" builtinId="15" customBuiltin="1"/>
    <cellStyle name="Title 2" xfId="121" xr:uid="{643B0556-8C83-4785-B7F3-5899A5BA14D1}"/>
    <cellStyle name="Total" xfId="19" builtinId="25" customBuiltin="1"/>
    <cellStyle name="Warning Text" xfId="17" builtinId="11" customBuiltin="1"/>
  </cellStyles>
  <dxfs count="61">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ill>
        <patternFill>
          <bgColor rgb="FF99FFCC"/>
        </patternFill>
      </fill>
    </dxf>
    <dxf>
      <fill>
        <patternFill>
          <bgColor rgb="FF99FFCC"/>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ill>
        <patternFill>
          <bgColor rgb="FF99FFCC"/>
        </patternFill>
      </fill>
    </dxf>
    <dxf>
      <fill>
        <patternFill>
          <bgColor rgb="FF99FFCC"/>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ill>
        <patternFill>
          <bgColor rgb="FF99FFCC"/>
        </patternFill>
      </fill>
    </dxf>
    <dxf>
      <fill>
        <patternFill>
          <bgColor rgb="FF99FFCC"/>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rgb="FF99FFCC"/>
        </patternFill>
      </fill>
    </dxf>
    <dxf>
      <font>
        <color rgb="FF9C0006"/>
      </font>
      <fill>
        <patternFill>
          <bgColor rgb="FFFFC7CE"/>
        </patternFill>
      </fill>
    </dxf>
    <dxf>
      <font>
        <color rgb="FF9C0006"/>
      </font>
      <fill>
        <patternFill>
          <bgColor rgb="FFFFC7CE"/>
        </patternFill>
      </fill>
    </dxf>
    <dxf>
      <fill>
        <patternFill>
          <bgColor rgb="FF99FFCC"/>
        </patternFill>
      </fill>
    </dxf>
    <dxf>
      <fill>
        <patternFill>
          <bgColor rgb="FF99FFCC"/>
        </patternFill>
      </fill>
    </dxf>
    <dxf>
      <fill>
        <patternFill>
          <bgColor rgb="FF99FFCC"/>
        </patternFill>
      </fill>
    </dxf>
    <dxf>
      <fill>
        <patternFill>
          <bgColor rgb="FF99FFCC"/>
        </patternFill>
      </fill>
    </dxf>
    <dxf>
      <fill>
        <patternFill>
          <bgColor theme="8" tint="0.39994506668294322"/>
        </patternFill>
      </fill>
    </dxf>
    <dxf>
      <fill>
        <patternFill>
          <bgColor rgb="FF99FFCC"/>
        </patternFill>
      </fill>
    </dxf>
    <dxf>
      <fill>
        <patternFill>
          <bgColor rgb="FF99FFCC"/>
        </patternFill>
      </fill>
    </dxf>
    <dxf>
      <fill>
        <patternFill>
          <bgColor rgb="FF99FFCC"/>
        </patternFill>
      </fill>
    </dxf>
    <dxf>
      <fill>
        <patternFill>
          <bgColor rgb="FF99FFCC"/>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s>
  <tableStyles count="0" defaultTableStyle="TableStyleMedium9" defaultPivotStyle="PivotStyleLight16"/>
  <colors>
    <mruColors>
      <color rgb="FFFFCCFF"/>
      <color rgb="FFFF66CC"/>
      <color rgb="FFFFFFCC"/>
      <color rgb="FFCCFFCC"/>
      <color rgb="FFFFFF99"/>
      <color rgb="FF006600"/>
      <color rgb="FF339933"/>
      <color rgb="FFD0CB00"/>
      <color rgb="FF00CC66"/>
      <color rgb="FFEBE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a:effectLst/>
            <a:scene3d>
              <a:camera prst="orthographicFront"/>
              <a:lightRig rig="threePt" dir="t"/>
            </a:scene3d>
            <a:sp3d>
              <a:bevelT/>
            </a:sp3d>
          </c:spPr>
          <c:dPt>
            <c:idx val="0"/>
            <c:bubble3D val="0"/>
            <c:spPr>
              <a:solidFill>
                <a:srgbClr val="FFFF99"/>
              </a:solidFill>
              <a:ln w="19050">
                <a:noFill/>
              </a:ln>
              <a:effectLst>
                <a:outerShdw blurRad="50800" dist="50800" dir="5400000" algn="ctr" rotWithShape="0">
                  <a:schemeClr val="bg1">
                    <a:lumMod val="85000"/>
                  </a:schemeClr>
                </a:outerShdw>
                <a:softEdge rad="0"/>
              </a:effectLst>
              <a:scene3d>
                <a:camera prst="orthographicFront"/>
                <a:lightRig rig="threePt" dir="t"/>
              </a:scene3d>
              <a:sp3d>
                <a:bevelT/>
              </a:sp3d>
            </c:spPr>
            <c:extLst>
              <c:ext xmlns:c16="http://schemas.microsoft.com/office/drawing/2014/chart" uri="{C3380CC4-5D6E-409C-BE32-E72D297353CC}">
                <c16:uniqueId val="{00000002-97F5-45EE-A28E-D226AADEC7F7}"/>
              </c:ext>
            </c:extLst>
          </c:dPt>
          <c:dPt>
            <c:idx val="1"/>
            <c:bubble3D val="0"/>
            <c:spPr>
              <a:solidFill>
                <a:srgbClr val="FF66CC"/>
              </a:solidFill>
              <a:ln w="19050">
                <a:noFill/>
              </a:ln>
              <a:effectLst>
                <a:outerShdw blurRad="50800" dist="38100" dir="5400000" algn="t" rotWithShape="0">
                  <a:prstClr val="black">
                    <a:alpha val="40000"/>
                  </a:prstClr>
                </a:outerShdw>
              </a:effectLst>
              <a:scene3d>
                <a:camera prst="orthographicFront"/>
                <a:lightRig rig="threePt" dir="t"/>
              </a:scene3d>
              <a:sp3d>
                <a:bevelT/>
              </a:sp3d>
            </c:spPr>
            <c:extLst>
              <c:ext xmlns:c16="http://schemas.microsoft.com/office/drawing/2014/chart" uri="{C3380CC4-5D6E-409C-BE32-E72D297353CC}">
                <c16:uniqueId val="{00000003-97F5-45EE-A28E-D226AADEC7F7}"/>
              </c:ext>
            </c:extLst>
          </c:dPt>
          <c:dPt>
            <c:idx val="2"/>
            <c:bubble3D val="0"/>
            <c:spPr>
              <a:solidFill>
                <a:srgbClr val="00CC66"/>
              </a:solidFill>
              <a:ln w="19050">
                <a:noFill/>
              </a:ln>
              <a:effectLst/>
              <a:scene3d>
                <a:camera prst="orthographicFront"/>
                <a:lightRig rig="threePt" dir="t"/>
              </a:scene3d>
              <a:sp3d>
                <a:bevelT/>
              </a:sp3d>
            </c:spPr>
            <c:extLst>
              <c:ext xmlns:c16="http://schemas.microsoft.com/office/drawing/2014/chart" uri="{C3380CC4-5D6E-409C-BE32-E72D297353CC}">
                <c16:uniqueId val="{00000004-97F5-45EE-A28E-D226AADEC7F7}"/>
              </c:ext>
            </c:extLst>
          </c:dPt>
          <c:dPt>
            <c:idx val="3"/>
            <c:bubble3D val="0"/>
            <c:spPr>
              <a:solidFill>
                <a:srgbClr val="00B0F0"/>
              </a:solidFill>
              <a:ln w="19050">
                <a:noFill/>
              </a:ln>
              <a:effectLst/>
              <a:scene3d>
                <a:camera prst="orthographicFront"/>
                <a:lightRig rig="threePt" dir="t"/>
              </a:scene3d>
              <a:sp3d>
                <a:bevelT/>
              </a:sp3d>
            </c:spPr>
            <c:extLst>
              <c:ext xmlns:c16="http://schemas.microsoft.com/office/drawing/2014/chart" uri="{C3380CC4-5D6E-409C-BE32-E72D297353CC}">
                <c16:uniqueId val="{00000005-97F5-45EE-A28E-D226AADEC7F7}"/>
              </c:ext>
            </c:extLst>
          </c:dPt>
          <c:dPt>
            <c:idx val="4"/>
            <c:bubble3D val="0"/>
            <c:spPr>
              <a:solidFill>
                <a:srgbClr val="FF0000"/>
              </a:solidFill>
              <a:ln w="19050">
                <a:noFill/>
              </a:ln>
              <a:effectLst/>
              <a:scene3d>
                <a:camera prst="orthographicFront"/>
                <a:lightRig rig="threePt" dir="t"/>
              </a:scene3d>
              <a:sp3d>
                <a:bevelT/>
              </a:sp3d>
            </c:spPr>
            <c:extLst>
              <c:ext xmlns:c16="http://schemas.microsoft.com/office/drawing/2014/chart" uri="{C3380CC4-5D6E-409C-BE32-E72D297353CC}">
                <c16:uniqueId val="{00000006-97F5-45EE-A28E-D226AADEC7F7}"/>
              </c:ext>
            </c:extLst>
          </c:dPt>
          <c:dLbls>
            <c:dLbl>
              <c:idx val="0"/>
              <c:layout>
                <c:manualLayout>
                  <c:x val="0"/>
                  <c:y val="-0.24227234753550547"/>
                </c:manualLayout>
              </c:layout>
              <c:spPr>
                <a:solidFill>
                  <a:sysClr val="window" lastClr="FFFFFF"/>
                </a:solidFill>
                <a:ln w="19050" cap="flat" cmpd="sng" algn="ctr">
                  <a:solidFill>
                    <a:sysClr val="windowText" lastClr="000000"/>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0871"/>
                        <a:gd name="adj2" fmla="val 62607"/>
                      </a:avLst>
                    </a:prstGeom>
                    <a:noFill/>
                    <a:ln>
                      <a:noFill/>
                    </a:ln>
                  </c15:spPr>
                </c:ext>
                <c:ext xmlns:c16="http://schemas.microsoft.com/office/drawing/2014/chart" uri="{C3380CC4-5D6E-409C-BE32-E72D297353CC}">
                  <c16:uniqueId val="{00000002-97F5-45EE-A28E-D226AADEC7F7}"/>
                </c:ext>
              </c:extLst>
            </c:dLbl>
            <c:dLbl>
              <c:idx val="1"/>
              <c:layout>
                <c:manualLayout>
                  <c:x val="2.5720164609053498E-3"/>
                  <c:y val="-3.888428420131694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F5-45EE-A28E-D226AADEC7F7}"/>
                </c:ext>
              </c:extLst>
            </c:dLbl>
            <c:dLbl>
              <c:idx val="2"/>
              <c:layout>
                <c:manualLayout>
                  <c:x val="3.0864197530864196E-2"/>
                  <c:y val="-0.28079286141863846"/>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F5-45EE-A28E-D226AADEC7F7}"/>
                </c:ext>
              </c:extLst>
            </c:dLbl>
            <c:dLbl>
              <c:idx val="3"/>
              <c:layout>
                <c:manualLayout>
                  <c:x val="0.11574074074074084"/>
                  <c:y val="-0.2464494569757727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F5-45EE-A28E-D226AADEC7F7}"/>
                </c:ext>
              </c:extLst>
            </c:dLbl>
            <c:dLbl>
              <c:idx val="4"/>
              <c:layout>
                <c:manualLayout>
                  <c:x val="7.716049382716049E-2"/>
                  <c:y val="-4.17710944026735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7F5-45EE-A28E-D226AADEC7F7}"/>
                </c:ext>
              </c:extLst>
            </c:dLbl>
            <c:spPr>
              <a:solidFill>
                <a:sysClr val="window" lastClr="FFFFFF"/>
              </a:solidFill>
              <a:ln w="190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'03 Five Reports'!$Y$2:$Y$6</c:f>
              <c:strCache>
                <c:ptCount val="5"/>
                <c:pt idx="0">
                  <c:v>Building</c:v>
                </c:pt>
                <c:pt idx="1">
                  <c:v>Electrical</c:v>
                </c:pt>
                <c:pt idx="2">
                  <c:v>Plumbing</c:v>
                </c:pt>
                <c:pt idx="3">
                  <c:v>Mechanical</c:v>
                </c:pt>
                <c:pt idx="4">
                  <c:v>Demolition</c:v>
                </c:pt>
              </c:strCache>
            </c:strRef>
          </c:cat>
          <c:val>
            <c:numRef>
              <c:f>'03 Five Reports'!$Z$2:$Z$6</c:f>
              <c:numCache>
                <c:formatCode>_("$"* #,##0.00_);_("$"* \(#,##0.00\);_("$"* "-"??_);_(@_)</c:formatCode>
                <c:ptCount val="5"/>
                <c:pt idx="0">
                  <c:v>105624.93</c:v>
                </c:pt>
                <c:pt idx="1">
                  <c:v>34317.270000000004</c:v>
                </c:pt>
                <c:pt idx="2">
                  <c:v>21253</c:v>
                </c:pt>
                <c:pt idx="3">
                  <c:v>11163</c:v>
                </c:pt>
                <c:pt idx="4">
                  <c:v>228</c:v>
                </c:pt>
              </c:numCache>
            </c:numRef>
          </c:val>
          <c:extLst>
            <c:ext xmlns:c16="http://schemas.microsoft.com/office/drawing/2014/chart" uri="{C3380CC4-5D6E-409C-BE32-E72D297353CC}">
              <c16:uniqueId val="{00000000-97F5-45EE-A28E-D226AADEC7F7}"/>
            </c:ext>
          </c:extLst>
        </c:ser>
        <c:dLbls>
          <c:showLegendKey val="0"/>
          <c:showVal val="0"/>
          <c:showCatName val="0"/>
          <c:showSerName val="0"/>
          <c:showPercent val="0"/>
          <c:showBubbleSize val="0"/>
          <c:showLeaderLines val="0"/>
        </c:dLbls>
        <c:firstSliceAng val="150"/>
      </c:pie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66764767944209"/>
          <c:y val="6.6839229788873633E-2"/>
          <c:w val="0.43253075382502432"/>
          <c:h val="0.76954656075769701"/>
        </c:manualLayout>
      </c:layout>
      <c:pieChart>
        <c:varyColors val="1"/>
        <c:ser>
          <c:idx val="0"/>
          <c:order val="0"/>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2-83A0-4798-9CCB-973860DDCA8D}"/>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83A0-4798-9CCB-973860DDCA8D}"/>
              </c:ext>
            </c:extLst>
          </c:dPt>
          <c:dPt>
            <c:idx val="2"/>
            <c:bubble3D val="0"/>
            <c:spPr>
              <a:solidFill>
                <a:srgbClr val="FFCCCC"/>
              </a:solidFill>
              <a:ln w="19050">
                <a:solidFill>
                  <a:schemeClr val="lt1"/>
                </a:solidFill>
              </a:ln>
              <a:effectLst/>
            </c:spPr>
            <c:extLst>
              <c:ext xmlns:c16="http://schemas.microsoft.com/office/drawing/2014/chart" uri="{C3380CC4-5D6E-409C-BE32-E72D297353CC}">
                <c16:uniqueId val="{00000004-83A0-4798-9CCB-973860DDCA8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83A0-4798-9CCB-973860DDCA8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6-83A0-4798-9CCB-973860DDCA8D}"/>
              </c:ext>
            </c:extLst>
          </c:dPt>
          <c:dLbls>
            <c:dLbl>
              <c:idx val="0"/>
              <c:layout>
                <c:manualLayout>
                  <c:x val="2.350821274280066E-3"/>
                  <c:y val="-0.46855695735649106"/>
                </c:manualLayout>
              </c:layout>
              <c:spPr>
                <a:xfrm>
                  <a:off x="0" y="7848"/>
                  <a:ext cx="1317548" cy="770389"/>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344"/>
                        <a:gd name="adj2" fmla="val 104682"/>
                      </a:avLst>
                    </a:prstGeom>
                    <a:noFill/>
                    <a:ln>
                      <a:noFill/>
                    </a:ln>
                  </c15:spPr>
                  <c15:layout>
                    <c:manualLayout>
                      <c:w val="0.2438740157480315"/>
                      <c:h val="0.25370370370370371"/>
                    </c:manualLayout>
                  </c15:layout>
                </c:ext>
                <c:ext xmlns:c16="http://schemas.microsoft.com/office/drawing/2014/chart" uri="{C3380CC4-5D6E-409C-BE32-E72D297353CC}">
                  <c16:uniqueId val="{00000002-83A0-4798-9CCB-973860DDCA8D}"/>
                </c:ext>
              </c:extLst>
            </c:dLbl>
            <c:dLbl>
              <c:idx val="1"/>
              <c:layout>
                <c:manualLayout>
                  <c:x val="0.18663823580585573"/>
                  <c:y val="4.1823504809703057E-3"/>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120217"/>
                        <a:gd name="adj2" fmla="val 14436"/>
                      </a:avLst>
                    </a:prstGeom>
                    <a:noFill/>
                    <a:ln>
                      <a:noFill/>
                    </a:ln>
                  </c15:spPr>
                </c:ext>
                <c:ext xmlns:c16="http://schemas.microsoft.com/office/drawing/2014/chart" uri="{C3380CC4-5D6E-409C-BE32-E72D297353CC}">
                  <c16:uniqueId val="{00000003-83A0-4798-9CCB-973860DDCA8D}"/>
                </c:ext>
              </c:extLst>
            </c:dLbl>
            <c:dLbl>
              <c:idx val="2"/>
              <c:layout>
                <c:manualLayout>
                  <c:x val="1.852221523952689E-2"/>
                  <c:y val="-5.9557988124759188E-2"/>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87799"/>
                        <a:gd name="adj2" fmla="val 62549"/>
                      </a:avLst>
                    </a:prstGeom>
                    <a:noFill/>
                    <a:ln>
                      <a:noFill/>
                    </a:ln>
                  </c15:spPr>
                </c:ext>
                <c:ext xmlns:c16="http://schemas.microsoft.com/office/drawing/2014/chart" uri="{C3380CC4-5D6E-409C-BE32-E72D297353CC}">
                  <c16:uniqueId val="{00000004-83A0-4798-9CCB-973860DDCA8D}"/>
                </c:ext>
              </c:extLst>
            </c:dLbl>
            <c:dLbl>
              <c:idx val="3"/>
              <c:layout>
                <c:manualLayout>
                  <c:x val="9.1175049698477395E-2"/>
                  <c:y val="-0.24121130090859094"/>
                </c:manualLayout>
              </c:layout>
              <c:spPr>
                <a:xfrm>
                  <a:off x="3546458" y="1729740"/>
                  <a:ext cx="1322721" cy="695960"/>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81423"/>
                        <a:gd name="adj2" fmla="val 25717"/>
                      </a:avLst>
                    </a:prstGeom>
                    <a:noFill/>
                    <a:ln>
                      <a:noFill/>
                    </a:ln>
                  </c15:spPr>
                  <c15:layout>
                    <c:manualLayout>
                      <c:w val="0.27165179352580926"/>
                      <c:h val="0.25370370370370371"/>
                    </c:manualLayout>
                  </c15:layout>
                </c:ext>
                <c:ext xmlns:c16="http://schemas.microsoft.com/office/drawing/2014/chart" uri="{C3380CC4-5D6E-409C-BE32-E72D297353CC}">
                  <c16:uniqueId val="{00000005-83A0-4798-9CCB-973860DDCA8D}"/>
                </c:ext>
              </c:extLst>
            </c:dLbl>
            <c:dLbl>
              <c:idx val="4"/>
              <c:layout>
                <c:manualLayout>
                  <c:x val="7.7481036837955194E-2"/>
                  <c:y val="-1.9860401703237534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4638429571303588"/>
                      <c:h val="0.17381051326917471"/>
                    </c:manualLayout>
                  </c15:layout>
                </c:ext>
                <c:ext xmlns:c16="http://schemas.microsoft.com/office/drawing/2014/chart" uri="{C3380CC4-5D6E-409C-BE32-E72D297353CC}">
                  <c16:uniqueId val="{00000006-83A0-4798-9CCB-973860DDCA8D}"/>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'02 Five Reports'!$AA$2:$AA$6</c:f>
              <c:strCache>
                <c:ptCount val="5"/>
                <c:pt idx="0">
                  <c:v>Building</c:v>
                </c:pt>
                <c:pt idx="1">
                  <c:v>Electrical</c:v>
                </c:pt>
                <c:pt idx="2">
                  <c:v>Plumbing</c:v>
                </c:pt>
                <c:pt idx="3">
                  <c:v>Mechanical</c:v>
                </c:pt>
                <c:pt idx="4">
                  <c:v>Demolition</c:v>
                </c:pt>
              </c:strCache>
            </c:strRef>
          </c:cat>
          <c:val>
            <c:numRef>
              <c:f>'02 Five Reports'!$AB$2:$AB$6</c:f>
              <c:numCache>
                <c:formatCode>_("$"* #,##0.00_);_("$"* \(#,##0.00\);_("$"* "-"??_);_(@_)</c:formatCode>
                <c:ptCount val="5"/>
                <c:pt idx="0">
                  <c:v>135949.47</c:v>
                </c:pt>
                <c:pt idx="1">
                  <c:v>60016.72</c:v>
                </c:pt>
                <c:pt idx="2">
                  <c:v>48438</c:v>
                </c:pt>
                <c:pt idx="3">
                  <c:v>36369</c:v>
                </c:pt>
                <c:pt idx="4">
                  <c:v>114</c:v>
                </c:pt>
              </c:numCache>
            </c:numRef>
          </c:val>
          <c:extLst>
            <c:ext xmlns:c16="http://schemas.microsoft.com/office/drawing/2014/chart" uri="{C3380CC4-5D6E-409C-BE32-E72D297353CC}">
              <c16:uniqueId val="{00000000-83A0-4798-9CCB-973860DDCA8D}"/>
            </c:ext>
          </c:extLst>
        </c:ser>
        <c:dLbls>
          <c:showLegendKey val="0"/>
          <c:showVal val="0"/>
          <c:showCatName val="0"/>
          <c:showSerName val="0"/>
          <c:showPercent val="0"/>
          <c:showBubbleSize val="0"/>
          <c:showLeaderLines val="0"/>
        </c:dLbls>
        <c:firstSliceAng val="16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249999999999999"/>
          <c:y val="2.0833333333333332E-2"/>
          <c:w val="0.53888888888888886"/>
          <c:h val="0.89814814814814814"/>
        </c:manualLayout>
      </c:layout>
      <c:pieChart>
        <c:varyColors val="1"/>
        <c:ser>
          <c:idx val="0"/>
          <c:order val="0"/>
          <c:spPr>
            <a:solidFill>
              <a:schemeClr val="accent5">
                <a:lumMod val="40000"/>
                <a:lumOff val="60000"/>
              </a:schemeClr>
            </a:solidFill>
          </c:spPr>
          <c:dPt>
            <c:idx val="0"/>
            <c:bubble3D val="0"/>
            <c:explosion val="2"/>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5-4CDF-4356-A606-99E38AE80DA4}"/>
              </c:ext>
            </c:extLst>
          </c:dPt>
          <c:dPt>
            <c:idx val="1"/>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6-4CDF-4356-A606-99E38AE80DA4}"/>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2-4CDF-4356-A606-99E38AE80DA4}"/>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3-4CDF-4356-A606-99E38AE80DA4}"/>
              </c:ext>
            </c:extLst>
          </c:dPt>
          <c:dPt>
            <c:idx val="4"/>
            <c:bubble3D val="0"/>
            <c:spPr>
              <a:solidFill>
                <a:schemeClr val="accent5">
                  <a:lumMod val="40000"/>
                  <a:lumOff val="60000"/>
                </a:schemeClr>
              </a:solidFill>
              <a:ln w="19050">
                <a:solidFill>
                  <a:schemeClr val="lt1"/>
                </a:solidFill>
              </a:ln>
              <a:effectLst/>
            </c:spPr>
            <c:extLst>
              <c:ext xmlns:c16="http://schemas.microsoft.com/office/drawing/2014/chart" uri="{C3380CC4-5D6E-409C-BE32-E72D297353CC}">
                <c16:uniqueId val="{00000004-4CDF-4356-A606-99E38AE80DA4}"/>
              </c:ext>
            </c:extLst>
          </c:dPt>
          <c:dLbls>
            <c:dLbl>
              <c:idx val="0"/>
              <c:layout>
                <c:manualLayout>
                  <c:x val="-8.3333333333333332E-3"/>
                  <c:y val="-4.166666666666670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CDF-4356-A606-99E38AE80DA4}"/>
                </c:ext>
              </c:extLst>
            </c:dLbl>
            <c:dLbl>
              <c:idx val="2"/>
              <c:layout>
                <c:manualLayout>
                  <c:x val="3.6111111111111108E-2"/>
                  <c:y val="-0.10185185185185185"/>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DF-4356-A606-99E38AE80DA4}"/>
                </c:ext>
              </c:extLst>
            </c:dLbl>
            <c:dLbl>
              <c:idx val="3"/>
              <c:layout>
                <c:manualLayout>
                  <c:x val="6.6666666666666666E-2"/>
                  <c:y val="-7.870370370370370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DF-4356-A606-99E38AE80DA4}"/>
                </c:ext>
              </c:extLst>
            </c:dLbl>
            <c:dLbl>
              <c:idx val="4"/>
              <c:layout>
                <c:manualLayout>
                  <c:x val="0"/>
                  <c:y val="3.2407407407407406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CDF-4356-A606-99E38AE80DA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2">
                        <a:lumMod val="50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'01 Five Reports'!$AI$5:$AI$9</c:f>
              <c:strCache>
                <c:ptCount val="5"/>
                <c:pt idx="0">
                  <c:v>Building</c:v>
                </c:pt>
                <c:pt idx="1">
                  <c:v>Electrical</c:v>
                </c:pt>
                <c:pt idx="2">
                  <c:v>Plumbing</c:v>
                </c:pt>
                <c:pt idx="3">
                  <c:v>Mechanical</c:v>
                </c:pt>
                <c:pt idx="4">
                  <c:v>Demolition</c:v>
                </c:pt>
              </c:strCache>
            </c:strRef>
          </c:cat>
          <c:val>
            <c:numRef>
              <c:f>'01 Five Reports'!$AJ$5:$AJ$9</c:f>
              <c:numCache>
                <c:formatCode>_("$"* #,##0.00_);_("$"* \(#,##0.00\);_("$"* "-"??_);_(@_)</c:formatCode>
                <c:ptCount val="5"/>
                <c:pt idx="0">
                  <c:v>85734.290000000008</c:v>
                </c:pt>
                <c:pt idx="1">
                  <c:v>13144.71</c:v>
                </c:pt>
                <c:pt idx="2">
                  <c:v>7133</c:v>
                </c:pt>
                <c:pt idx="3">
                  <c:v>6179</c:v>
                </c:pt>
                <c:pt idx="4">
                  <c:v>95</c:v>
                </c:pt>
              </c:numCache>
            </c:numRef>
          </c:val>
          <c:extLst>
            <c:ext xmlns:c16="http://schemas.microsoft.com/office/drawing/2014/chart" uri="{C3380CC4-5D6E-409C-BE32-E72D297353CC}">
              <c16:uniqueId val="{00000000-4CDF-4356-A606-99E38AE80DA4}"/>
            </c:ext>
          </c:extLst>
        </c:ser>
        <c:dLbls>
          <c:showLegendKey val="0"/>
          <c:showVal val="0"/>
          <c:showCatName val="0"/>
          <c:showSerName val="0"/>
          <c:showPercent val="0"/>
          <c:showBubbleSize val="0"/>
          <c:showLeaderLines val="0"/>
        </c:dLbls>
        <c:firstSliceAng val="137"/>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06692913385832E-2"/>
          <c:y val="8.3476377602424962E-2"/>
          <c:w val="0.54480905511811029"/>
          <c:h val="0.893739756068856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A5-4D0F-9DF1-2ACCF3BC31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A5-4D0F-9DF1-2ACCF3BC31F8}"/>
              </c:ext>
            </c:extLst>
          </c:dPt>
          <c:dPt>
            <c:idx val="2"/>
            <c:bubble3D val="0"/>
            <c:spPr>
              <a:solidFill>
                <a:srgbClr val="339933"/>
              </a:solidFill>
              <a:ln w="19050">
                <a:solidFill>
                  <a:schemeClr val="lt1"/>
                </a:solidFill>
              </a:ln>
              <a:effectLst/>
            </c:spPr>
            <c:extLst>
              <c:ext xmlns:c16="http://schemas.microsoft.com/office/drawing/2014/chart" uri="{C3380CC4-5D6E-409C-BE32-E72D297353CC}">
                <c16:uniqueId val="{00000005-F1A5-4D0F-9DF1-2ACCF3BC31F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A5-4D0F-9DF1-2ACCF3BC31F8}"/>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9-F1A5-4D0F-9DF1-2ACCF3BC31F8}"/>
              </c:ext>
            </c:extLst>
          </c:dPt>
          <c:dLbls>
            <c:dLbl>
              <c:idx val="0"/>
              <c:layout>
                <c:manualLayout>
                  <c:x val="0.10090268398922855"/>
                  <c:y val="5.4441068283580813E-4"/>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17166279700278861"/>
                      <c:h val="0.12021867503964681"/>
                    </c:manualLayout>
                  </c15:layout>
                </c:ext>
                <c:ext xmlns:c16="http://schemas.microsoft.com/office/drawing/2014/chart" uri="{C3380CC4-5D6E-409C-BE32-E72D297353CC}">
                  <c16:uniqueId val="{00000001-F1A5-4D0F-9DF1-2ACCF3BC31F8}"/>
                </c:ext>
              </c:extLst>
            </c:dLbl>
            <c:dLbl>
              <c:idx val="1"/>
              <c:layout>
                <c:manualLayout>
                  <c:x val="8.4690978264781239E-2"/>
                  <c:y val="8.5280874700158577E-2"/>
                </c:manualLayout>
              </c:layout>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rgbClr val="006600"/>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59690530288257"/>
                      <c:h val="0.11159963614877826"/>
                    </c:manualLayout>
                  </c15:layout>
                </c:ext>
                <c:ext xmlns:c16="http://schemas.microsoft.com/office/drawing/2014/chart" uri="{C3380CC4-5D6E-409C-BE32-E72D297353CC}">
                  <c16:uniqueId val="{00000003-F1A5-4D0F-9DF1-2ACCF3BC31F8}"/>
                </c:ext>
              </c:extLst>
            </c:dLbl>
            <c:dLbl>
              <c:idx val="2"/>
              <c:layout>
                <c:manualLayout>
                  <c:x val="5.783558114298859E-2"/>
                  <c:y val="0.14656803609361257"/>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A5-4D0F-9DF1-2ACCF3BC31F8}"/>
                </c:ext>
              </c:extLst>
            </c:dLbl>
            <c:dLbl>
              <c:idx val="3"/>
              <c:layout>
                <c:manualLayout>
                  <c:x val="8.3849309431012597E-2"/>
                  <c:y val="1.25997716252968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1A5-4D0F-9DF1-2ACCF3BC31F8}"/>
                </c:ext>
              </c:extLst>
            </c:dLbl>
            <c:dLbl>
              <c:idx val="4"/>
              <c:layout>
                <c:manualLayout>
                  <c:x val="0.11185220900612004"/>
                  <c:y val="0.12776915711974643"/>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442957130358704"/>
                      <c:h val="0.24971510748413356"/>
                    </c:manualLayout>
                  </c15:layout>
                </c:ext>
                <c:ext xmlns:c16="http://schemas.microsoft.com/office/drawing/2014/chart" uri="{C3380CC4-5D6E-409C-BE32-E72D297353CC}">
                  <c16:uniqueId val="{00000009-F1A5-4D0F-9DF1-2ACCF3BC31F8}"/>
                </c:ext>
              </c:extLst>
            </c:dLbl>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0066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'11 Five Reports'!$AA$7:$AA$11</c:f>
              <c:strCache>
                <c:ptCount val="5"/>
                <c:pt idx="0">
                  <c:v>Demolition</c:v>
                </c:pt>
                <c:pt idx="1">
                  <c:v>Mechanical</c:v>
                </c:pt>
                <c:pt idx="2">
                  <c:v>Plumbing</c:v>
                </c:pt>
                <c:pt idx="3">
                  <c:v>Electrical</c:v>
                </c:pt>
                <c:pt idx="4">
                  <c:v>Building</c:v>
                </c:pt>
              </c:strCache>
            </c:strRef>
          </c:cat>
          <c:val>
            <c:numRef>
              <c:f>'11 Five Reports'!$AB$7:$AB$11</c:f>
              <c:numCache>
                <c:formatCode>_("$"* #,##0.00_);_("$"* \(#,##0.00\);_("$"* "-"??_);_(@_)</c:formatCode>
                <c:ptCount val="5"/>
                <c:pt idx="0">
                  <c:v>152</c:v>
                </c:pt>
                <c:pt idx="1">
                  <c:v>15991</c:v>
                </c:pt>
                <c:pt idx="2">
                  <c:v>12287</c:v>
                </c:pt>
                <c:pt idx="3">
                  <c:v>32126.91</c:v>
                </c:pt>
                <c:pt idx="4">
                  <c:v>111860.93</c:v>
                </c:pt>
              </c:numCache>
            </c:numRef>
          </c:val>
          <c:extLst>
            <c:ext xmlns:c16="http://schemas.microsoft.com/office/drawing/2014/chart" uri="{C3380CC4-5D6E-409C-BE32-E72D297353CC}">
              <c16:uniqueId val="{0000000A-F1A5-4D0F-9DF1-2ACCF3BC31F8}"/>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0FC-4C40-AAC8-2423BE57E646}"/>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70FC-4C40-AAC8-2423BE57E646}"/>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4-70FC-4C40-AAC8-2423BE57E646}"/>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5-70FC-4C40-AAC8-2423BE57E646}"/>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6-70FC-4C40-AAC8-2423BE57E646}"/>
              </c:ext>
            </c:extLst>
          </c:dPt>
          <c:dLbls>
            <c:dLbl>
              <c:idx val="0"/>
              <c:layout>
                <c:manualLayout>
                  <c:x val="-3.4616011113364931E-2"/>
                  <c:y val="-0.37864060095936286"/>
                </c:manualLayout>
              </c:layout>
              <c:spPr>
                <a:solidFill>
                  <a:srgbClr val="4F81BD">
                    <a:lumMod val="20000"/>
                    <a:lumOff val="80000"/>
                  </a:srgb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77662"/>
                        <a:gd name="adj2" fmla="val 80778"/>
                      </a:avLst>
                    </a:prstGeom>
                    <a:noFill/>
                    <a:ln>
                      <a:noFill/>
                    </a:ln>
                  </c15:spPr>
                </c:ext>
                <c:ext xmlns:c16="http://schemas.microsoft.com/office/drawing/2014/chart" uri="{C3380CC4-5D6E-409C-BE32-E72D297353CC}">
                  <c16:uniqueId val="{00000002-70FC-4C40-AAC8-2423BE57E646}"/>
                </c:ext>
              </c:extLst>
            </c:dLbl>
            <c:dLbl>
              <c:idx val="1"/>
              <c:layout>
                <c:manualLayout>
                  <c:x val="0.13734812466983623"/>
                  <c:y val="6.5257113025319766E-2"/>
                </c:manualLayout>
              </c:layout>
              <c:spPr>
                <a:solidFill>
                  <a:schemeClr val="accent1">
                    <a:lumMod val="20000"/>
                    <a:lumOff val="80000"/>
                  </a:schemeClr>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99680"/>
                        <a:gd name="adj2" fmla="val 37840"/>
                      </a:avLst>
                    </a:prstGeom>
                    <a:noFill/>
                    <a:ln>
                      <a:noFill/>
                    </a:ln>
                  </c15:spPr>
                </c:ext>
                <c:ext xmlns:c16="http://schemas.microsoft.com/office/drawing/2014/chart" uri="{C3380CC4-5D6E-409C-BE32-E72D297353CC}">
                  <c16:uniqueId val="{00000003-70FC-4C40-AAC8-2423BE57E646}"/>
                </c:ext>
              </c:extLst>
            </c:dLbl>
            <c:dLbl>
              <c:idx val="2"/>
              <c:layout>
                <c:manualLayout>
                  <c:x val="0"/>
                  <c:y val="-0.120073087966588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FC-4C40-AAC8-2423BE57E646}"/>
                </c:ext>
              </c:extLst>
            </c:dLbl>
            <c:dLbl>
              <c:idx val="3"/>
              <c:layout>
                <c:manualLayout>
                  <c:x val="5.1908440129611377E-2"/>
                  <c:y val="-0.12790394152962664"/>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FC-4C40-AAC8-2423BE57E646}"/>
                </c:ext>
              </c:extLst>
            </c:dLbl>
            <c:dLbl>
              <c:idx val="4"/>
              <c:layout>
                <c:manualLayout>
                  <c:x val="6.550449022715267E-2"/>
                  <c:y val="-3.915426781519176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FC-4C40-AAC8-2423BE57E646}"/>
                </c:ext>
              </c:extLst>
            </c:dLbl>
            <c:spPr>
              <a:solidFill>
                <a:srgbClr val="4F81BD">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'12 Five Reports'!$Z$3:$Z$7</c:f>
              <c:strCache>
                <c:ptCount val="5"/>
                <c:pt idx="0">
                  <c:v>Building</c:v>
                </c:pt>
                <c:pt idx="1">
                  <c:v>Electrical</c:v>
                </c:pt>
                <c:pt idx="2">
                  <c:v>Plumbing</c:v>
                </c:pt>
                <c:pt idx="3">
                  <c:v>Mechanical</c:v>
                </c:pt>
                <c:pt idx="4">
                  <c:v>Demolition</c:v>
                </c:pt>
              </c:strCache>
            </c:strRef>
          </c:cat>
          <c:val>
            <c:numRef>
              <c:f>'12 Five Reports'!$AA$3:$AA$7</c:f>
              <c:numCache>
                <c:formatCode>_("$"* #,##0.00_);_("$"* \(#,##0.00\);_("$"* "-"??_);_(@_)</c:formatCode>
                <c:ptCount val="5"/>
                <c:pt idx="0">
                  <c:v>63802.710000000006</c:v>
                </c:pt>
                <c:pt idx="1">
                  <c:v>24796.42</c:v>
                </c:pt>
                <c:pt idx="2">
                  <c:v>18368</c:v>
                </c:pt>
                <c:pt idx="3">
                  <c:v>7660</c:v>
                </c:pt>
                <c:pt idx="4">
                  <c:v>38</c:v>
                </c:pt>
              </c:numCache>
            </c:numRef>
          </c:val>
          <c:extLst>
            <c:ext xmlns:c16="http://schemas.microsoft.com/office/drawing/2014/chart" uri="{C3380CC4-5D6E-409C-BE32-E72D297353CC}">
              <c16:uniqueId val="{00000000-70FC-4C40-AAC8-2423BE57E646}"/>
            </c:ext>
          </c:extLst>
        </c:ser>
        <c:dLbls>
          <c:showLegendKey val="0"/>
          <c:showVal val="0"/>
          <c:showCatName val="0"/>
          <c:showSerName val="0"/>
          <c:showPercent val="0"/>
          <c:showBubbleSize val="0"/>
          <c:showLeaderLines val="0"/>
        </c:dLbls>
        <c:firstSliceAng val="139"/>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06692913385832E-2"/>
          <c:y val="8.3476377602424962E-2"/>
          <c:w val="0.54480905511811029"/>
          <c:h val="0.893739756068856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47-4096-9F8C-1F7EC35273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47-4096-9F8C-1F7EC3527356}"/>
              </c:ext>
            </c:extLst>
          </c:dPt>
          <c:dPt>
            <c:idx val="2"/>
            <c:bubble3D val="0"/>
            <c:spPr>
              <a:solidFill>
                <a:srgbClr val="339933"/>
              </a:solidFill>
              <a:ln w="19050">
                <a:solidFill>
                  <a:schemeClr val="lt1"/>
                </a:solidFill>
              </a:ln>
              <a:effectLst/>
            </c:spPr>
            <c:extLst>
              <c:ext xmlns:c16="http://schemas.microsoft.com/office/drawing/2014/chart" uri="{C3380CC4-5D6E-409C-BE32-E72D297353CC}">
                <c16:uniqueId val="{00000005-9547-4096-9F8C-1F7EC35273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47-4096-9F8C-1F7EC3527356}"/>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9-9547-4096-9F8C-1F7EC3527356}"/>
              </c:ext>
            </c:extLst>
          </c:dPt>
          <c:dLbls>
            <c:dLbl>
              <c:idx val="0"/>
              <c:layout>
                <c:manualLayout>
                  <c:x val="6.6479999572354884E-2"/>
                  <c:y val="-5.439772947889964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138439416050593"/>
                      <c:h val="0.13178531014306522"/>
                    </c:manualLayout>
                  </c15:layout>
                </c:ext>
                <c:ext xmlns:c16="http://schemas.microsoft.com/office/drawing/2014/chart" uri="{C3380CC4-5D6E-409C-BE32-E72D297353CC}">
                  <c16:uniqueId val="{00000001-9547-4096-9F8C-1F7EC3527356}"/>
                </c:ext>
              </c:extLst>
            </c:dLbl>
            <c:dLbl>
              <c:idx val="1"/>
              <c:layout>
                <c:manualLayout>
                  <c:x val="8.8515697248638212E-2"/>
                  <c:y val="8.0943391410415302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76288147280979"/>
                      <c:h val="0.14919141820165671"/>
                    </c:manualLayout>
                  </c15:layout>
                </c:ext>
                <c:ext xmlns:c16="http://schemas.microsoft.com/office/drawing/2014/chart" uri="{C3380CC4-5D6E-409C-BE32-E72D297353CC}">
                  <c16:uniqueId val="{00000003-9547-4096-9F8C-1F7EC3527356}"/>
                </c:ext>
              </c:extLst>
            </c:dLbl>
            <c:dLbl>
              <c:idx val="2"/>
              <c:layout>
                <c:manualLayout>
                  <c:x val="5.783558114298859E-2"/>
                  <c:y val="0.14656803609361257"/>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47-4096-9F8C-1F7EC3527356}"/>
                </c:ext>
              </c:extLst>
            </c:dLbl>
            <c:dLbl>
              <c:idx val="3"/>
              <c:layout>
                <c:manualLayout>
                  <c:x val="9.2668558996315906E-3"/>
                  <c:y val="7.5011196104967259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47-4096-9F8C-1F7EC3527356}"/>
                </c:ext>
              </c:extLst>
            </c:dLbl>
            <c:dLbl>
              <c:idx val="4"/>
              <c:layout>
                <c:manualLayout>
                  <c:x val="0.11376461343554052"/>
                  <c:y val="3.426768707421546E-3"/>
                </c:manualLayout>
              </c:layout>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42957130358704"/>
                      <c:h val="0.24971510748413356"/>
                    </c:manualLayout>
                  </c15:layout>
                </c:ext>
                <c:ext xmlns:c16="http://schemas.microsoft.com/office/drawing/2014/chart" uri="{C3380CC4-5D6E-409C-BE32-E72D297353CC}">
                  <c16:uniqueId val="{00000009-9547-4096-9F8C-1F7EC3527356}"/>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'10 Five Reports'!$AJ$3:$AJ$7</c:f>
              <c:strCache>
                <c:ptCount val="5"/>
                <c:pt idx="0">
                  <c:v>Demolition</c:v>
                </c:pt>
                <c:pt idx="1">
                  <c:v>Mechanical</c:v>
                </c:pt>
                <c:pt idx="2">
                  <c:v>Plumbing</c:v>
                </c:pt>
                <c:pt idx="3">
                  <c:v>Electrical</c:v>
                </c:pt>
                <c:pt idx="4">
                  <c:v>Building</c:v>
                </c:pt>
              </c:strCache>
            </c:strRef>
          </c:cat>
          <c:val>
            <c:numRef>
              <c:f>'10 Five Reports'!$AK$3:$AK$7</c:f>
              <c:numCache>
                <c:formatCode>_("$"* #,##0.00_);_("$"* \(#,##0.00\);_("$"* "-"??_);_(@_)</c:formatCode>
                <c:ptCount val="5"/>
                <c:pt idx="0">
                  <c:v>95</c:v>
                </c:pt>
                <c:pt idx="1">
                  <c:v>13494</c:v>
                </c:pt>
                <c:pt idx="2">
                  <c:v>17128</c:v>
                </c:pt>
                <c:pt idx="3">
                  <c:v>27872.92</c:v>
                </c:pt>
                <c:pt idx="4">
                  <c:v>159537</c:v>
                </c:pt>
              </c:numCache>
            </c:numRef>
          </c:val>
          <c:extLst>
            <c:ext xmlns:c16="http://schemas.microsoft.com/office/drawing/2014/chart" uri="{C3380CC4-5D6E-409C-BE32-E72D297353CC}">
              <c16:uniqueId val="{0000000A-9547-4096-9F8C-1F7EC3527356}"/>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06692913385832E-2"/>
          <c:y val="8.3476377602424962E-2"/>
          <c:w val="0.54480905511811029"/>
          <c:h val="0.8937397560688564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5-3130-434E-8833-1865EAB2CF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3130-434E-8833-1865EAB2CF54}"/>
              </c:ext>
            </c:extLst>
          </c:dPt>
          <c:dPt>
            <c:idx val="2"/>
            <c:bubble3D val="0"/>
            <c:spPr>
              <a:solidFill>
                <a:srgbClr val="339933"/>
              </a:solidFill>
              <a:ln w="19050">
                <a:solidFill>
                  <a:schemeClr val="lt1"/>
                </a:solidFill>
              </a:ln>
              <a:effectLst/>
            </c:spPr>
            <c:extLst>
              <c:ext xmlns:c16="http://schemas.microsoft.com/office/drawing/2014/chart" uri="{C3380CC4-5D6E-409C-BE32-E72D297353CC}">
                <c16:uniqueId val="{00000003-3130-434E-8833-1865EAB2CF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3130-434E-8833-1865EAB2CF54}"/>
              </c:ext>
            </c:extLst>
          </c:dPt>
          <c:dPt>
            <c:idx val="4"/>
            <c:bubble3D val="0"/>
            <c:spPr>
              <a:solidFill>
                <a:srgbClr val="FFC000"/>
              </a:solidFill>
              <a:ln w="19050">
                <a:solidFill>
                  <a:schemeClr val="lt1"/>
                </a:solidFill>
              </a:ln>
              <a:effectLst/>
            </c:spPr>
            <c:extLst>
              <c:ext xmlns:c16="http://schemas.microsoft.com/office/drawing/2014/chart" uri="{C3380CC4-5D6E-409C-BE32-E72D297353CC}">
                <c16:uniqueId val="{00000002-3130-434E-8833-1865EAB2CF54}"/>
              </c:ext>
            </c:extLst>
          </c:dPt>
          <c:dLbls>
            <c:dLbl>
              <c:idx val="0"/>
              <c:layout>
                <c:manualLayout>
                  <c:x val="5.8333333333333334E-2"/>
                  <c:y val="1.4364467229466943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2138429571303586"/>
                      <c:h val="0.17107795577779247"/>
                    </c:manualLayout>
                  </c15:layout>
                </c:ext>
                <c:ext xmlns:c16="http://schemas.microsoft.com/office/drawing/2014/chart" uri="{C3380CC4-5D6E-409C-BE32-E72D297353CC}">
                  <c16:uniqueId val="{00000005-3130-434E-8833-1865EAB2CF54}"/>
                </c:ext>
              </c:extLst>
            </c:dLbl>
            <c:dLbl>
              <c:idx val="1"/>
              <c:layout>
                <c:manualLayout>
                  <c:x val="7.2222331583551957E-2"/>
                  <c:y val="0.15625457478536184"/>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776290463692031"/>
                      <c:h val="0.19503296715914081"/>
                    </c:manualLayout>
                  </c15:layout>
                </c:ext>
                <c:ext xmlns:c16="http://schemas.microsoft.com/office/drawing/2014/chart" uri="{C3380CC4-5D6E-409C-BE32-E72D297353CC}">
                  <c16:uniqueId val="{00000004-3130-434E-8833-1865EAB2CF54}"/>
                </c:ext>
              </c:extLst>
            </c:dLbl>
            <c:dLbl>
              <c:idx val="2"/>
              <c:layout>
                <c:manualLayout>
                  <c:x val="3.6111111111111108E-2"/>
                  <c:y val="0.1334703496499481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130-434E-8833-1865EAB2CF54}"/>
                </c:ext>
              </c:extLst>
            </c:dLbl>
            <c:dLbl>
              <c:idx val="3"/>
              <c:layout>
                <c:manualLayout>
                  <c:x val="0.05"/>
                  <c:y val="-5.9238985352075481E-2"/>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130-434E-8833-1865EAB2CF54}"/>
                </c:ext>
              </c:extLst>
            </c:dLbl>
            <c:dLbl>
              <c:idx val="4"/>
              <c:layout>
                <c:manualLayout>
                  <c:x val="0.10833344269466315"/>
                  <c:y val="0.11475606885644"/>
                </c:manualLayout>
              </c:layout>
              <c:spPr>
                <a:solidFill>
                  <a:srgbClr val="F79646">
                    <a:lumMod val="20000"/>
                    <a:lumOff val="8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42957130358704"/>
                      <c:h val="0.24971510748413356"/>
                    </c:manualLayout>
                  </c15:layout>
                </c:ext>
                <c:ext xmlns:c16="http://schemas.microsoft.com/office/drawing/2014/chart" uri="{C3380CC4-5D6E-409C-BE32-E72D297353CC}">
                  <c16:uniqueId val="{00000002-3130-434E-8833-1865EAB2CF54}"/>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rgbClr val="996633"/>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'09 Five Reports'!$N$2:$N$6</c:f>
              <c:strCache>
                <c:ptCount val="5"/>
                <c:pt idx="0">
                  <c:v>Demolition</c:v>
                </c:pt>
                <c:pt idx="1">
                  <c:v>Mechanical</c:v>
                </c:pt>
                <c:pt idx="2">
                  <c:v>Plumbing</c:v>
                </c:pt>
                <c:pt idx="3">
                  <c:v>Electrical</c:v>
                </c:pt>
                <c:pt idx="4">
                  <c:v>Building</c:v>
                </c:pt>
              </c:strCache>
            </c:strRef>
          </c:cat>
          <c:val>
            <c:numRef>
              <c:f>'09 Five Reports'!$O$2:$O$6</c:f>
              <c:numCache>
                <c:formatCode>_("$"* #,##0.00_);_("$"* \(#,##0.00\);_("$"* "-"??_);_(@_)</c:formatCode>
                <c:ptCount val="5"/>
                <c:pt idx="0">
                  <c:v>114</c:v>
                </c:pt>
                <c:pt idx="1">
                  <c:v>12476</c:v>
                </c:pt>
                <c:pt idx="2">
                  <c:v>13068</c:v>
                </c:pt>
                <c:pt idx="3">
                  <c:v>34139.199999999997</c:v>
                </c:pt>
                <c:pt idx="4">
                  <c:v>115774.7</c:v>
                </c:pt>
              </c:numCache>
            </c:numRef>
          </c:val>
          <c:extLst>
            <c:ext xmlns:c16="http://schemas.microsoft.com/office/drawing/2014/chart" uri="{C3380CC4-5D6E-409C-BE32-E72D297353CC}">
              <c16:uniqueId val="{00000000-3130-434E-8833-1865EAB2CF54}"/>
            </c:ext>
          </c:extLst>
        </c:ser>
        <c:dLbls>
          <c:showLegendKey val="0"/>
          <c:showVal val="0"/>
          <c:showCatName val="0"/>
          <c:showSerName val="0"/>
          <c:showPercent val="0"/>
          <c:showBubbleSize val="0"/>
          <c:showLeaderLines val="0"/>
        </c:dLbls>
        <c:firstSliceAng val="4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alpha val="42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1"/>
          <c:tx>
            <c:strRef>
              <c:f>'08 Graph'!$E$2</c:f>
              <c:strCache>
                <c:ptCount val="1"/>
                <c:pt idx="0">
                  <c:v>REVENUE</c:v>
                </c:pt>
              </c:strCache>
            </c:strRef>
          </c:tx>
          <c:spPr>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dPt>
            <c:idx val="0"/>
            <c:bubble3D val="0"/>
            <c:spPr>
              <a:solidFill>
                <a:srgbClr val="00B050"/>
              </a:solidFill>
              <a:ln w="19050" cap="rnd" cmpd="thickThin">
                <a:solidFill>
                  <a:schemeClr val="lt1"/>
                </a:solidFill>
                <a:beve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8-D0C9-433F-843E-0D8E996EDD9F}"/>
              </c:ext>
            </c:extLst>
          </c:dPt>
          <c:dPt>
            <c:idx val="1"/>
            <c:bubble3D val="0"/>
            <c:spPr>
              <a:solidFill>
                <a:schemeClr val="accent2"/>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9-D0C9-433F-843E-0D8E996EDD9F}"/>
              </c:ext>
            </c:extLst>
          </c:dPt>
          <c:dPt>
            <c:idx val="2"/>
            <c:bubble3D val="0"/>
            <c:spPr>
              <a:solidFill>
                <a:srgbClr val="00B0F0"/>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A-D0C9-433F-843E-0D8E996EDD9F}"/>
              </c:ext>
            </c:extLst>
          </c:dPt>
          <c:dPt>
            <c:idx val="3"/>
            <c:bubble3D val="0"/>
            <c:spPr>
              <a:solidFill>
                <a:schemeClr val="accent1">
                  <a:lumMod val="60000"/>
                  <a:lumOff val="40000"/>
                </a:schemeClr>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7-D0C9-433F-843E-0D8E996EDD9F}"/>
              </c:ext>
            </c:extLst>
          </c:dPt>
          <c:dPt>
            <c:idx val="4"/>
            <c:bubble3D val="0"/>
            <c:spPr>
              <a:solidFill>
                <a:schemeClr val="accent5">
                  <a:lumMod val="75000"/>
                </a:schemeClr>
              </a:solidFill>
              <a:ln w="19050">
                <a:solidFill>
                  <a:schemeClr val="lt1"/>
                </a:solidFill>
              </a:ln>
              <a:effectLst>
                <a:outerShdw blurRad="50800" dist="50800" dir="5400000" algn="ctr" rotWithShape="0">
                  <a:schemeClr val="accent3">
                    <a:lumMod val="75000"/>
                  </a:schemeClr>
                </a:outerShdw>
                <a:softEdge rad="31750"/>
              </a:effectLst>
              <a:scene3d>
                <a:camera prst="orthographicFront"/>
                <a:lightRig rig="threePt" dir="t"/>
              </a:scene3d>
              <a:sp3d prstMaterial="softEdge">
                <a:bevelB prst="relaxedInset"/>
              </a:sp3d>
            </c:spPr>
            <c:extLst>
              <c:ext xmlns:c16="http://schemas.microsoft.com/office/drawing/2014/chart" uri="{C3380CC4-5D6E-409C-BE32-E72D297353CC}">
                <c16:uniqueId val="{00000006-D0C9-433F-843E-0D8E996EDD9F}"/>
              </c:ext>
            </c:extLst>
          </c:dPt>
          <c:dLbls>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8-D0C9-433F-843E-0D8E996EDD9F}"/>
                </c:ext>
              </c:extLst>
            </c:dLbl>
            <c:dLbl>
              <c:idx val="1"/>
              <c:layout>
                <c:manualLayout>
                  <c:x val="-6.5256695210691662E-2"/>
                  <c:y val="0.1757626788502742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0C9-433F-843E-0D8E996EDD9F}"/>
                </c:ext>
              </c:extLst>
            </c:dLbl>
            <c:dLbl>
              <c:idx val="2"/>
              <c:layout>
                <c:manualLayout>
                  <c:x val="-8.8893617510065068E-2"/>
                  <c:y val="-2.420640193175890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0C9-433F-843E-0D8E996EDD9F}"/>
                </c:ext>
              </c:extLst>
            </c:dLbl>
            <c:dLbl>
              <c:idx val="3"/>
              <c:layout>
                <c:manualLayout>
                  <c:x val="-3.31103798020871E-2"/>
                  <c:y val="-0.135375604083259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0C9-433F-843E-0D8E996EDD9F}"/>
                </c:ext>
              </c:extLst>
            </c:dLbl>
            <c:dLbl>
              <c:idx val="4"/>
              <c:layout>
                <c:manualLayout>
                  <c:x val="-3.1976085046262023E-2"/>
                  <c:y val="-1.56268957970437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C9-433F-843E-0D8E996EDD9F}"/>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'08 Graph'!$C$3:$C$7</c:f>
              <c:strCache>
                <c:ptCount val="5"/>
                <c:pt idx="0">
                  <c:v>Building</c:v>
                </c:pt>
                <c:pt idx="1">
                  <c:v>Demolition</c:v>
                </c:pt>
                <c:pt idx="2">
                  <c:v>Electrical</c:v>
                </c:pt>
                <c:pt idx="3">
                  <c:v>Mechanical</c:v>
                </c:pt>
                <c:pt idx="4">
                  <c:v>Plumbing</c:v>
                </c:pt>
              </c:strCache>
            </c:strRef>
          </c:cat>
          <c:val>
            <c:numRef>
              <c:f>'08 Graph'!$E$3:$E$7</c:f>
              <c:numCache>
                <c:formatCode>_("$"* #,##0.00_);_("$"* \(#,##0.00\);_("$"* "-"??_);_(@_)</c:formatCode>
                <c:ptCount val="5"/>
                <c:pt idx="0">
                  <c:v>206003.6</c:v>
                </c:pt>
                <c:pt idx="1">
                  <c:v>133</c:v>
                </c:pt>
                <c:pt idx="2">
                  <c:v>3032.5</c:v>
                </c:pt>
                <c:pt idx="3">
                  <c:v>12198</c:v>
                </c:pt>
                <c:pt idx="4">
                  <c:v>52285</c:v>
                </c:pt>
              </c:numCache>
            </c:numRef>
          </c:val>
          <c:extLst>
            <c:ext xmlns:c16="http://schemas.microsoft.com/office/drawing/2014/chart" uri="{C3380CC4-5D6E-409C-BE32-E72D297353CC}">
              <c16:uniqueId val="{00000001-D0C9-433F-843E-0D8E996EDD9F}"/>
            </c:ext>
          </c:extLst>
        </c:ser>
        <c:dLbls>
          <c:showLegendKey val="0"/>
          <c:showVal val="0"/>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'08 Graph'!$D$2</c15:sqref>
                        </c15:formulaRef>
                      </c:ext>
                    </c:extLst>
                    <c:strCache>
                      <c:ptCount val="1"/>
                      <c:pt idx="0">
                        <c:v>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D0C9-433F-843E-0D8E996EDD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D0C9-433F-843E-0D8E996EDD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0C9-433F-843E-0D8E996EDD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D0C9-433F-843E-0D8E996EDD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D0C9-433F-843E-0D8E996EDD9F}"/>
                    </c:ext>
                  </c:extLst>
                </c:dPt>
                <c:dLbls>
                  <c:dLbl>
                    <c:idx val="0"/>
                    <c:tx>
                      <c:rich>
                        <a:bodyPr/>
                        <a:lstStyle/>
                        <a:p>
                          <a:fld id="{8F33852B-9E4C-374A-9C49-6D3E507D08C5}" type="CELLRANGE">
                            <a:rPr lang="en-US"/>
                            <a:pPr/>
                            <a:t>[CELLRANGE]</a:t>
                          </a:fld>
                          <a:r>
                            <a:rPr lang="en-US" baseline="0"/>
                            <a:t>, </a:t>
                          </a:r>
                          <a:fld id="{DF0315D1-D61D-1242-9FDB-8179799BE56C}" type="CATEGORYNAME">
                            <a:rPr lang="en-US" baseline="0"/>
                            <a:pPr/>
                            <a:t>[CATEGORY NAME]</a:t>
                          </a:fld>
                          <a:r>
                            <a:rPr lang="en-US" baseline="0"/>
                            <a:t>, </a:t>
                          </a:r>
                          <a:fld id="{079A9275-4157-9442-8C04-78817D1B9688}" type="VALUE">
                            <a:rPr lang="en-US" baseline="0"/>
                            <a:pPr/>
                            <a:t>[VALUE]</a:t>
                          </a:fld>
                          <a:endParaRPr lang="en-US" baseline="0"/>
                        </a:p>
                      </c:rich>
                    </c:tx>
                    <c:showLegendKey val="0"/>
                    <c:showVal val="1"/>
                    <c:showCatName val="1"/>
                    <c:showSerName val="0"/>
                    <c:showPercent val="0"/>
                    <c:showBubbleSize val="0"/>
                    <c:extLst>
                      <c:ext uri="{CE6537A1-D6FC-4f65-9D91-7224C49458BB}">
                        <c15:dlblFieldTable/>
                        <c15:xForSave val="1"/>
                        <c15:showDataLabelsRange val="1"/>
                      </c:ext>
                      <c:ext xmlns:c16="http://schemas.microsoft.com/office/drawing/2014/chart" uri="{C3380CC4-5D6E-409C-BE32-E72D297353CC}">
                        <c16:uniqueId val="{0000000B-D0C9-433F-843E-0D8E996EDD9F}"/>
                      </c:ext>
                    </c:extLst>
                  </c:dLbl>
                  <c:dLbl>
                    <c:idx val="1"/>
                    <c:tx>
                      <c:rich>
                        <a:bodyPr/>
                        <a:lstStyle/>
                        <a:p>
                          <a:fld id="{254481D3-EBEB-144E-9AA7-8F968BC1CAF2}" type="CELLRANGE">
                            <a:rPr lang="en-US"/>
                            <a:pPr/>
                            <a:t>[CELLRANGE]</a:t>
                          </a:fld>
                          <a:r>
                            <a:rPr lang="en-US" baseline="0"/>
                            <a:t>, </a:t>
                          </a:r>
                          <a:fld id="{64F61D7C-59E0-2A4E-8AB5-77717FA19F72}" type="CATEGORYNAME">
                            <a:rPr lang="en-US" baseline="0"/>
                            <a:pPr/>
                            <a:t>[CATEGORY NAME]</a:t>
                          </a:fld>
                          <a:r>
                            <a:rPr lang="en-US" baseline="0"/>
                            <a:t>, </a:t>
                          </a:r>
                          <a:fld id="{381D2BF2-1776-7D4E-ABB9-818AF4B0C115}" type="VALUE">
                            <a:rPr lang="en-US" baseline="0"/>
                            <a:pPr/>
                            <a:t>[VALUE]</a:t>
                          </a:fld>
                          <a:endParaRPr lang="en-US" baseline="0"/>
                        </a:p>
                      </c:rich>
                    </c:tx>
                    <c:showLegendKey val="0"/>
                    <c:showVal val="1"/>
                    <c:showCatName val="1"/>
                    <c:showSerName val="0"/>
                    <c:showPercent val="0"/>
                    <c:showBubbleSize val="0"/>
                    <c:extLst>
                      <c:ext uri="{CE6537A1-D6FC-4f65-9D91-7224C49458BB}">
                        <c15:dlblFieldTable/>
                        <c15:xForSave val="1"/>
                        <c15:showDataLabelsRange val="1"/>
                      </c:ext>
                      <c:ext xmlns:c16="http://schemas.microsoft.com/office/drawing/2014/chart" uri="{C3380CC4-5D6E-409C-BE32-E72D297353CC}">
                        <c16:uniqueId val="{0000000C-D0C9-433F-843E-0D8E996EDD9F}"/>
                      </c:ext>
                    </c:extLst>
                  </c:dLbl>
                  <c:dLbl>
                    <c:idx val="2"/>
                    <c:layout>
                      <c:manualLayout>
                        <c:x val="-8.0148275304449505E-3"/>
                        <c:y val="-1.6003243497001898E-2"/>
                      </c:manualLayout>
                    </c:layout>
                    <c:tx>
                      <c:rich>
                        <a:bodyPr/>
                        <a:lstStyle/>
                        <a:p>
                          <a:fld id="{BCA7A674-178A-9147-BC59-CDBC1F6F8EA6}" type="CELLRANGE">
                            <a:rPr lang="en-US" baseline="0"/>
                            <a:pPr/>
                            <a:t>[CELLRANGE]</a:t>
                          </a:fld>
                          <a:r>
                            <a:rPr lang="en-US" baseline="0"/>
                            <a:t>, </a:t>
                          </a:r>
                          <a:fld id="{1B6C3B72-6E17-E14B-8B67-C720758FA957}" type="CATEGORYNAME">
                            <a:rPr lang="en-US" baseline="0"/>
                            <a:pPr/>
                            <a:t>[CATEGORY NAME]</a:t>
                          </a:fld>
                          <a:r>
                            <a:rPr lang="en-US" baseline="0"/>
                            <a:t>, </a:t>
                          </a:r>
                          <a:fld id="{A296C032-7B76-B640-BDED-C7AAA59EE047}" type="VALUE">
                            <a:rPr lang="en-US" baseline="0"/>
                            <a:pPr/>
                            <a:t>[VALUE]</a:t>
                          </a:fld>
                          <a:endParaRPr lang="en-US" baseline="0"/>
                        </a:p>
                      </c:rich>
                    </c:tx>
                    <c:showLegendKey val="0"/>
                    <c:showVal val="1"/>
                    <c:showCatName val="1"/>
                    <c:showSerName val="0"/>
                    <c:showPercent val="0"/>
                    <c:showBubbleSize val="0"/>
                    <c:extLst>
                      <c:ext uri="{CE6537A1-D6FC-4f65-9D91-7224C49458BB}">
                        <c15:dlblFieldTable/>
                        <c15:showDataLabelsRange val="1"/>
                      </c:ext>
                      <c:ext xmlns:c16="http://schemas.microsoft.com/office/drawing/2014/chart" uri="{C3380CC4-5D6E-409C-BE32-E72D297353CC}">
                        <c16:uniqueId val="{00000005-D0C9-433F-843E-0D8E996EDD9F}"/>
                      </c:ext>
                    </c:extLst>
                  </c:dLbl>
                  <c:dLbl>
                    <c:idx val="3"/>
                    <c:layout>
                      <c:manualLayout>
                        <c:x val="-8.3952183702155708E-2"/>
                        <c:y val="0.17769982004281984"/>
                      </c:manualLayout>
                    </c:layout>
                    <c:tx>
                      <c:rich>
                        <a:bodyPr/>
                        <a:lstStyle/>
                        <a:p>
                          <a:fld id="{3E25B4A7-5CD0-4E41-9C1B-5701DBF7EF40}" type="CELLRANGE">
                            <a:rPr lang="en-US" baseline="0"/>
                            <a:pPr/>
                            <a:t>[CELLRANGE]</a:t>
                          </a:fld>
                          <a:r>
                            <a:rPr lang="en-US" baseline="0"/>
                            <a:t>, </a:t>
                          </a:r>
                          <a:fld id="{47882AFE-EBC1-8243-9B25-BEB484A3EE8C}" type="CATEGORYNAME">
                            <a:rPr lang="en-US" baseline="0"/>
                            <a:pPr/>
                            <a:t>[CATEGORY NAME]</a:t>
                          </a:fld>
                          <a:r>
                            <a:rPr lang="en-US" baseline="0"/>
                            <a:t>, </a:t>
                          </a:r>
                          <a:fld id="{594F9F6E-45E8-D34E-967B-6CF82AE55883}" type="VALUE">
                            <a:rPr lang="en-US" baseline="0"/>
                            <a:pPr/>
                            <a:t>[VALUE]</a:t>
                          </a:fld>
                          <a:endParaRPr lang="en-US" baseline="0"/>
                        </a:p>
                      </c:rich>
                    </c:tx>
                    <c:showLegendKey val="0"/>
                    <c:showVal val="1"/>
                    <c:showCatName val="1"/>
                    <c:showSerName val="0"/>
                    <c:showPercent val="0"/>
                    <c:showBubbleSize val="0"/>
                    <c:extLst>
                      <c:ext uri="{CE6537A1-D6FC-4f65-9D91-7224C49458BB}">
                        <c15:dlblFieldTable/>
                        <c15:showDataLabelsRange val="1"/>
                      </c:ext>
                      <c:ext xmlns:c16="http://schemas.microsoft.com/office/drawing/2014/chart" uri="{C3380CC4-5D6E-409C-BE32-E72D297353CC}">
                        <c16:uniqueId val="{00000004-D0C9-433F-843E-0D8E996EDD9F}"/>
                      </c:ext>
                    </c:extLst>
                  </c:dLbl>
                  <c:dLbl>
                    <c:idx val="4"/>
                    <c:layout>
                      <c:manualLayout>
                        <c:x val="-0.10655761631691774"/>
                        <c:y val="-4.9502877181002783E-2"/>
                      </c:manualLayout>
                    </c:layout>
                    <c:tx>
                      <c:rich>
                        <a:bodyPr/>
                        <a:lstStyle/>
                        <a:p>
                          <a:fld id="{075CCE09-6071-4E49-8667-3CBB1A3F5D80}" type="CELLRANGE">
                            <a:rPr lang="en-US" baseline="0"/>
                            <a:pPr/>
                            <a:t>[CELLRANGE]</a:t>
                          </a:fld>
                          <a:r>
                            <a:rPr lang="en-US" baseline="0"/>
                            <a:t>, </a:t>
                          </a:r>
                          <a:fld id="{8E5C0E38-D1A0-5E46-9D5D-6C1D873C1AB3}" type="CATEGORYNAME">
                            <a:rPr lang="en-US" baseline="0"/>
                            <a:pPr/>
                            <a:t>[CATEGORY NAME]</a:t>
                          </a:fld>
                          <a:r>
                            <a:rPr lang="en-US" baseline="0"/>
                            <a:t>, </a:t>
                          </a:r>
                          <a:fld id="{6A769CDF-1E44-F949-87F9-5DE632EC11DA}" type="VALUE">
                            <a:rPr lang="en-US" baseline="0"/>
                            <a:pPr/>
                            <a:t>[VALUE]</a:t>
                          </a:fld>
                          <a:endParaRPr lang="en-US" baseline="0"/>
                        </a:p>
                      </c:rich>
                    </c:tx>
                    <c:showLegendKey val="0"/>
                    <c:showVal val="1"/>
                    <c:showCatName val="1"/>
                    <c:showSerName val="0"/>
                    <c:showPercent val="0"/>
                    <c:showBubbleSize val="0"/>
                    <c:extLst>
                      <c:ext uri="{CE6537A1-D6FC-4f65-9D91-7224C49458BB}">
                        <c15:dlblFieldTable/>
                        <c15:showDataLabelsRange val="1"/>
                      </c:ext>
                      <c:ext xmlns:c16="http://schemas.microsoft.com/office/drawing/2014/chart" uri="{C3380CC4-5D6E-409C-BE32-E72D297353CC}">
                        <c16:uniqueId val="{00000003-D0C9-433F-843E-0D8E996EDD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15:showDataLabelsRange val="1"/>
                    </c:ext>
                  </c:extLst>
                </c:dLbls>
                <c:cat>
                  <c:strRef>
                    <c:extLst>
                      <c:ext uri="{02D57815-91ED-43cb-92C2-25804820EDAC}">
                        <c15:formulaRef>
                          <c15:sqref>'08 Graph'!$C$3:$C$7</c15:sqref>
                        </c15:formulaRef>
                      </c:ext>
                    </c:extLst>
                    <c:strCache>
                      <c:ptCount val="5"/>
                      <c:pt idx="0">
                        <c:v>Building</c:v>
                      </c:pt>
                      <c:pt idx="1">
                        <c:v>Demolition</c:v>
                      </c:pt>
                      <c:pt idx="2">
                        <c:v>Electrical</c:v>
                      </c:pt>
                      <c:pt idx="3">
                        <c:v>Mechanical</c:v>
                      </c:pt>
                      <c:pt idx="4">
                        <c:v>Plumbing</c:v>
                      </c:pt>
                    </c:strCache>
                  </c:strRef>
                </c:cat>
                <c:val>
                  <c:numRef>
                    <c:extLst>
                      <c:ext uri="{02D57815-91ED-43cb-92C2-25804820EDAC}">
                        <c15:formulaRef>
                          <c15:sqref>'08 Graph'!$D$3:$D$7</c15:sqref>
                        </c15:formulaRef>
                      </c:ext>
                    </c:extLst>
                    <c:numCache>
                      <c:formatCode>General</c:formatCode>
                      <c:ptCount val="5"/>
                      <c:pt idx="0">
                        <c:v>127</c:v>
                      </c:pt>
                      <c:pt idx="1">
                        <c:v>7</c:v>
                      </c:pt>
                      <c:pt idx="2">
                        <c:v>115</c:v>
                      </c:pt>
                      <c:pt idx="3">
                        <c:v>109</c:v>
                      </c:pt>
                      <c:pt idx="4">
                        <c:v>87</c:v>
                      </c:pt>
                    </c:numCache>
                  </c:numRef>
                </c:val>
                <c:extLst>
                  <c:ext uri="{02D57815-91ED-43cb-92C2-25804820EDAC}">
                    <c15:datalabelsRange>
                      <c15:f>'08 Graph'!$E$3:$E$7</c15:f>
                      <c15:dlblRangeCache>
                        <c:ptCount val="5"/>
                        <c:pt idx="0">
                          <c:v> $206,003.60 </c:v>
                        </c:pt>
                        <c:pt idx="1">
                          <c:v> $133.00 </c:v>
                        </c:pt>
                        <c:pt idx="2">
                          <c:v> $3,032.50 </c:v>
                        </c:pt>
                        <c:pt idx="3">
                          <c:v> $12,198.00 </c:v>
                        </c:pt>
                        <c:pt idx="4">
                          <c:v> $52,285.00 </c:v>
                        </c:pt>
                      </c15:dlblRangeCache>
                    </c15:datalabelsRange>
                  </c:ext>
                  <c:ext xmlns:c16="http://schemas.microsoft.com/office/drawing/2014/chart" uri="{C3380CC4-5D6E-409C-BE32-E72D297353CC}">
                    <c16:uniqueId val="{00000000-D0C9-433F-843E-0D8E996EDD9F}"/>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710140098834081"/>
          <c:y val="0.14218934184588167"/>
          <c:w val="0.65566228210941158"/>
          <c:h val="0.82483530260981197"/>
        </c:manualLayout>
      </c:layout>
      <c:doughnutChart>
        <c:varyColors val="1"/>
        <c:ser>
          <c:idx val="0"/>
          <c:order val="0"/>
          <c:tx>
            <c:strRef>
              <c:f>'07 Infographic Template'!$B$27</c:f>
              <c:strCache>
                <c:ptCount val="1"/>
                <c:pt idx="0">
                  <c:v>Amount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4-C9CC-48E2-A3A0-9B8B43A54D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C9CC-48E2-A3A0-9B8B43A54D42}"/>
              </c:ext>
            </c:extLst>
          </c:dPt>
          <c:dPt>
            <c:idx val="2"/>
            <c:bubble3D val="0"/>
            <c:spPr>
              <a:solidFill>
                <a:srgbClr val="00FFCC"/>
              </a:solidFill>
              <a:ln w="0" cmpd="tri">
                <a:solidFill>
                  <a:schemeClr val="lt1"/>
                </a:solidFill>
              </a:ln>
              <a:effectLst/>
            </c:spPr>
            <c:extLst>
              <c:ext xmlns:c16="http://schemas.microsoft.com/office/drawing/2014/chart" uri="{C3380CC4-5D6E-409C-BE32-E72D297353CC}">
                <c16:uniqueId val="{00000008-4940-4B02-80E5-B7FEE5400FDF}"/>
              </c:ext>
            </c:extLst>
          </c:dPt>
          <c:dPt>
            <c:idx val="3"/>
            <c:bubble3D val="0"/>
            <c:spPr>
              <a:solidFill>
                <a:srgbClr val="92D050"/>
              </a:solidFill>
              <a:ln w="0">
                <a:solidFill>
                  <a:schemeClr val="lt1"/>
                </a:solidFill>
              </a:ln>
              <a:effectLst/>
            </c:spPr>
            <c:extLst>
              <c:ext xmlns:c16="http://schemas.microsoft.com/office/drawing/2014/chart" uri="{C3380CC4-5D6E-409C-BE32-E72D297353CC}">
                <c16:uniqueId val="{00000007-4940-4B02-80E5-B7FEE5400FDF}"/>
              </c:ext>
            </c:extLst>
          </c:dPt>
          <c:dPt>
            <c:idx val="4"/>
            <c:bubble3D val="0"/>
            <c:spPr>
              <a:solidFill>
                <a:srgbClr val="CCFF33"/>
              </a:solidFill>
              <a:ln w="0">
                <a:solidFill>
                  <a:schemeClr val="lt1"/>
                </a:solidFill>
              </a:ln>
              <a:effectLst/>
            </c:spPr>
            <c:extLst>
              <c:ext xmlns:c16="http://schemas.microsoft.com/office/drawing/2014/chart" uri="{C3380CC4-5D6E-409C-BE32-E72D297353CC}">
                <c16:uniqueId val="{00000006-4940-4B02-80E5-B7FEE5400FDF}"/>
              </c:ext>
            </c:extLst>
          </c:dPt>
          <c:dPt>
            <c:idx val="5"/>
            <c:bubble3D val="0"/>
            <c:spPr>
              <a:solidFill>
                <a:schemeClr val="accent5">
                  <a:lumMod val="60000"/>
                  <a:lumOff val="40000"/>
                </a:schemeClr>
              </a:solidFill>
              <a:ln w="0">
                <a:solidFill>
                  <a:schemeClr val="lt1"/>
                </a:solidFill>
              </a:ln>
              <a:effectLst/>
            </c:spPr>
            <c:extLst>
              <c:ext xmlns:c16="http://schemas.microsoft.com/office/drawing/2014/chart" uri="{C3380CC4-5D6E-409C-BE32-E72D297353CC}">
                <c16:uniqueId val="{00000005-4940-4B02-80E5-B7FEE5400FDF}"/>
              </c:ext>
            </c:extLst>
          </c:dPt>
          <c:dPt>
            <c:idx val="6"/>
            <c:bubble3D val="0"/>
            <c:spPr>
              <a:solidFill>
                <a:schemeClr val="accent3">
                  <a:lumMod val="60000"/>
                  <a:lumOff val="40000"/>
                </a:schemeClr>
              </a:solidFill>
              <a:ln w="0">
                <a:solidFill>
                  <a:schemeClr val="lt1"/>
                </a:solidFill>
              </a:ln>
              <a:effectLst/>
            </c:spPr>
            <c:extLst>
              <c:ext xmlns:c16="http://schemas.microsoft.com/office/drawing/2014/chart" uri="{C3380CC4-5D6E-409C-BE32-E72D297353CC}">
                <c16:uniqueId val="{00000004-4940-4B02-80E5-B7FEE5400FDF}"/>
              </c:ext>
            </c:extLst>
          </c:dPt>
          <c:dPt>
            <c:idx val="7"/>
            <c:bubble3D val="0"/>
            <c:spPr>
              <a:solidFill>
                <a:schemeClr val="tx2">
                  <a:lumMod val="60000"/>
                  <a:lumOff val="40000"/>
                </a:schemeClr>
              </a:solidFill>
              <a:ln w="0">
                <a:solidFill>
                  <a:schemeClr val="lt1"/>
                </a:solidFill>
              </a:ln>
              <a:effectLst/>
            </c:spPr>
            <c:extLst>
              <c:ext xmlns:c16="http://schemas.microsoft.com/office/drawing/2014/chart" uri="{C3380CC4-5D6E-409C-BE32-E72D297353CC}">
                <c16:uniqueId val="{00000003-4940-4B02-80E5-B7FEE5400FDF}"/>
              </c:ext>
            </c:extLst>
          </c:dPt>
          <c:dPt>
            <c:idx val="8"/>
            <c:bubble3D val="0"/>
            <c:spPr>
              <a:solidFill>
                <a:schemeClr val="accent3">
                  <a:lumMod val="60000"/>
                </a:schemeClr>
              </a:solidFill>
              <a:ln w="0">
                <a:solidFill>
                  <a:schemeClr val="lt1"/>
                </a:solidFill>
              </a:ln>
              <a:effectLst/>
            </c:spPr>
            <c:extLst>
              <c:ext xmlns:c16="http://schemas.microsoft.com/office/drawing/2014/chart" uri="{C3380CC4-5D6E-409C-BE32-E72D297353CC}">
                <c16:uniqueId val="{00000002-4940-4B02-80E5-B7FEE5400FDF}"/>
              </c:ext>
            </c:extLst>
          </c:dPt>
          <c:dPt>
            <c:idx val="9"/>
            <c:bubble3D val="0"/>
            <c:spPr>
              <a:solidFill>
                <a:srgbClr val="00B050"/>
              </a:solidFill>
              <a:ln w="0">
                <a:solidFill>
                  <a:schemeClr val="lt1"/>
                </a:solidFill>
              </a:ln>
              <a:effectLst/>
            </c:spPr>
            <c:extLst>
              <c:ext xmlns:c16="http://schemas.microsoft.com/office/drawing/2014/chart" uri="{C3380CC4-5D6E-409C-BE32-E72D297353CC}">
                <c16:uniqueId val="{0000000F-5D40-4566-AAAE-71CB1D72056E}"/>
              </c:ext>
            </c:extLst>
          </c:dPt>
          <c:dPt>
            <c:idx val="10"/>
            <c:bubble3D val="0"/>
            <c:spPr>
              <a:solidFill>
                <a:schemeClr val="accent5">
                  <a:lumMod val="60000"/>
                </a:schemeClr>
              </a:solidFill>
              <a:ln w="0">
                <a:solidFill>
                  <a:schemeClr val="lt1"/>
                </a:solidFill>
              </a:ln>
              <a:effectLst/>
            </c:spPr>
            <c:extLst>
              <c:ext xmlns:c16="http://schemas.microsoft.com/office/drawing/2014/chart" uri="{C3380CC4-5D6E-409C-BE32-E72D297353CC}">
                <c16:uniqueId val="{00000011-5D40-4566-AAAE-71CB1D72056E}"/>
              </c:ext>
            </c:extLst>
          </c:dPt>
          <c:dLbls>
            <c:dLbl>
              <c:idx val="0"/>
              <c:layout>
                <c:manualLayout>
                  <c:x val="-0.15857165194033188"/>
                  <c:y val="-0.104276812992155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9CC-48E2-A3A0-9B8B43A54D42}"/>
                </c:ext>
              </c:extLst>
            </c:dLbl>
            <c:dLbl>
              <c:idx val="1"/>
              <c:layout>
                <c:manualLayout>
                  <c:x val="3.2435110624158797E-2"/>
                  <c:y val="-9.74761512752758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9CC-48E2-A3A0-9B8B43A54D42}"/>
                </c:ext>
              </c:extLst>
            </c:dLbl>
            <c:dLbl>
              <c:idx val="2"/>
              <c:layout>
                <c:manualLayout>
                  <c:x val="0.19107089497919799"/>
                  <c:y val="-7.950419784677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940-4B02-80E5-B7FEE5400FDF}"/>
                </c:ext>
              </c:extLst>
            </c:dLbl>
            <c:dLbl>
              <c:idx val="3"/>
              <c:layout>
                <c:manualLayout>
                  <c:x val="-5.1209991916614038E-2"/>
                  <c:y val="-4.8124754069857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40-4B02-80E5-B7FEE5400FDF}"/>
                </c:ext>
              </c:extLst>
            </c:dLbl>
            <c:dLbl>
              <c:idx val="4"/>
              <c:layout>
                <c:manualLayout>
                  <c:x val="9.2209789993245569E-2"/>
                  <c:y val="5.02406683809332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940-4B02-80E5-B7FEE5400FDF}"/>
                </c:ext>
              </c:extLst>
            </c:dLbl>
            <c:dLbl>
              <c:idx val="5"/>
              <c:layout>
                <c:manualLayout>
                  <c:x val="6.3313781818252118E-2"/>
                  <c:y val="-6.321205355100247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40-4B02-80E5-B7FEE5400FDF}"/>
                </c:ext>
              </c:extLst>
            </c:dLbl>
            <c:dLbl>
              <c:idx val="6"/>
              <c:layout>
                <c:manualLayout>
                  <c:x val="0.10855461575531275"/>
                  <c:y val="-1.759876096962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40-4B02-80E5-B7FEE5400FDF}"/>
                </c:ext>
              </c:extLst>
            </c:dLbl>
            <c:dLbl>
              <c:idx val="7"/>
              <c:layout>
                <c:manualLayout>
                  <c:x val="0.1173786212993045"/>
                  <c:y val="-4.5637179198498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40-4B02-80E5-B7FEE5400FDF}"/>
                </c:ext>
              </c:extLst>
            </c:dLbl>
            <c:dLbl>
              <c:idx val="8"/>
              <c:layout>
                <c:manualLayout>
                  <c:x val="4.8928824858380585E-2"/>
                  <c:y val="1.7960020651341083E-3"/>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163118058592969"/>
                      <c:h val="4.0518997347275355E-2"/>
                    </c:manualLayout>
                  </c15:layout>
                </c:ext>
                <c:ext xmlns:c16="http://schemas.microsoft.com/office/drawing/2014/chart" uri="{C3380CC4-5D6E-409C-BE32-E72D297353CC}">
                  <c16:uniqueId val="{00000002-4940-4B02-80E5-B7FEE5400FDF}"/>
                </c:ext>
              </c:extLst>
            </c:dLbl>
            <c:dLbl>
              <c:idx val="9"/>
              <c:layout>
                <c:manualLayout>
                  <c:x val="-2.2169401700070961E-2"/>
                  <c:y val="1.26275716172477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D40-4566-AAAE-71CB1D72056E}"/>
                </c:ext>
              </c:extLst>
            </c:dLbl>
            <c:dLbl>
              <c:idx val="10"/>
              <c:layout>
                <c:manualLayout>
                  <c:x val="1.9987282431394957E-2"/>
                  <c:y val="0.109066842188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D40-4566-AAAE-71CB1D72056E}"/>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'07 Infographic Template'!$A$28:$A$38</c:f>
              <c:strCache>
                <c:ptCount val="11"/>
                <c:pt idx="0">
                  <c:v>ADA</c:v>
                </c:pt>
                <c:pt idx="1">
                  <c:v>Fence</c:v>
                </c:pt>
                <c:pt idx="2">
                  <c:v>Paving</c:v>
                </c:pt>
                <c:pt idx="3">
                  <c:v>Right-of-way Construction</c:v>
                </c:pt>
                <c:pt idx="4">
                  <c:v>Right-of-way Use</c:v>
                </c:pt>
                <c:pt idx="5">
                  <c:v>Sanitary Sewer Service</c:v>
                </c:pt>
                <c:pt idx="6">
                  <c:v>Sign</c:v>
                </c:pt>
                <c:pt idx="7">
                  <c:v>SWPPP</c:v>
                </c:pt>
                <c:pt idx="8">
                  <c:v>Utility Excavation</c:v>
                </c:pt>
                <c:pt idx="9">
                  <c:v>Water Service***</c:v>
                </c:pt>
                <c:pt idx="10">
                  <c:v>Zoning Compliance</c:v>
                </c:pt>
              </c:strCache>
            </c:strRef>
          </c:cat>
          <c:val>
            <c:numRef>
              <c:f>'07 Infographic Template'!$B$28:$B$38</c:f>
              <c:numCache>
                <c:formatCode>_("$"* #,##0.00_);_("$"* \(#,##0.00\);_("$"* "-"??_);_(@_)</c:formatCode>
                <c:ptCount val="11"/>
                <c:pt idx="0">
                  <c:v>990</c:v>
                </c:pt>
                <c:pt idx="1">
                  <c:v>404</c:v>
                </c:pt>
                <c:pt idx="2">
                  <c:v>4818</c:v>
                </c:pt>
                <c:pt idx="3">
                  <c:v>65070.55</c:v>
                </c:pt>
                <c:pt idx="4">
                  <c:v>422</c:v>
                </c:pt>
                <c:pt idx="5">
                  <c:v>54852</c:v>
                </c:pt>
                <c:pt idx="6">
                  <c:v>2033</c:v>
                </c:pt>
                <c:pt idx="7">
                  <c:v>5633</c:v>
                </c:pt>
                <c:pt idx="8">
                  <c:v>23748.33</c:v>
                </c:pt>
                <c:pt idx="9">
                  <c:v>20399</c:v>
                </c:pt>
                <c:pt idx="10">
                  <c:v>6730</c:v>
                </c:pt>
              </c:numCache>
            </c:numRef>
          </c:val>
          <c:extLst>
            <c:ext xmlns:c16="http://schemas.microsoft.com/office/drawing/2014/chart" uri="{C3380CC4-5D6E-409C-BE32-E72D297353CC}">
              <c16:uniqueId val="{00000000-4940-4B02-80E5-B7FEE5400FD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8.7484679016082718E-3"/>
          <c:y val="0.1998782242408183"/>
          <c:w val="0.27838925263616437"/>
          <c:h val="0.7972365752081785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3">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590598776400941"/>
          <c:y val="0.21137970810127515"/>
          <c:w val="0.51451455835773863"/>
          <c:h val="0.78502402492544932"/>
        </c:manualLayout>
      </c:layout>
      <c:pieChart>
        <c:varyColors val="1"/>
        <c:ser>
          <c:idx val="0"/>
          <c:order val="0"/>
          <c:tx>
            <c:strRef>
              <c:f>'07 Infographic Template'!$B$12</c:f>
              <c:strCache>
                <c:ptCount val="1"/>
                <c:pt idx="0">
                  <c:v>Amount</c:v>
                </c:pt>
              </c:strCache>
            </c:strRef>
          </c:tx>
          <c:spPr>
            <a:solidFill>
              <a:srgbClr val="00CC66"/>
            </a:solidFill>
          </c:spPr>
          <c:dPt>
            <c:idx val="0"/>
            <c:bubble3D val="0"/>
            <c:spPr>
              <a:solidFill>
                <a:srgbClr val="33993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8187-452E-946A-9226626D8AE2}"/>
              </c:ext>
            </c:extLst>
          </c:dPt>
          <c:dPt>
            <c:idx val="1"/>
            <c:bubble3D val="0"/>
            <c:spPr>
              <a:solidFill>
                <a:srgbClr val="00CC6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8187-452E-946A-9226626D8AE2}"/>
              </c:ext>
            </c:extLst>
          </c:dPt>
          <c:dPt>
            <c:idx val="2"/>
            <c:bubble3D val="0"/>
            <c:spPr>
              <a:solidFill>
                <a:schemeClr val="tx2">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C-8187-452E-946A-9226626D8AE2}"/>
              </c:ext>
            </c:extLst>
          </c:dPt>
          <c:dPt>
            <c:idx val="3"/>
            <c:bubble3D val="0"/>
            <c:spPr>
              <a:solidFill>
                <a:srgbClr val="00CC99"/>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8187-452E-946A-9226626D8AE2}"/>
              </c:ext>
            </c:extLst>
          </c:dPt>
          <c:dPt>
            <c:idx val="4"/>
            <c:bubble3D val="0"/>
            <c:spPr>
              <a:solidFill>
                <a:schemeClr val="accent5">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8187-452E-946A-9226626D8AE2}"/>
              </c:ext>
            </c:extLst>
          </c:dPt>
          <c:dLbls>
            <c:dLbl>
              <c:idx val="0"/>
              <c:layout>
                <c:manualLayout>
                  <c:x val="-0.18258933385089818"/>
                  <c:y val="-0.234523911911706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87-452E-946A-9226626D8AE2}"/>
                </c:ext>
              </c:extLst>
            </c:dLbl>
            <c:dLbl>
              <c:idx val="1"/>
              <c:layout>
                <c:manualLayout>
                  <c:x val="-6.8943396090985432E-2"/>
                  <c:y val="-4.872377514052490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87-452E-946A-9226626D8AE2}"/>
                </c:ext>
              </c:extLst>
            </c:dLbl>
            <c:dLbl>
              <c:idx val="2"/>
              <c:layout>
                <c:manualLayout>
                  <c:x val="-4.0375459512182847E-2"/>
                  <c:y val="-3.710990992570136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187-452E-946A-9226626D8AE2}"/>
                </c:ext>
              </c:extLst>
            </c:dLbl>
            <c:dLbl>
              <c:idx val="3"/>
              <c:layout>
                <c:manualLayout>
                  <c:x val="-0.11277930504812696"/>
                  <c:y val="-1.570599095574435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187-452E-946A-9226626D8AE2}"/>
                </c:ext>
              </c:extLst>
            </c:dLbl>
            <c:dLbl>
              <c:idx val="4"/>
              <c:layout>
                <c:manualLayout>
                  <c:x val="3.1086778374415043E-2"/>
                  <c:y val="-4.678895440825697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187-452E-946A-9226626D8AE2}"/>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'07 Infographic Template'!$A$13:$A$18</c15:sqref>
                  </c15:fullRef>
                </c:ext>
              </c:extLst>
              <c:f>'07 Infographic Template'!$A$13:$A$17</c:f>
              <c:strCache>
                <c:ptCount val="5"/>
                <c:pt idx="0">
                  <c:v>Building</c:v>
                </c:pt>
                <c:pt idx="1">
                  <c:v>Demoliton</c:v>
                </c:pt>
                <c:pt idx="2">
                  <c:v>Electrical</c:v>
                </c:pt>
                <c:pt idx="3">
                  <c:v>Mechanical</c:v>
                </c:pt>
                <c:pt idx="4">
                  <c:v>Plumbing</c:v>
                </c:pt>
              </c:strCache>
            </c:strRef>
          </c:cat>
          <c:val>
            <c:numRef>
              <c:extLst>
                <c:ext xmlns:c15="http://schemas.microsoft.com/office/drawing/2012/chart" uri="{02D57815-91ED-43cb-92C2-25804820EDAC}">
                  <c15:fullRef>
                    <c15:sqref>'07 Infographic Template'!$B$13:$B$18</c15:sqref>
                  </c15:fullRef>
                </c:ext>
              </c:extLst>
              <c:f>'07 Infographic Template'!$B$13:$B$17</c:f>
              <c:numCache>
                <c:formatCode>_("$"* #,##0.00_);_("$"* \(#,##0.00\);_("$"* "-"??_);_(@_)</c:formatCode>
                <c:ptCount val="5"/>
                <c:pt idx="0">
                  <c:v>1197433.3799999999</c:v>
                </c:pt>
                <c:pt idx="1">
                  <c:v>290633.62</c:v>
                </c:pt>
                <c:pt idx="2">
                  <c:v>182391</c:v>
                </c:pt>
                <c:pt idx="3">
                  <c:v>139707</c:v>
                </c:pt>
                <c:pt idx="4">
                  <c:v>1691</c:v>
                </c:pt>
              </c:numCache>
            </c:numRef>
          </c:val>
          <c:extLst>
            <c:ext xmlns:c15="http://schemas.microsoft.com/office/drawing/2012/chart" uri="{02D57815-91ED-43cb-92C2-25804820EDAC}">
              <c15:categoryFilterExceptions>
                <c15:categoryFilterException>
                  <c15:sqref>'07 Infographic Template'!$B$18</c15:sqref>
                  <c15:spPr xmlns:c15="http://schemas.microsoft.com/office/drawing/2012/chart">
                    <a:solidFill>
                      <a:srgbClr val="00CC6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15:spPr>
                  <c15:bubble3D val="0"/>
                  <c15:dLbl>
                    <c:idx val="4"/>
                    <c:layout>
                      <c:manualLayout>
                        <c:x val="-2.5739923118573593E-2"/>
                        <c:y val="-7.8506686807773118E-2"/>
                      </c:manualLayout>
                    </c:layout>
                    <c:showLegendKey val="0"/>
                    <c:showVal val="1"/>
                    <c:showCatName val="1"/>
                    <c:showSerName val="0"/>
                    <c:showPercent val="0"/>
                    <c:showBubbleSize val="0"/>
                    <c:extLst>
                      <c:ext uri="{CE6537A1-D6FC-4f65-9D91-7224C49458BB}"/>
                      <c:ext xmlns:c16="http://schemas.microsoft.com/office/drawing/2014/chart" uri="{C3380CC4-5D6E-409C-BE32-E72D297353CC}">
                        <c16:uniqueId val="{0000000B-2E64-5E4B-9AD9-3C0908277E99}"/>
                      </c:ext>
                    </c:extLst>
                  </c15:dLbl>
                </c15:categoryFilterException>
              </c15:categoryFilterExceptions>
            </c:ext>
            <c:ext xmlns:c16="http://schemas.microsoft.com/office/drawing/2014/chart" uri="{C3380CC4-5D6E-409C-BE32-E72D297353CC}">
              <c16:uniqueId val="{00000000-8187-452E-946A-9226626D8A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3852C61C-B97A-4D7D-8711-8CC3615448C2}"/>
            </a:ext>
          </a:extLst>
        </xdr:cNvPr>
        <xdr:cNvSpPr/>
      </xdr:nvSpPr>
      <xdr:spPr>
        <a:xfrm>
          <a:off x="18087" y="1279526"/>
          <a:ext cx="11761799" cy="39937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0</xdr:row>
      <xdr:rowOff>76637</xdr:rowOff>
    </xdr:from>
    <xdr:to>
      <xdr:col>12</xdr:col>
      <xdr:colOff>1008333</xdr:colOff>
      <xdr:row>0</xdr:row>
      <xdr:rowOff>1495425</xdr:rowOff>
    </xdr:to>
    <xdr:grpSp>
      <xdr:nvGrpSpPr>
        <xdr:cNvPr id="7" name="Group 6">
          <a:extLst>
            <a:ext uri="{FF2B5EF4-FFF2-40B4-BE49-F238E27FC236}">
              <a16:creationId xmlns:a16="http://schemas.microsoft.com/office/drawing/2014/main" id="{09CE40F2-C0D7-4866-970E-C54FCD41508F}"/>
            </a:ext>
          </a:extLst>
        </xdr:cNvPr>
        <xdr:cNvGrpSpPr/>
      </xdr:nvGrpSpPr>
      <xdr:grpSpPr>
        <a:xfrm>
          <a:off x="360813" y="76637"/>
          <a:ext cx="12344220" cy="1418788"/>
          <a:chOff x="368433" y="76638"/>
          <a:chExt cx="10493348" cy="1209544"/>
        </a:xfrm>
      </xdr:grpSpPr>
      <xdr:pic>
        <xdr:nvPicPr>
          <xdr:cNvPr id="8" name="Picture 7">
            <a:extLst>
              <a:ext uri="{FF2B5EF4-FFF2-40B4-BE49-F238E27FC236}">
                <a16:creationId xmlns:a16="http://schemas.microsoft.com/office/drawing/2014/main" id="{9E0836CB-0885-484A-AEC2-F2768DFEDB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6922" y="76638"/>
            <a:ext cx="2334859" cy="967651"/>
          </a:xfrm>
          <a:prstGeom prst="rect">
            <a:avLst/>
          </a:prstGeom>
        </xdr:spPr>
      </xdr:pic>
      <xdr:sp macro="" textlink="">
        <xdr:nvSpPr>
          <xdr:cNvPr id="9" name="TextBox 8">
            <a:extLst>
              <a:ext uri="{FF2B5EF4-FFF2-40B4-BE49-F238E27FC236}">
                <a16:creationId xmlns:a16="http://schemas.microsoft.com/office/drawing/2014/main" id="{19576928-642C-4E9E-B4EF-1677D97E07BE}"/>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E0F9CDE6-92F5-4E8F-9695-9A7D84320015}"/>
            </a:ext>
          </a:extLst>
        </xdr:cNvPr>
        <xdr:cNvSpPr/>
      </xdr:nvSpPr>
      <xdr:spPr>
        <a:xfrm>
          <a:off x="18087" y="1279526"/>
          <a:ext cx="11761799" cy="39937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0</xdr:row>
      <xdr:rowOff>76637</xdr:rowOff>
    </xdr:from>
    <xdr:to>
      <xdr:col>12</xdr:col>
      <xdr:colOff>1012143</xdr:colOff>
      <xdr:row>1</xdr:row>
      <xdr:rowOff>1905</xdr:rowOff>
    </xdr:to>
    <xdr:grpSp>
      <xdr:nvGrpSpPr>
        <xdr:cNvPr id="7" name="Group 6">
          <a:extLst>
            <a:ext uri="{FF2B5EF4-FFF2-40B4-BE49-F238E27FC236}">
              <a16:creationId xmlns:a16="http://schemas.microsoft.com/office/drawing/2014/main" id="{88CD4C46-08F7-4514-B646-B69824582881}"/>
            </a:ext>
          </a:extLst>
        </xdr:cNvPr>
        <xdr:cNvGrpSpPr/>
      </xdr:nvGrpSpPr>
      <xdr:grpSpPr>
        <a:xfrm>
          <a:off x="364623" y="76637"/>
          <a:ext cx="12610920" cy="1385768"/>
          <a:chOff x="368433" y="76638"/>
          <a:chExt cx="10493348" cy="1209544"/>
        </a:xfrm>
      </xdr:grpSpPr>
      <xdr:pic>
        <xdr:nvPicPr>
          <xdr:cNvPr id="8" name="Picture 7">
            <a:extLst>
              <a:ext uri="{FF2B5EF4-FFF2-40B4-BE49-F238E27FC236}">
                <a16:creationId xmlns:a16="http://schemas.microsoft.com/office/drawing/2014/main" id="{97DAFB62-6F5E-4F84-B967-604AFCF7644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6922" y="76638"/>
            <a:ext cx="2334859" cy="967651"/>
          </a:xfrm>
          <a:prstGeom prst="rect">
            <a:avLst/>
          </a:prstGeom>
        </xdr:spPr>
      </xdr:pic>
      <xdr:sp macro="" textlink="">
        <xdr:nvSpPr>
          <xdr:cNvPr id="9" name="TextBox 8">
            <a:extLst>
              <a:ext uri="{FF2B5EF4-FFF2-40B4-BE49-F238E27FC236}">
                <a16:creationId xmlns:a16="http://schemas.microsoft.com/office/drawing/2014/main" id="{CE551E8D-5BCC-4786-A15C-EB9D6D114ED2}"/>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3A5405A4-5D9B-433F-ACA5-AEA5E755E029}"/>
            </a:ext>
          </a:extLst>
        </xdr:cNvPr>
        <xdr:cNvSpPr/>
      </xdr:nvSpPr>
      <xdr:spPr>
        <a:xfrm>
          <a:off x="18087" y="1279526"/>
          <a:ext cx="11999924" cy="18982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0</xdr:row>
      <xdr:rowOff>76637</xdr:rowOff>
    </xdr:from>
    <xdr:to>
      <xdr:col>12</xdr:col>
      <xdr:colOff>1008333</xdr:colOff>
      <xdr:row>1</xdr:row>
      <xdr:rowOff>1905</xdr:rowOff>
    </xdr:to>
    <xdr:grpSp>
      <xdr:nvGrpSpPr>
        <xdr:cNvPr id="7" name="Group 6">
          <a:extLst>
            <a:ext uri="{FF2B5EF4-FFF2-40B4-BE49-F238E27FC236}">
              <a16:creationId xmlns:a16="http://schemas.microsoft.com/office/drawing/2014/main" id="{95AB1BF7-6F48-45BB-895A-1F3456DE58BD}"/>
            </a:ext>
          </a:extLst>
        </xdr:cNvPr>
        <xdr:cNvGrpSpPr/>
      </xdr:nvGrpSpPr>
      <xdr:grpSpPr>
        <a:xfrm>
          <a:off x="360813" y="76637"/>
          <a:ext cx="12610920" cy="1157168"/>
          <a:chOff x="368433" y="76638"/>
          <a:chExt cx="10493348" cy="1209544"/>
        </a:xfrm>
      </xdr:grpSpPr>
      <xdr:pic>
        <xdr:nvPicPr>
          <xdr:cNvPr id="8" name="Picture 7">
            <a:extLst>
              <a:ext uri="{FF2B5EF4-FFF2-40B4-BE49-F238E27FC236}">
                <a16:creationId xmlns:a16="http://schemas.microsoft.com/office/drawing/2014/main" id="{552999C2-7D2C-4251-BFF3-52A003D078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26922" y="76638"/>
            <a:ext cx="2334859" cy="967651"/>
          </a:xfrm>
          <a:prstGeom prst="rect">
            <a:avLst/>
          </a:prstGeom>
        </xdr:spPr>
      </xdr:pic>
      <xdr:sp macro="" textlink="">
        <xdr:nvSpPr>
          <xdr:cNvPr id="9" name="TextBox 8">
            <a:extLst>
              <a:ext uri="{FF2B5EF4-FFF2-40B4-BE49-F238E27FC236}">
                <a16:creationId xmlns:a16="http://schemas.microsoft.com/office/drawing/2014/main" id="{445DADD3-FC23-4AA2-A7EA-CF0E11E93C28}"/>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2" name="Wave 1">
          <a:extLst>
            <a:ext uri="{FF2B5EF4-FFF2-40B4-BE49-F238E27FC236}">
              <a16:creationId xmlns:a16="http://schemas.microsoft.com/office/drawing/2014/main" id="{C04E8335-55EA-411A-B246-E5934BEDEABF}"/>
            </a:ext>
          </a:extLst>
        </xdr:cNvPr>
        <xdr:cNvSpPr/>
      </xdr:nvSpPr>
      <xdr:spPr>
        <a:xfrm>
          <a:off x="18087" y="12414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0</xdr:row>
      <xdr:rowOff>190937</xdr:rowOff>
    </xdr:from>
    <xdr:to>
      <xdr:col>12</xdr:col>
      <xdr:colOff>774017</xdr:colOff>
      <xdr:row>1</xdr:row>
      <xdr:rowOff>1905</xdr:rowOff>
    </xdr:to>
    <xdr:grpSp>
      <xdr:nvGrpSpPr>
        <xdr:cNvPr id="3" name="Group 2">
          <a:extLst>
            <a:ext uri="{FF2B5EF4-FFF2-40B4-BE49-F238E27FC236}">
              <a16:creationId xmlns:a16="http://schemas.microsoft.com/office/drawing/2014/main" id="{E3E0BDF0-05A3-49AF-860A-0FEA11407CD8}"/>
            </a:ext>
          </a:extLst>
        </xdr:cNvPr>
        <xdr:cNvGrpSpPr/>
      </xdr:nvGrpSpPr>
      <xdr:grpSpPr>
        <a:xfrm>
          <a:off x="364623" y="190937"/>
          <a:ext cx="12372794" cy="1080968"/>
          <a:chOff x="368433" y="191692"/>
          <a:chExt cx="10274001" cy="1094490"/>
        </a:xfrm>
      </xdr:grpSpPr>
      <xdr:pic>
        <xdr:nvPicPr>
          <xdr:cNvPr id="4" name="Picture 3">
            <a:extLst>
              <a:ext uri="{FF2B5EF4-FFF2-40B4-BE49-F238E27FC236}">
                <a16:creationId xmlns:a16="http://schemas.microsoft.com/office/drawing/2014/main" id="{8A44D487-0F75-46BD-9A92-7FCD557C3E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5" name="TextBox 4">
            <a:extLst>
              <a:ext uri="{FF2B5EF4-FFF2-40B4-BE49-F238E27FC236}">
                <a16:creationId xmlns:a16="http://schemas.microsoft.com/office/drawing/2014/main" id="{E9E4C18A-085E-4635-9795-33CF1FFC3806}"/>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6" name="Wave 5">
          <a:extLst>
            <a:ext uri="{FF2B5EF4-FFF2-40B4-BE49-F238E27FC236}">
              <a16:creationId xmlns:a16="http://schemas.microsoft.com/office/drawing/2014/main" id="{B7AF8901-F863-469A-8B1C-F43E7996AF7E}"/>
            </a:ext>
          </a:extLst>
        </xdr:cNvPr>
        <xdr:cNvSpPr/>
      </xdr:nvSpPr>
      <xdr:spPr>
        <a:xfrm>
          <a:off x="18087" y="12795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777827</xdr:colOff>
      <xdr:row>1</xdr:row>
      <xdr:rowOff>1905</xdr:rowOff>
    </xdr:to>
    <xdr:grpSp>
      <xdr:nvGrpSpPr>
        <xdr:cNvPr id="7" name="Group 6">
          <a:extLst>
            <a:ext uri="{FF2B5EF4-FFF2-40B4-BE49-F238E27FC236}">
              <a16:creationId xmlns:a16="http://schemas.microsoft.com/office/drawing/2014/main" id="{8091BBEB-75EB-4CAC-A533-54B95B0845B6}"/>
            </a:ext>
          </a:extLst>
        </xdr:cNvPr>
        <xdr:cNvGrpSpPr/>
      </xdr:nvGrpSpPr>
      <xdr:grpSpPr>
        <a:xfrm>
          <a:off x="360813" y="1257737"/>
          <a:ext cx="12380414" cy="1468"/>
          <a:chOff x="368433" y="191692"/>
          <a:chExt cx="10274001" cy="1094490"/>
        </a:xfrm>
      </xdr:grpSpPr>
      <xdr:pic>
        <xdr:nvPicPr>
          <xdr:cNvPr id="8" name="Picture 7">
            <a:extLst>
              <a:ext uri="{FF2B5EF4-FFF2-40B4-BE49-F238E27FC236}">
                <a16:creationId xmlns:a16="http://schemas.microsoft.com/office/drawing/2014/main" id="{FA01E281-F265-464D-8FC4-BB27205CADC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9" name="TextBox 8">
            <a:extLst>
              <a:ext uri="{FF2B5EF4-FFF2-40B4-BE49-F238E27FC236}">
                <a16:creationId xmlns:a16="http://schemas.microsoft.com/office/drawing/2014/main" id="{BA533938-47BB-4519-A22A-7F598DBEF327}"/>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1" name="TextBox 10">
          <a:extLst>
            <a:ext uri="{FF2B5EF4-FFF2-40B4-BE49-F238E27FC236}">
              <a16:creationId xmlns:a16="http://schemas.microsoft.com/office/drawing/2014/main" id="{9322F72D-8CE1-44E9-BA14-6856DE479652}"/>
            </a:ext>
          </a:extLst>
        </xdr:cNvPr>
        <xdr:cNvSpPr txBox="1"/>
      </xdr:nvSpPr>
      <xdr:spPr>
        <a:xfrm>
          <a:off x="257175" y="209550"/>
          <a:ext cx="8819076" cy="94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2" name="Picture 11">
          <a:extLst>
            <a:ext uri="{FF2B5EF4-FFF2-40B4-BE49-F238E27FC236}">
              <a16:creationId xmlns:a16="http://schemas.microsoft.com/office/drawing/2014/main" id="{9C54A5A2-A69D-4564-B746-E769D4FB6A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81825" y="142875"/>
          <a:ext cx="2146869" cy="8685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D2AC861B-48C0-4E54-8C6D-D9DF9BEBA96B}"/>
            </a:ext>
          </a:extLst>
        </xdr:cNvPr>
        <xdr:cNvSpPr/>
      </xdr:nvSpPr>
      <xdr:spPr>
        <a:xfrm>
          <a:off x="21897" y="1266191"/>
          <a:ext cx="11704649" cy="3131"/>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777827</xdr:colOff>
      <xdr:row>1</xdr:row>
      <xdr:rowOff>1905</xdr:rowOff>
    </xdr:to>
    <xdr:grpSp>
      <xdr:nvGrpSpPr>
        <xdr:cNvPr id="9" name="Group 8">
          <a:extLst>
            <a:ext uri="{FF2B5EF4-FFF2-40B4-BE49-F238E27FC236}">
              <a16:creationId xmlns:a16="http://schemas.microsoft.com/office/drawing/2014/main" id="{E2921549-B01D-44F0-A97C-3E132D3F769F}"/>
            </a:ext>
          </a:extLst>
        </xdr:cNvPr>
        <xdr:cNvGrpSpPr/>
      </xdr:nvGrpSpPr>
      <xdr:grpSpPr>
        <a:xfrm>
          <a:off x="360813" y="1079937"/>
          <a:ext cx="12380414" cy="1468"/>
          <a:chOff x="368433" y="191692"/>
          <a:chExt cx="10274001" cy="1094490"/>
        </a:xfrm>
      </xdr:grpSpPr>
      <xdr:pic>
        <xdr:nvPicPr>
          <xdr:cNvPr id="10" name="Picture 9">
            <a:extLst>
              <a:ext uri="{FF2B5EF4-FFF2-40B4-BE49-F238E27FC236}">
                <a16:creationId xmlns:a16="http://schemas.microsoft.com/office/drawing/2014/main" id="{F36A98F2-8FE3-45E4-972C-A5AB90A626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C14960E3-8404-484A-AAA2-C12932E64AF6}"/>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41ED5384-BC1D-41C4-9B23-279A53AFAE11}"/>
            </a:ext>
          </a:extLst>
        </xdr:cNvPr>
        <xdr:cNvSpPr txBox="1"/>
      </xdr:nvSpPr>
      <xdr:spPr>
        <a:xfrm>
          <a:off x="257175" y="209550"/>
          <a:ext cx="8819076" cy="94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D4571871-1D42-4F02-AEE1-29EB26589FC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81825" y="142875"/>
          <a:ext cx="2146869" cy="8685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2" name="Wave 1">
          <a:extLst>
            <a:ext uri="{FF2B5EF4-FFF2-40B4-BE49-F238E27FC236}">
              <a16:creationId xmlns:a16="http://schemas.microsoft.com/office/drawing/2014/main" id="{B65038F5-1014-4F3E-BB46-CABC5854D534}"/>
            </a:ext>
          </a:extLst>
        </xdr:cNvPr>
        <xdr:cNvSpPr/>
      </xdr:nvSpPr>
      <xdr:spPr>
        <a:xfrm>
          <a:off x="18087" y="10890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781637</xdr:colOff>
      <xdr:row>1</xdr:row>
      <xdr:rowOff>1905</xdr:rowOff>
    </xdr:to>
    <xdr:grpSp>
      <xdr:nvGrpSpPr>
        <xdr:cNvPr id="3" name="Group 2">
          <a:extLst>
            <a:ext uri="{FF2B5EF4-FFF2-40B4-BE49-F238E27FC236}">
              <a16:creationId xmlns:a16="http://schemas.microsoft.com/office/drawing/2014/main" id="{671C21FC-2614-4802-9447-22A808D6FFBB}"/>
            </a:ext>
          </a:extLst>
        </xdr:cNvPr>
        <xdr:cNvGrpSpPr/>
      </xdr:nvGrpSpPr>
      <xdr:grpSpPr>
        <a:xfrm>
          <a:off x="364623" y="1079937"/>
          <a:ext cx="12380414" cy="1468"/>
          <a:chOff x="368433" y="191692"/>
          <a:chExt cx="10274001" cy="1094490"/>
        </a:xfrm>
      </xdr:grpSpPr>
      <xdr:pic>
        <xdr:nvPicPr>
          <xdr:cNvPr id="4" name="Picture 3">
            <a:extLst>
              <a:ext uri="{FF2B5EF4-FFF2-40B4-BE49-F238E27FC236}">
                <a16:creationId xmlns:a16="http://schemas.microsoft.com/office/drawing/2014/main" id="{8946E7B3-E2AC-4528-9409-ACE7A7A87F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5" name="TextBox 4">
            <a:extLst>
              <a:ext uri="{FF2B5EF4-FFF2-40B4-BE49-F238E27FC236}">
                <a16:creationId xmlns:a16="http://schemas.microsoft.com/office/drawing/2014/main" id="{880A3E5A-30C2-423B-8DA4-7FBBDE1BA7D8}"/>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6" name="TextBox 5">
          <a:extLst>
            <a:ext uri="{FF2B5EF4-FFF2-40B4-BE49-F238E27FC236}">
              <a16:creationId xmlns:a16="http://schemas.microsoft.com/office/drawing/2014/main" id="{ABD9175A-0020-423F-A941-8B8BF22007C7}"/>
            </a:ext>
          </a:extLst>
        </xdr:cNvPr>
        <xdr:cNvSpPr txBox="1"/>
      </xdr:nvSpPr>
      <xdr:spPr>
        <a:xfrm>
          <a:off x="255270" y="205740"/>
          <a:ext cx="9028626" cy="879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7" name="Picture 6">
          <a:extLst>
            <a:ext uri="{FF2B5EF4-FFF2-40B4-BE49-F238E27FC236}">
              <a16:creationId xmlns:a16="http://schemas.microsoft.com/office/drawing/2014/main" id="{E5D12821-ACD3-4563-BA8F-B1BB507020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2" name="Wave 1">
          <a:extLst>
            <a:ext uri="{FF2B5EF4-FFF2-40B4-BE49-F238E27FC236}">
              <a16:creationId xmlns:a16="http://schemas.microsoft.com/office/drawing/2014/main" id="{8F39AC59-69A3-4DCE-88B7-B04C61DA4B05}"/>
            </a:ext>
          </a:extLst>
        </xdr:cNvPr>
        <xdr:cNvSpPr/>
      </xdr:nvSpPr>
      <xdr:spPr>
        <a:xfrm>
          <a:off x="18087" y="10890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777827</xdr:colOff>
      <xdr:row>1</xdr:row>
      <xdr:rowOff>1905</xdr:rowOff>
    </xdr:to>
    <xdr:grpSp>
      <xdr:nvGrpSpPr>
        <xdr:cNvPr id="3" name="Group 2">
          <a:extLst>
            <a:ext uri="{FF2B5EF4-FFF2-40B4-BE49-F238E27FC236}">
              <a16:creationId xmlns:a16="http://schemas.microsoft.com/office/drawing/2014/main" id="{2DF42F4F-E1A7-4A4D-8ECE-5AE0EF096428}"/>
            </a:ext>
          </a:extLst>
        </xdr:cNvPr>
        <xdr:cNvGrpSpPr/>
      </xdr:nvGrpSpPr>
      <xdr:grpSpPr>
        <a:xfrm>
          <a:off x="360813" y="1079937"/>
          <a:ext cx="12380414" cy="1468"/>
          <a:chOff x="368433" y="191692"/>
          <a:chExt cx="10274001" cy="1094490"/>
        </a:xfrm>
      </xdr:grpSpPr>
      <xdr:pic>
        <xdr:nvPicPr>
          <xdr:cNvPr id="4" name="Picture 3">
            <a:extLst>
              <a:ext uri="{FF2B5EF4-FFF2-40B4-BE49-F238E27FC236}">
                <a16:creationId xmlns:a16="http://schemas.microsoft.com/office/drawing/2014/main" id="{1256B67A-3DFF-4DE7-A23D-E2407B59DE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5" name="TextBox 4">
            <a:extLst>
              <a:ext uri="{FF2B5EF4-FFF2-40B4-BE49-F238E27FC236}">
                <a16:creationId xmlns:a16="http://schemas.microsoft.com/office/drawing/2014/main" id="{D56FE9FD-39B2-4318-8129-B8C82B5BF060}"/>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6" name="TextBox 5">
          <a:extLst>
            <a:ext uri="{FF2B5EF4-FFF2-40B4-BE49-F238E27FC236}">
              <a16:creationId xmlns:a16="http://schemas.microsoft.com/office/drawing/2014/main" id="{752AEEB6-A903-455B-87AC-E704E4CD9620}"/>
            </a:ext>
          </a:extLst>
        </xdr:cNvPr>
        <xdr:cNvSpPr txBox="1"/>
      </xdr:nvSpPr>
      <xdr:spPr>
        <a:xfrm>
          <a:off x="255270" y="205740"/>
          <a:ext cx="9028626" cy="879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7" name="Picture 6">
          <a:extLst>
            <a:ext uri="{FF2B5EF4-FFF2-40B4-BE49-F238E27FC236}">
              <a16:creationId xmlns:a16="http://schemas.microsoft.com/office/drawing/2014/main" id="{54252BC8-5DA3-4509-9F75-25640AA4AAA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A916D0E8-5948-4A7D-9E2E-77BD15E57193}"/>
            </a:ext>
          </a:extLst>
        </xdr:cNvPr>
        <xdr:cNvSpPr/>
      </xdr:nvSpPr>
      <xdr:spPr>
        <a:xfrm>
          <a:off x="18087" y="10890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781637</xdr:colOff>
      <xdr:row>1</xdr:row>
      <xdr:rowOff>1905</xdr:rowOff>
    </xdr:to>
    <xdr:grpSp>
      <xdr:nvGrpSpPr>
        <xdr:cNvPr id="9" name="Group 8">
          <a:extLst>
            <a:ext uri="{FF2B5EF4-FFF2-40B4-BE49-F238E27FC236}">
              <a16:creationId xmlns:a16="http://schemas.microsoft.com/office/drawing/2014/main" id="{AD713AE3-02A8-49CE-B0D8-D142AB5D7F7D}"/>
            </a:ext>
          </a:extLst>
        </xdr:cNvPr>
        <xdr:cNvGrpSpPr/>
      </xdr:nvGrpSpPr>
      <xdr:grpSpPr>
        <a:xfrm>
          <a:off x="364623" y="1219637"/>
          <a:ext cx="12380414" cy="1468"/>
          <a:chOff x="368433" y="191692"/>
          <a:chExt cx="10274001" cy="1094490"/>
        </a:xfrm>
      </xdr:grpSpPr>
      <xdr:pic>
        <xdr:nvPicPr>
          <xdr:cNvPr id="10" name="Picture 9">
            <a:extLst>
              <a:ext uri="{FF2B5EF4-FFF2-40B4-BE49-F238E27FC236}">
                <a16:creationId xmlns:a16="http://schemas.microsoft.com/office/drawing/2014/main" id="{21F26F59-41E8-45CC-B303-62CB8C7BD6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619B96A8-E3F4-47BB-A760-C9DAE9267C6E}"/>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7F28AF1C-74B1-4B2F-A6B2-E8B4FFBFC806}"/>
            </a:ext>
          </a:extLst>
        </xdr:cNvPr>
        <xdr:cNvSpPr txBox="1"/>
      </xdr:nvSpPr>
      <xdr:spPr>
        <a:xfrm>
          <a:off x="255270" y="205740"/>
          <a:ext cx="9028626" cy="879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01AC5410-1F98-4EFF-8E61-52C33CBCB34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7A46B42F-0927-41DC-B366-C02B89FB067A}"/>
            </a:ext>
          </a:extLst>
        </xdr:cNvPr>
        <xdr:cNvSpPr/>
      </xdr:nvSpPr>
      <xdr:spPr>
        <a:xfrm>
          <a:off x="21897" y="1229996"/>
          <a:ext cx="1201516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606377</xdr:colOff>
      <xdr:row>1</xdr:row>
      <xdr:rowOff>1905</xdr:rowOff>
    </xdr:to>
    <xdr:grpSp>
      <xdr:nvGrpSpPr>
        <xdr:cNvPr id="9" name="Group 8">
          <a:extLst>
            <a:ext uri="{FF2B5EF4-FFF2-40B4-BE49-F238E27FC236}">
              <a16:creationId xmlns:a16="http://schemas.microsoft.com/office/drawing/2014/main" id="{844BD6DD-7B62-4B9A-9E26-F073B09CE5D9}"/>
            </a:ext>
          </a:extLst>
        </xdr:cNvPr>
        <xdr:cNvGrpSpPr/>
      </xdr:nvGrpSpPr>
      <xdr:grpSpPr>
        <a:xfrm>
          <a:off x="364623" y="1219637"/>
          <a:ext cx="12205154" cy="1468"/>
          <a:chOff x="368433" y="191692"/>
          <a:chExt cx="10274001" cy="1094490"/>
        </a:xfrm>
      </xdr:grpSpPr>
      <xdr:pic>
        <xdr:nvPicPr>
          <xdr:cNvPr id="10" name="Picture 9">
            <a:extLst>
              <a:ext uri="{FF2B5EF4-FFF2-40B4-BE49-F238E27FC236}">
                <a16:creationId xmlns:a16="http://schemas.microsoft.com/office/drawing/2014/main" id="{CA00C30A-6B83-4684-8DF9-5073E5A613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4FFCC7F2-7DFD-2785-55B1-F735BD425F57}"/>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681A1228-9A6D-4EED-A24F-704B5269B8F5}"/>
            </a:ext>
          </a:extLst>
        </xdr:cNvPr>
        <xdr:cNvSpPr txBox="1"/>
      </xdr:nvSpPr>
      <xdr:spPr>
        <a:xfrm>
          <a:off x="257175" y="209550"/>
          <a:ext cx="9036246" cy="948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980EB3C5-5D3D-45C1-A319-DE1B6A97A1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8995" y="142875"/>
          <a:ext cx="2211639" cy="868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14" name="Wave 13">
          <a:extLst>
            <a:ext uri="{FF2B5EF4-FFF2-40B4-BE49-F238E27FC236}">
              <a16:creationId xmlns:a16="http://schemas.microsoft.com/office/drawing/2014/main" id="{819728A1-5C64-49EF-AD01-75CD42D914D9}"/>
            </a:ext>
          </a:extLst>
        </xdr:cNvPr>
        <xdr:cNvSpPr/>
      </xdr:nvSpPr>
      <xdr:spPr>
        <a:xfrm>
          <a:off x="18087" y="1231901"/>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360813</xdr:colOff>
      <xdr:row>1</xdr:row>
      <xdr:rowOff>437</xdr:rowOff>
    </xdr:from>
    <xdr:to>
      <xdr:col>12</xdr:col>
      <xdr:colOff>606377</xdr:colOff>
      <xdr:row>1</xdr:row>
      <xdr:rowOff>1905</xdr:rowOff>
    </xdr:to>
    <xdr:grpSp>
      <xdr:nvGrpSpPr>
        <xdr:cNvPr id="15" name="Group 14">
          <a:extLst>
            <a:ext uri="{FF2B5EF4-FFF2-40B4-BE49-F238E27FC236}">
              <a16:creationId xmlns:a16="http://schemas.microsoft.com/office/drawing/2014/main" id="{5B261CB9-C189-4074-A9BC-42184C3627BA}"/>
            </a:ext>
          </a:extLst>
        </xdr:cNvPr>
        <xdr:cNvGrpSpPr/>
      </xdr:nvGrpSpPr>
      <xdr:grpSpPr>
        <a:xfrm>
          <a:off x="360813" y="1232337"/>
          <a:ext cx="12208964" cy="1468"/>
          <a:chOff x="368433" y="191692"/>
          <a:chExt cx="10274001" cy="1094490"/>
        </a:xfrm>
      </xdr:grpSpPr>
      <xdr:pic>
        <xdr:nvPicPr>
          <xdr:cNvPr id="16" name="Picture 15">
            <a:extLst>
              <a:ext uri="{FF2B5EF4-FFF2-40B4-BE49-F238E27FC236}">
                <a16:creationId xmlns:a16="http://schemas.microsoft.com/office/drawing/2014/main" id="{0C22AC7C-1CDA-891A-78ED-FD9C7065F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7" name="TextBox 16">
            <a:extLst>
              <a:ext uri="{FF2B5EF4-FFF2-40B4-BE49-F238E27FC236}">
                <a16:creationId xmlns:a16="http://schemas.microsoft.com/office/drawing/2014/main" id="{00778C58-B1FE-051B-5DA9-0601FF1FD295}"/>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8" name="TextBox 17">
          <a:extLst>
            <a:ext uri="{FF2B5EF4-FFF2-40B4-BE49-F238E27FC236}">
              <a16:creationId xmlns:a16="http://schemas.microsoft.com/office/drawing/2014/main" id="{102720BC-F5B1-4BDE-BD0A-0CDC088B6AE0}"/>
            </a:ext>
          </a:extLst>
        </xdr:cNvPr>
        <xdr:cNvSpPr txBox="1"/>
      </xdr:nvSpPr>
      <xdr:spPr>
        <a:xfrm>
          <a:off x="255270" y="205740"/>
          <a:ext cx="9028626" cy="95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9" name="Picture 18">
          <a:extLst>
            <a:ext uri="{FF2B5EF4-FFF2-40B4-BE49-F238E27FC236}">
              <a16:creationId xmlns:a16="http://schemas.microsoft.com/office/drawing/2014/main" id="{803791D7-EADE-4EA6-B8B1-44AA4487739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21897</xdr:colOff>
      <xdr:row>0</xdr:row>
      <xdr:rowOff>1275716</xdr:rowOff>
    </xdr:from>
    <xdr:to>
      <xdr:col>12</xdr:col>
      <xdr:colOff>1277621</xdr:colOff>
      <xdr:row>0</xdr:row>
      <xdr:rowOff>1678897</xdr:rowOff>
    </xdr:to>
    <xdr:sp macro="" textlink="">
      <xdr:nvSpPr>
        <xdr:cNvPr id="8" name="Wave 7">
          <a:extLst>
            <a:ext uri="{FF2B5EF4-FFF2-40B4-BE49-F238E27FC236}">
              <a16:creationId xmlns:a16="http://schemas.microsoft.com/office/drawing/2014/main" id="{0313E929-AE5A-49EE-B4ED-E286B0C7F466}"/>
            </a:ext>
          </a:extLst>
        </xdr:cNvPr>
        <xdr:cNvSpPr/>
      </xdr:nvSpPr>
      <xdr:spPr>
        <a:xfrm>
          <a:off x="18087" y="1241426"/>
          <a:ext cx="11999924" cy="0"/>
        </a:xfrm>
        <a:prstGeom prst="wave">
          <a:avLst>
            <a:gd name="adj1" fmla="val 11630"/>
            <a:gd name="adj2" fmla="val 0"/>
          </a:avLst>
        </a:prstGeom>
        <a:gradFill flip="none" rotWithShape="1">
          <a:gsLst>
            <a:gs pos="0">
              <a:schemeClr val="accent1">
                <a:lumMod val="75000"/>
              </a:schemeClr>
            </a:gs>
            <a:gs pos="52000">
              <a:schemeClr val="accent5">
                <a:lumMod val="75000"/>
              </a:schemeClr>
            </a:gs>
            <a:gs pos="100000">
              <a:schemeClr val="accent5">
                <a:lumMod val="40000"/>
                <a:lumOff val="60000"/>
              </a:schemeClr>
            </a:gs>
          </a:gsLst>
          <a:lin ang="162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364623</xdr:colOff>
      <xdr:row>1</xdr:row>
      <xdr:rowOff>437</xdr:rowOff>
    </xdr:from>
    <xdr:to>
      <xdr:col>12</xdr:col>
      <xdr:colOff>606377</xdr:colOff>
      <xdr:row>1</xdr:row>
      <xdr:rowOff>1905</xdr:rowOff>
    </xdr:to>
    <xdr:grpSp>
      <xdr:nvGrpSpPr>
        <xdr:cNvPr id="9" name="Group 8">
          <a:extLst>
            <a:ext uri="{FF2B5EF4-FFF2-40B4-BE49-F238E27FC236}">
              <a16:creationId xmlns:a16="http://schemas.microsoft.com/office/drawing/2014/main" id="{85007730-7F9B-48BA-8767-A60D93A6E2BA}"/>
            </a:ext>
          </a:extLst>
        </xdr:cNvPr>
        <xdr:cNvGrpSpPr/>
      </xdr:nvGrpSpPr>
      <xdr:grpSpPr>
        <a:xfrm>
          <a:off x="364623" y="1232337"/>
          <a:ext cx="12205154" cy="1468"/>
          <a:chOff x="368433" y="191692"/>
          <a:chExt cx="10274001" cy="1094490"/>
        </a:xfrm>
      </xdr:grpSpPr>
      <xdr:pic>
        <xdr:nvPicPr>
          <xdr:cNvPr id="10" name="Picture 9">
            <a:extLst>
              <a:ext uri="{FF2B5EF4-FFF2-40B4-BE49-F238E27FC236}">
                <a16:creationId xmlns:a16="http://schemas.microsoft.com/office/drawing/2014/main" id="{DC1D4971-A2DF-696A-E513-1131DC2303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07650" y="191692"/>
            <a:ext cx="2034784" cy="843289"/>
          </a:xfrm>
          <a:prstGeom prst="rect">
            <a:avLst/>
          </a:prstGeom>
        </xdr:spPr>
      </xdr:pic>
      <xdr:sp macro="" textlink="">
        <xdr:nvSpPr>
          <xdr:cNvPr id="11" name="TextBox 10">
            <a:extLst>
              <a:ext uri="{FF2B5EF4-FFF2-40B4-BE49-F238E27FC236}">
                <a16:creationId xmlns:a16="http://schemas.microsoft.com/office/drawing/2014/main" id="{6C4AF609-971F-0EC3-744E-CFBE4FC439FE}"/>
              </a:ext>
            </a:extLst>
          </xdr:cNvPr>
          <xdr:cNvSpPr txBox="1"/>
        </xdr:nvSpPr>
        <xdr:spPr>
          <a:xfrm>
            <a:off x="368433" y="323215"/>
            <a:ext cx="8322594" cy="962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grpSp>
    <xdr:clientData/>
  </xdr:twoCellAnchor>
  <xdr:twoCellAnchor>
    <xdr:from>
      <xdr:col>0</xdr:col>
      <xdr:colOff>257175</xdr:colOff>
      <xdr:row>0</xdr:row>
      <xdr:rowOff>209550</xdr:rowOff>
    </xdr:from>
    <xdr:to>
      <xdr:col>9</xdr:col>
      <xdr:colOff>980001</xdr:colOff>
      <xdr:row>0</xdr:row>
      <xdr:rowOff>1157826</xdr:rowOff>
    </xdr:to>
    <xdr:sp macro="" textlink="">
      <xdr:nvSpPr>
        <xdr:cNvPr id="12" name="TextBox 11">
          <a:extLst>
            <a:ext uri="{FF2B5EF4-FFF2-40B4-BE49-F238E27FC236}">
              <a16:creationId xmlns:a16="http://schemas.microsoft.com/office/drawing/2014/main" id="{689DF99E-3AC7-4917-8868-1858EE775D9A}"/>
            </a:ext>
          </a:extLst>
        </xdr:cNvPr>
        <xdr:cNvSpPr txBox="1"/>
      </xdr:nvSpPr>
      <xdr:spPr>
        <a:xfrm>
          <a:off x="255270" y="205740"/>
          <a:ext cx="9028626" cy="955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COMMUNITY PLANNING,</a:t>
          </a:r>
          <a:r>
            <a:rPr lang="en-US" sz="2000" b="1" baseline="0"/>
            <a:t> DEVELOPMENT AND INNOVATION</a:t>
          </a:r>
          <a:endParaRPr lang="en-US" sz="1000" b="1" baseline="0"/>
        </a:p>
        <a:p>
          <a:pPr algn="ctr"/>
          <a:endParaRPr lang="en-US" sz="1000" b="1" baseline="0"/>
        </a:p>
        <a:p>
          <a:pPr algn="ctr"/>
          <a:r>
            <a:rPr lang="en-US" sz="2000" b="1" baseline="0"/>
            <a:t>MONTHLY DEVELOPMENT REPORT</a:t>
          </a:r>
          <a:endParaRPr lang="en-US" sz="2000" b="1"/>
        </a:p>
      </xdr:txBody>
    </xdr:sp>
    <xdr:clientData/>
  </xdr:twoCellAnchor>
  <xdr:twoCellAnchor>
    <xdr:from>
      <xdr:col>9</xdr:col>
      <xdr:colOff>685575</xdr:colOff>
      <xdr:row>0</xdr:row>
      <xdr:rowOff>142875</xdr:rowOff>
    </xdr:from>
    <xdr:to>
      <xdr:col>12</xdr:col>
      <xdr:colOff>451194</xdr:colOff>
      <xdr:row>0</xdr:row>
      <xdr:rowOff>1011399</xdr:rowOff>
    </xdr:to>
    <xdr:pic>
      <xdr:nvPicPr>
        <xdr:cNvPr id="13" name="Picture 12">
          <a:extLst>
            <a:ext uri="{FF2B5EF4-FFF2-40B4-BE49-F238E27FC236}">
              <a16:creationId xmlns:a16="http://schemas.microsoft.com/office/drawing/2014/main" id="{2FBEBD19-803B-4387-80B7-E6F92F3FD2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91375" y="140970"/>
          <a:ext cx="2202114" cy="86661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26</xdr:col>
      <xdr:colOff>767716</xdr:colOff>
      <xdr:row>3</xdr:row>
      <xdr:rowOff>120015</xdr:rowOff>
    </xdr:from>
    <xdr:to>
      <xdr:col>34</xdr:col>
      <xdr:colOff>386716</xdr:colOff>
      <xdr:row>13</xdr:row>
      <xdr:rowOff>99060</xdr:rowOff>
    </xdr:to>
    <xdr:graphicFrame macro="">
      <xdr:nvGraphicFramePr>
        <xdr:cNvPr id="2" name="Chart 1">
          <a:extLst>
            <a:ext uri="{FF2B5EF4-FFF2-40B4-BE49-F238E27FC236}">
              <a16:creationId xmlns:a16="http://schemas.microsoft.com/office/drawing/2014/main" id="{08878E94-8408-52F7-3AB3-56ABDEBB5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23</xdr:col>
      <xdr:colOff>30480</xdr:colOff>
      <xdr:row>9</xdr:row>
      <xdr:rowOff>41910</xdr:rowOff>
    </xdr:from>
    <xdr:to>
      <xdr:col>27</xdr:col>
      <xdr:colOff>358140</xdr:colOff>
      <xdr:row>23</xdr:row>
      <xdr:rowOff>129540</xdr:rowOff>
    </xdr:to>
    <xdr:graphicFrame macro="">
      <xdr:nvGraphicFramePr>
        <xdr:cNvPr id="2" name="Chart 1">
          <a:extLst>
            <a:ext uri="{FF2B5EF4-FFF2-40B4-BE49-F238E27FC236}">
              <a16:creationId xmlns:a16="http://schemas.microsoft.com/office/drawing/2014/main" id="{CE26064D-21EF-4F35-AC79-B6D8FC909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32</xdr:col>
      <xdr:colOff>335280</xdr:colOff>
      <xdr:row>12</xdr:row>
      <xdr:rowOff>26670</xdr:rowOff>
    </xdr:from>
    <xdr:to>
      <xdr:col>38</xdr:col>
      <xdr:colOff>182880</xdr:colOff>
      <xdr:row>25</xdr:row>
      <xdr:rowOff>64770</xdr:rowOff>
    </xdr:to>
    <xdr:graphicFrame macro="">
      <xdr:nvGraphicFramePr>
        <xdr:cNvPr id="2" name="Chart 1">
          <a:extLst>
            <a:ext uri="{FF2B5EF4-FFF2-40B4-BE49-F238E27FC236}">
              <a16:creationId xmlns:a16="http://schemas.microsoft.com/office/drawing/2014/main" id="{89EFD958-1BEB-4BDD-B800-348D3CF57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1047750</xdr:colOff>
      <xdr:row>4</xdr:row>
      <xdr:rowOff>154101</xdr:rowOff>
    </xdr:to>
    <xdr:pic>
      <xdr:nvPicPr>
        <xdr:cNvPr id="2" name="Picture 1">
          <a:extLst>
            <a:ext uri="{FF2B5EF4-FFF2-40B4-BE49-F238E27FC236}">
              <a16:creationId xmlns:a16="http://schemas.microsoft.com/office/drawing/2014/main" id="{20B6049B-7F6B-497D-A856-F91CCE6BC4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
          <a:ext cx="103632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1043940</xdr:colOff>
      <xdr:row>18</xdr:row>
      <xdr:rowOff>17145</xdr:rowOff>
    </xdr:to>
    <xdr:pic>
      <xdr:nvPicPr>
        <xdr:cNvPr id="3" name="Picture 1">
          <a:extLst>
            <a:ext uri="{FF2B5EF4-FFF2-40B4-BE49-F238E27FC236}">
              <a16:creationId xmlns:a16="http://schemas.microsoft.com/office/drawing/2014/main" id="{74C4A7B1-195F-48DC-9028-1EE478E09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
          <a:ext cx="103632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1043940</xdr:colOff>
      <xdr:row>36</xdr:row>
      <xdr:rowOff>17145</xdr:rowOff>
    </xdr:to>
    <xdr:pic>
      <xdr:nvPicPr>
        <xdr:cNvPr id="4" name="Picture 1">
          <a:extLst>
            <a:ext uri="{FF2B5EF4-FFF2-40B4-BE49-F238E27FC236}">
              <a16:creationId xmlns:a16="http://schemas.microsoft.com/office/drawing/2014/main" id="{2E1E2F1C-F35C-456A-8033-1E047C3ED68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2880"/>
          <a:ext cx="103632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600075</xdr:colOff>
      <xdr:row>11</xdr:row>
      <xdr:rowOff>83820</xdr:rowOff>
    </xdr:from>
    <xdr:to>
      <xdr:col>35</xdr:col>
      <xdr:colOff>215080</xdr:colOff>
      <xdr:row>33</xdr:row>
      <xdr:rowOff>30725</xdr:rowOff>
    </xdr:to>
    <xdr:graphicFrame macro="">
      <xdr:nvGraphicFramePr>
        <xdr:cNvPr id="6" name="Chart 5">
          <a:extLst>
            <a:ext uri="{FF2B5EF4-FFF2-40B4-BE49-F238E27FC236}">
              <a16:creationId xmlns:a16="http://schemas.microsoft.com/office/drawing/2014/main" id="{91CDB1FC-DD0F-4FD1-9D2E-463AC0783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4</xdr:col>
      <xdr:colOff>1</xdr:colOff>
      <xdr:row>40</xdr:row>
      <xdr:rowOff>134117</xdr:rowOff>
    </xdr:from>
    <xdr:ext cx="5467350" cy="45719"/>
    <xdr:sp macro="" textlink="">
      <xdr:nvSpPr>
        <xdr:cNvPr id="4" name="Shape 20">
          <a:extLst>
            <a:ext uri="{FF2B5EF4-FFF2-40B4-BE49-F238E27FC236}">
              <a16:creationId xmlns:a16="http://schemas.microsoft.com/office/drawing/2014/main" id="{4EDCA597-8CD9-46C8-95C1-A48EF83F954E}"/>
            </a:ext>
          </a:extLst>
        </xdr:cNvPr>
        <xdr:cNvSpPr/>
      </xdr:nvSpPr>
      <xdr:spPr>
        <a:xfrm flipV="1">
          <a:off x="5048251" y="9135242"/>
          <a:ext cx="5467350" cy="45719"/>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75</xdr:row>
      <xdr:rowOff>17910</xdr:rowOff>
    </xdr:from>
    <xdr:ext cx="5476875" cy="45719"/>
    <xdr:sp macro="" textlink="">
      <xdr:nvSpPr>
        <xdr:cNvPr id="5" name="Shape 21">
          <a:extLst>
            <a:ext uri="{FF2B5EF4-FFF2-40B4-BE49-F238E27FC236}">
              <a16:creationId xmlns:a16="http://schemas.microsoft.com/office/drawing/2014/main" id="{C435AE89-54A9-40EF-87CF-8D7410E923FF}"/>
            </a:ext>
          </a:extLst>
        </xdr:cNvPr>
        <xdr:cNvSpPr/>
      </xdr:nvSpPr>
      <xdr:spPr>
        <a:xfrm>
          <a:off x="5048250" y="14686410"/>
          <a:ext cx="5476875" cy="45719"/>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105</xdr:row>
      <xdr:rowOff>133350</xdr:rowOff>
    </xdr:from>
    <xdr:ext cx="5476875" cy="46476"/>
    <xdr:sp macro="" textlink="">
      <xdr:nvSpPr>
        <xdr:cNvPr id="6" name="Shape 22">
          <a:extLst>
            <a:ext uri="{FF2B5EF4-FFF2-40B4-BE49-F238E27FC236}">
              <a16:creationId xmlns:a16="http://schemas.microsoft.com/office/drawing/2014/main" id="{6739E129-D02A-4BB8-BDDE-CF860120197F}"/>
            </a:ext>
          </a:extLst>
        </xdr:cNvPr>
        <xdr:cNvSpPr/>
      </xdr:nvSpPr>
      <xdr:spPr>
        <a:xfrm flipV="1">
          <a:off x="5048250" y="20288250"/>
          <a:ext cx="5476875" cy="46476"/>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15</xdr:col>
      <xdr:colOff>0</xdr:colOff>
      <xdr:row>54</xdr:row>
      <xdr:rowOff>17913</xdr:rowOff>
    </xdr:from>
    <xdr:ext cx="4276725" cy="67812"/>
    <xdr:sp macro="" textlink="">
      <xdr:nvSpPr>
        <xdr:cNvPr id="9" name="Shape 44">
          <a:extLst>
            <a:ext uri="{FF2B5EF4-FFF2-40B4-BE49-F238E27FC236}">
              <a16:creationId xmlns:a16="http://schemas.microsoft.com/office/drawing/2014/main" id="{E217E5C6-05EA-49BD-A840-647601A75683}"/>
            </a:ext>
          </a:extLst>
        </xdr:cNvPr>
        <xdr:cNvSpPr/>
      </xdr:nvSpPr>
      <xdr:spPr>
        <a:xfrm>
          <a:off x="11753850" y="11285988"/>
          <a:ext cx="4276725" cy="67812"/>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xdr:from>
      <xdr:col>27</xdr:col>
      <xdr:colOff>603885</xdr:colOff>
      <xdr:row>3</xdr:row>
      <xdr:rowOff>104775</xdr:rowOff>
    </xdr:from>
    <xdr:to>
      <xdr:col>38</xdr:col>
      <xdr:colOff>403860</xdr:colOff>
      <xdr:row>16</xdr:row>
      <xdr:rowOff>342900</xdr:rowOff>
    </xdr:to>
    <xdr:graphicFrame macro="">
      <xdr:nvGraphicFramePr>
        <xdr:cNvPr id="2" name="Chart 1">
          <a:extLst>
            <a:ext uri="{FF2B5EF4-FFF2-40B4-BE49-F238E27FC236}">
              <a16:creationId xmlns:a16="http://schemas.microsoft.com/office/drawing/2014/main" id="{F182162B-E48B-4AD7-ACAB-3571A39FD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1047750</xdr:colOff>
      <xdr:row>4</xdr:row>
      <xdr:rowOff>19050</xdr:rowOff>
    </xdr:to>
    <xdr:pic>
      <xdr:nvPicPr>
        <xdr:cNvPr id="3" name="Picture 1">
          <a:extLst>
            <a:ext uri="{FF2B5EF4-FFF2-40B4-BE49-F238E27FC236}">
              <a16:creationId xmlns:a16="http://schemas.microsoft.com/office/drawing/2014/main" id="{20952EEC-0647-4661-BAA0-064B8178534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1047750</xdr:colOff>
      <xdr:row>14</xdr:row>
      <xdr:rowOff>57150</xdr:rowOff>
    </xdr:to>
    <xdr:pic>
      <xdr:nvPicPr>
        <xdr:cNvPr id="5" name="Picture 1">
          <a:extLst>
            <a:ext uri="{FF2B5EF4-FFF2-40B4-BE49-F238E27FC236}">
              <a16:creationId xmlns:a16="http://schemas.microsoft.com/office/drawing/2014/main" id="{AF1D3B29-3094-4F6F-B6A2-1B6367EB09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1047750</xdr:colOff>
      <xdr:row>31</xdr:row>
      <xdr:rowOff>57150</xdr:rowOff>
    </xdr:to>
    <xdr:pic>
      <xdr:nvPicPr>
        <xdr:cNvPr id="6" name="Picture 1">
          <a:extLst>
            <a:ext uri="{FF2B5EF4-FFF2-40B4-BE49-F238E27FC236}">
              <a16:creationId xmlns:a16="http://schemas.microsoft.com/office/drawing/2014/main" id="{5E49EC1C-2B72-4887-AE21-1E56AD0CDB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3</xdr:row>
      <xdr:rowOff>12706</xdr:rowOff>
    </xdr:from>
    <xdr:ext cx="6792595" cy="0"/>
    <xdr:sp macro="" textlink="">
      <xdr:nvSpPr>
        <xdr:cNvPr id="7" name="Shape 44">
          <a:extLst>
            <a:ext uri="{FF2B5EF4-FFF2-40B4-BE49-F238E27FC236}">
              <a16:creationId xmlns:a16="http://schemas.microsoft.com/office/drawing/2014/main" id="{7CD566F8-E2D2-46BD-8AFE-5B10AB5C4B67}"/>
            </a:ext>
          </a:extLst>
        </xdr:cNvPr>
        <xdr:cNvSpPr/>
      </xdr:nvSpPr>
      <xdr:spPr>
        <a:xfrm>
          <a:off x="0" y="38237478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42</xdr:row>
      <xdr:rowOff>12706</xdr:rowOff>
    </xdr:from>
    <xdr:ext cx="6792595" cy="0"/>
    <xdr:sp macro="" textlink="">
      <xdr:nvSpPr>
        <xdr:cNvPr id="8" name="Shape 45">
          <a:extLst>
            <a:ext uri="{FF2B5EF4-FFF2-40B4-BE49-F238E27FC236}">
              <a16:creationId xmlns:a16="http://schemas.microsoft.com/office/drawing/2014/main" id="{BC30A9FF-CFC5-4EA9-A640-F509618CAB66}"/>
            </a:ext>
          </a:extLst>
        </xdr:cNvPr>
        <xdr:cNvSpPr/>
      </xdr:nvSpPr>
      <xdr:spPr>
        <a:xfrm>
          <a:off x="0" y="39210933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4</xdr:col>
      <xdr:colOff>0</xdr:colOff>
      <xdr:row>74</xdr:row>
      <xdr:rowOff>12688</xdr:rowOff>
    </xdr:from>
    <xdr:ext cx="6792595" cy="0"/>
    <xdr:sp macro="" textlink="">
      <xdr:nvSpPr>
        <xdr:cNvPr id="9" name="Shape 46">
          <a:extLst>
            <a:ext uri="{FF2B5EF4-FFF2-40B4-BE49-F238E27FC236}">
              <a16:creationId xmlns:a16="http://schemas.microsoft.com/office/drawing/2014/main" id="{4186ED03-3552-4C78-A81C-D4A749432977}"/>
            </a:ext>
          </a:extLst>
        </xdr:cNvPr>
        <xdr:cNvSpPr/>
      </xdr:nvSpPr>
      <xdr:spPr>
        <a:xfrm>
          <a:off x="0" y="39971978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22</xdr:row>
      <xdr:rowOff>12707</xdr:rowOff>
    </xdr:from>
    <xdr:ext cx="6792595" cy="0"/>
    <xdr:sp macro="" textlink="">
      <xdr:nvSpPr>
        <xdr:cNvPr id="10" name="Shape 20">
          <a:extLst>
            <a:ext uri="{FF2B5EF4-FFF2-40B4-BE49-F238E27FC236}">
              <a16:creationId xmlns:a16="http://schemas.microsoft.com/office/drawing/2014/main" id="{8A43AB8C-E91F-4FA9-BE23-68DB61C18DF7}"/>
            </a:ext>
          </a:extLst>
        </xdr:cNvPr>
        <xdr:cNvSpPr/>
      </xdr:nvSpPr>
      <xdr:spPr>
        <a:xfrm>
          <a:off x="0" y="32153860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54</xdr:row>
      <xdr:rowOff>12703</xdr:rowOff>
    </xdr:from>
    <xdr:ext cx="6792595" cy="0"/>
    <xdr:sp macro="" textlink="">
      <xdr:nvSpPr>
        <xdr:cNvPr id="11" name="Shape 21">
          <a:extLst>
            <a:ext uri="{FF2B5EF4-FFF2-40B4-BE49-F238E27FC236}">
              <a16:creationId xmlns:a16="http://schemas.microsoft.com/office/drawing/2014/main" id="{AFF960DC-EF5E-4CD9-BB96-AFD503BD3F48}"/>
            </a:ext>
          </a:extLst>
        </xdr:cNvPr>
        <xdr:cNvSpPr/>
      </xdr:nvSpPr>
      <xdr:spPr>
        <a:xfrm>
          <a:off x="0" y="32927290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86</xdr:row>
      <xdr:rowOff>12711</xdr:rowOff>
    </xdr:from>
    <xdr:ext cx="6792595" cy="0"/>
    <xdr:sp macro="" textlink="">
      <xdr:nvSpPr>
        <xdr:cNvPr id="12" name="Shape 22">
          <a:extLst>
            <a:ext uri="{FF2B5EF4-FFF2-40B4-BE49-F238E27FC236}">
              <a16:creationId xmlns:a16="http://schemas.microsoft.com/office/drawing/2014/main" id="{4FF1E7A0-6DD3-479B-A8BD-FF0872356B6B}"/>
            </a:ext>
          </a:extLst>
        </xdr:cNvPr>
        <xdr:cNvSpPr/>
      </xdr:nvSpPr>
      <xdr:spPr>
        <a:xfrm>
          <a:off x="0" y="33688338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119</xdr:row>
      <xdr:rowOff>12705</xdr:rowOff>
    </xdr:from>
    <xdr:ext cx="6792595" cy="0"/>
    <xdr:sp macro="" textlink="">
      <xdr:nvSpPr>
        <xdr:cNvPr id="13" name="Shape 23">
          <a:extLst>
            <a:ext uri="{FF2B5EF4-FFF2-40B4-BE49-F238E27FC236}">
              <a16:creationId xmlns:a16="http://schemas.microsoft.com/office/drawing/2014/main" id="{8EB9D261-FAC9-4EB0-8437-4E4D3D3CB888}"/>
            </a:ext>
          </a:extLst>
        </xdr:cNvPr>
        <xdr:cNvSpPr/>
      </xdr:nvSpPr>
      <xdr:spPr>
        <a:xfrm>
          <a:off x="0" y="34471293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19</xdr:col>
      <xdr:colOff>0</xdr:colOff>
      <xdr:row>155</xdr:row>
      <xdr:rowOff>12700</xdr:rowOff>
    </xdr:from>
    <xdr:ext cx="6792595" cy="0"/>
    <xdr:sp macro="" textlink="">
      <xdr:nvSpPr>
        <xdr:cNvPr id="14" name="Shape 24">
          <a:extLst>
            <a:ext uri="{FF2B5EF4-FFF2-40B4-BE49-F238E27FC236}">
              <a16:creationId xmlns:a16="http://schemas.microsoft.com/office/drawing/2014/main" id="{265702B9-87E0-440B-97A6-5D93D725E571}"/>
            </a:ext>
          </a:extLst>
        </xdr:cNvPr>
        <xdr:cNvSpPr/>
      </xdr:nvSpPr>
      <xdr:spPr>
        <a:xfrm>
          <a:off x="0" y="35292347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xdr:from>
      <xdr:col>35</xdr:col>
      <xdr:colOff>600075</xdr:colOff>
      <xdr:row>7</xdr:row>
      <xdr:rowOff>83821</xdr:rowOff>
    </xdr:from>
    <xdr:to>
      <xdr:col>41</xdr:col>
      <xdr:colOff>561975</xdr:colOff>
      <xdr:row>24</xdr:row>
      <xdr:rowOff>146687</xdr:rowOff>
    </xdr:to>
    <xdr:graphicFrame macro="">
      <xdr:nvGraphicFramePr>
        <xdr:cNvPr id="15" name="Chart 14">
          <a:extLst>
            <a:ext uri="{FF2B5EF4-FFF2-40B4-BE49-F238E27FC236}">
              <a16:creationId xmlns:a16="http://schemas.microsoft.com/office/drawing/2014/main" id="{9014FD7B-A825-4691-960F-590BB6D3C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oneCellAnchor>
    <xdr:from>
      <xdr:col>0</xdr:col>
      <xdr:colOff>0</xdr:colOff>
      <xdr:row>95</xdr:row>
      <xdr:rowOff>12707</xdr:rowOff>
    </xdr:from>
    <xdr:ext cx="6792595" cy="0"/>
    <xdr:sp macro="" textlink="">
      <xdr:nvSpPr>
        <xdr:cNvPr id="2" name="Shape 17">
          <a:extLst>
            <a:ext uri="{FF2B5EF4-FFF2-40B4-BE49-F238E27FC236}">
              <a16:creationId xmlns:a16="http://schemas.microsoft.com/office/drawing/2014/main" id="{4265D9AB-17CA-4CB5-A7D9-342C5FC9E7BE}"/>
            </a:ext>
          </a:extLst>
        </xdr:cNvPr>
        <xdr:cNvSpPr/>
      </xdr:nvSpPr>
      <xdr:spPr>
        <a:xfrm>
          <a:off x="0" y="21514816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131</xdr:row>
      <xdr:rowOff>12696</xdr:rowOff>
    </xdr:from>
    <xdr:ext cx="6792595" cy="0"/>
    <xdr:sp macro="" textlink="">
      <xdr:nvSpPr>
        <xdr:cNvPr id="3" name="Shape 18">
          <a:extLst>
            <a:ext uri="{FF2B5EF4-FFF2-40B4-BE49-F238E27FC236}">
              <a16:creationId xmlns:a16="http://schemas.microsoft.com/office/drawing/2014/main" id="{BE65A9FB-4E60-426D-B05E-E06F50DCB277}"/>
            </a:ext>
          </a:extLst>
        </xdr:cNvPr>
        <xdr:cNvSpPr/>
      </xdr:nvSpPr>
      <xdr:spPr>
        <a:xfrm>
          <a:off x="0" y="22456838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165</xdr:row>
      <xdr:rowOff>12691</xdr:rowOff>
    </xdr:from>
    <xdr:ext cx="6792595" cy="0"/>
    <xdr:sp macro="" textlink="">
      <xdr:nvSpPr>
        <xdr:cNvPr id="4" name="Shape 19">
          <a:extLst>
            <a:ext uri="{FF2B5EF4-FFF2-40B4-BE49-F238E27FC236}">
              <a16:creationId xmlns:a16="http://schemas.microsoft.com/office/drawing/2014/main" id="{FC392358-8EC7-4597-8B7A-7D66BA7BA5EF}"/>
            </a:ext>
          </a:extLst>
        </xdr:cNvPr>
        <xdr:cNvSpPr/>
      </xdr:nvSpPr>
      <xdr:spPr>
        <a:xfrm>
          <a:off x="0" y="23231220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198</xdr:row>
      <xdr:rowOff>12710</xdr:rowOff>
    </xdr:from>
    <xdr:ext cx="6792595" cy="0"/>
    <xdr:sp macro="" textlink="">
      <xdr:nvSpPr>
        <xdr:cNvPr id="5" name="Shape 20">
          <a:extLst>
            <a:ext uri="{FF2B5EF4-FFF2-40B4-BE49-F238E27FC236}">
              <a16:creationId xmlns:a16="http://schemas.microsoft.com/office/drawing/2014/main" id="{3EA1386F-701D-456C-978A-7755086E14DA}"/>
            </a:ext>
          </a:extLst>
        </xdr:cNvPr>
        <xdr:cNvSpPr/>
      </xdr:nvSpPr>
      <xdr:spPr>
        <a:xfrm>
          <a:off x="0" y="24010367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228</xdr:row>
      <xdr:rowOff>0</xdr:rowOff>
    </xdr:from>
    <xdr:to>
      <xdr:col>0</xdr:col>
      <xdr:colOff>1062990</xdr:colOff>
      <xdr:row>230</xdr:row>
      <xdr:rowOff>34290</xdr:rowOff>
    </xdr:to>
    <xdr:pic>
      <xdr:nvPicPr>
        <xdr:cNvPr id="7" name="Picture 1">
          <a:extLst>
            <a:ext uri="{FF2B5EF4-FFF2-40B4-BE49-F238E27FC236}">
              <a16:creationId xmlns:a16="http://schemas.microsoft.com/office/drawing/2014/main" id="{ADA7A750-5ED1-4579-91B8-CBC730EBE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xdr:row>
      <xdr:rowOff>0</xdr:rowOff>
    </xdr:from>
    <xdr:to>
      <xdr:col>0</xdr:col>
      <xdr:colOff>1062990</xdr:colOff>
      <xdr:row>242</xdr:row>
      <xdr:rowOff>34290</xdr:rowOff>
    </xdr:to>
    <xdr:pic>
      <xdr:nvPicPr>
        <xdr:cNvPr id="9" name="Picture 1">
          <a:extLst>
            <a:ext uri="{FF2B5EF4-FFF2-40B4-BE49-F238E27FC236}">
              <a16:creationId xmlns:a16="http://schemas.microsoft.com/office/drawing/2014/main" id="{BF20DAAD-48A7-4ADD-993C-C625B810265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xdr:row>
      <xdr:rowOff>0</xdr:rowOff>
    </xdr:from>
    <xdr:to>
      <xdr:col>0</xdr:col>
      <xdr:colOff>1062990</xdr:colOff>
      <xdr:row>258</xdr:row>
      <xdr:rowOff>34290</xdr:rowOff>
    </xdr:to>
    <xdr:pic>
      <xdr:nvPicPr>
        <xdr:cNvPr id="11" name="Picture 1">
          <a:extLst>
            <a:ext uri="{FF2B5EF4-FFF2-40B4-BE49-F238E27FC236}">
              <a16:creationId xmlns:a16="http://schemas.microsoft.com/office/drawing/2014/main" id="{D8BF6EDB-B16C-4AEB-A60F-2F1F8409E8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600075</xdr:colOff>
      <xdr:row>6</xdr:row>
      <xdr:rowOff>83821</xdr:rowOff>
    </xdr:from>
    <xdr:to>
      <xdr:col>19</xdr:col>
      <xdr:colOff>561975</xdr:colOff>
      <xdr:row>23</xdr:row>
      <xdr:rowOff>146687</xdr:rowOff>
    </xdr:to>
    <xdr:graphicFrame macro="">
      <xdr:nvGraphicFramePr>
        <xdr:cNvPr id="8" name="Chart 7">
          <a:extLst>
            <a:ext uri="{FF2B5EF4-FFF2-40B4-BE49-F238E27FC236}">
              <a16:creationId xmlns:a16="http://schemas.microsoft.com/office/drawing/2014/main" id="{4F304EC4-D297-42B7-85D3-E912A99D1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5</xdr:col>
      <xdr:colOff>152401</xdr:colOff>
      <xdr:row>6</xdr:row>
      <xdr:rowOff>0</xdr:rowOff>
    </xdr:from>
    <xdr:to>
      <xdr:col>19</xdr:col>
      <xdr:colOff>323851</xdr:colOff>
      <xdr:row>38</xdr:row>
      <xdr:rowOff>19049</xdr:rowOff>
    </xdr:to>
    <xdr:graphicFrame macro="">
      <xdr:nvGraphicFramePr>
        <xdr:cNvPr id="2" name="Chart 1">
          <a:extLst>
            <a:ext uri="{FF2B5EF4-FFF2-40B4-BE49-F238E27FC236}">
              <a16:creationId xmlns:a16="http://schemas.microsoft.com/office/drawing/2014/main" id="{E1A57060-D17F-4BB8-9275-5C1FC9910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27</xdr:row>
      <xdr:rowOff>12700</xdr:rowOff>
    </xdr:from>
    <xdr:to>
      <xdr:col>8</xdr:col>
      <xdr:colOff>55245</xdr:colOff>
      <xdr:row>27</xdr:row>
      <xdr:rowOff>20320</xdr:rowOff>
    </xdr:to>
    <xdr:sp macro="" textlink="">
      <xdr:nvSpPr>
        <xdr:cNvPr id="2" name="Shape 2">
          <a:extLst>
            <a:ext uri="{FF2B5EF4-FFF2-40B4-BE49-F238E27FC236}">
              <a16:creationId xmlns:a16="http://schemas.microsoft.com/office/drawing/2014/main" id="{19715355-1BD8-453B-A183-B261661C149E}"/>
            </a:ext>
          </a:extLst>
        </xdr:cNvPr>
        <xdr:cNvSpPr/>
      </xdr:nvSpPr>
      <xdr:spPr>
        <a:xfrm>
          <a:off x="0" y="16510"/>
          <a:ext cx="8265795" cy="381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3" name="Shape 3">
          <a:extLst>
            <a:ext uri="{FF2B5EF4-FFF2-40B4-BE49-F238E27FC236}">
              <a16:creationId xmlns:a16="http://schemas.microsoft.com/office/drawing/2014/main" id="{9ECF12CC-34C0-4F03-8CE1-AFD7F8B1B3DC}"/>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4" name="Shape 4">
          <a:extLst>
            <a:ext uri="{FF2B5EF4-FFF2-40B4-BE49-F238E27FC236}">
              <a16:creationId xmlns:a16="http://schemas.microsoft.com/office/drawing/2014/main" id="{39ABB80C-5434-43B6-ADEC-1784C4190142}"/>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5" name="Shape 5">
          <a:extLst>
            <a:ext uri="{FF2B5EF4-FFF2-40B4-BE49-F238E27FC236}">
              <a16:creationId xmlns:a16="http://schemas.microsoft.com/office/drawing/2014/main" id="{04A36114-A5AE-4B18-97F4-B2385BAFE821}"/>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6" name="Shape 8">
          <a:extLst>
            <a:ext uri="{FF2B5EF4-FFF2-40B4-BE49-F238E27FC236}">
              <a16:creationId xmlns:a16="http://schemas.microsoft.com/office/drawing/2014/main" id="{BE1B8D77-DEB0-4661-97BB-332D3B413634}"/>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7" name="Shape 9">
          <a:extLst>
            <a:ext uri="{FF2B5EF4-FFF2-40B4-BE49-F238E27FC236}">
              <a16:creationId xmlns:a16="http://schemas.microsoft.com/office/drawing/2014/main" id="{9EB22495-A75C-4A2F-AC86-BA7C9893FDF3}"/>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8" name="Shape 10">
          <a:extLst>
            <a:ext uri="{FF2B5EF4-FFF2-40B4-BE49-F238E27FC236}">
              <a16:creationId xmlns:a16="http://schemas.microsoft.com/office/drawing/2014/main" id="{97AE791A-83D5-4DD3-8CA1-8E70C07C3B62}"/>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20108</xdr:rowOff>
    </xdr:to>
    <xdr:sp macro="" textlink="">
      <xdr:nvSpPr>
        <xdr:cNvPr id="9" name="Shape 12">
          <a:extLst>
            <a:ext uri="{FF2B5EF4-FFF2-40B4-BE49-F238E27FC236}">
              <a16:creationId xmlns:a16="http://schemas.microsoft.com/office/drawing/2014/main" id="{38118C51-A2FB-4DD2-9391-786403589D72}"/>
            </a:ext>
          </a:extLst>
        </xdr:cNvPr>
        <xdr:cNvSpPr/>
      </xdr:nvSpPr>
      <xdr:spPr>
        <a:xfrm>
          <a:off x="0" y="19050"/>
          <a:ext cx="8265795" cy="20108"/>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0" name="Shape 13">
          <a:extLst>
            <a:ext uri="{FF2B5EF4-FFF2-40B4-BE49-F238E27FC236}">
              <a16:creationId xmlns:a16="http://schemas.microsoft.com/office/drawing/2014/main" id="{77CE5332-097A-4958-9C4A-E9C705244CDD}"/>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1" name="Shape 14">
          <a:extLst>
            <a:ext uri="{FF2B5EF4-FFF2-40B4-BE49-F238E27FC236}">
              <a16:creationId xmlns:a16="http://schemas.microsoft.com/office/drawing/2014/main" id="{36012BAB-493F-4661-986A-52028E86407E}"/>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2" name="Shape 15">
          <a:extLst>
            <a:ext uri="{FF2B5EF4-FFF2-40B4-BE49-F238E27FC236}">
              <a16:creationId xmlns:a16="http://schemas.microsoft.com/office/drawing/2014/main" id="{FCE1BF97-E6F3-47B6-AA01-CA93FECE2466}"/>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3" name="Shape 16">
          <a:extLst>
            <a:ext uri="{FF2B5EF4-FFF2-40B4-BE49-F238E27FC236}">
              <a16:creationId xmlns:a16="http://schemas.microsoft.com/office/drawing/2014/main" id="{A50E2AF6-8EA3-4183-AB6E-35086AC106A9}"/>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4" name="Shape 17">
          <a:extLst>
            <a:ext uri="{FF2B5EF4-FFF2-40B4-BE49-F238E27FC236}">
              <a16:creationId xmlns:a16="http://schemas.microsoft.com/office/drawing/2014/main" id="{28AEDA58-050B-423E-B2C9-BD997442BD78}"/>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5" name="Shape 18">
          <a:extLst>
            <a:ext uri="{FF2B5EF4-FFF2-40B4-BE49-F238E27FC236}">
              <a16:creationId xmlns:a16="http://schemas.microsoft.com/office/drawing/2014/main" id="{4DACBB13-A1DC-4805-B996-8D83F1FEB889}"/>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6" name="Shape 19">
          <a:extLst>
            <a:ext uri="{FF2B5EF4-FFF2-40B4-BE49-F238E27FC236}">
              <a16:creationId xmlns:a16="http://schemas.microsoft.com/office/drawing/2014/main" id="{2EB4EE72-59C3-4702-8F90-65AAD9AA6612}"/>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7" name="Shape 20">
          <a:extLst>
            <a:ext uri="{FF2B5EF4-FFF2-40B4-BE49-F238E27FC236}">
              <a16:creationId xmlns:a16="http://schemas.microsoft.com/office/drawing/2014/main" id="{FF5FA755-2C1C-41C4-85B9-9CDEAF9C4C83}"/>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8" name="Shape 21">
          <a:extLst>
            <a:ext uri="{FF2B5EF4-FFF2-40B4-BE49-F238E27FC236}">
              <a16:creationId xmlns:a16="http://schemas.microsoft.com/office/drawing/2014/main" id="{69E4D7C1-084A-42D8-8B15-416042FE211C}"/>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28</xdr:row>
      <xdr:rowOff>0</xdr:rowOff>
    </xdr:from>
    <xdr:to>
      <xdr:col>8</xdr:col>
      <xdr:colOff>55245</xdr:colOff>
      <xdr:row>28</xdr:row>
      <xdr:rowOff>19050</xdr:rowOff>
    </xdr:to>
    <xdr:sp macro="" textlink="">
      <xdr:nvSpPr>
        <xdr:cNvPr id="19" name="Shape 22">
          <a:extLst>
            <a:ext uri="{FF2B5EF4-FFF2-40B4-BE49-F238E27FC236}">
              <a16:creationId xmlns:a16="http://schemas.microsoft.com/office/drawing/2014/main" id="{273551A9-249A-4584-8C70-45945DC70321}"/>
            </a:ext>
          </a:extLst>
        </xdr:cNvPr>
        <xdr:cNvSpPr/>
      </xdr:nvSpPr>
      <xdr:spPr>
        <a:xfrm>
          <a:off x="0" y="19050"/>
          <a:ext cx="8265795" cy="762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65</xdr:row>
      <xdr:rowOff>12706</xdr:rowOff>
    </xdr:from>
    <xdr:ext cx="6792595" cy="0"/>
    <xdr:sp macro="" textlink="">
      <xdr:nvSpPr>
        <xdr:cNvPr id="20" name="Shape 51">
          <a:extLst>
            <a:ext uri="{FF2B5EF4-FFF2-40B4-BE49-F238E27FC236}">
              <a16:creationId xmlns:a16="http://schemas.microsoft.com/office/drawing/2014/main" id="{C27E3658-55BE-48F4-9C24-E02077C37D84}"/>
            </a:ext>
          </a:extLst>
        </xdr:cNvPr>
        <xdr:cNvSpPr/>
      </xdr:nvSpPr>
      <xdr:spPr>
        <a:xfrm>
          <a:off x="0" y="808419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100</xdr:row>
      <xdr:rowOff>12710</xdr:rowOff>
    </xdr:from>
    <xdr:ext cx="6792595" cy="0"/>
    <xdr:sp macro="" textlink="">
      <xdr:nvSpPr>
        <xdr:cNvPr id="21" name="Shape 52">
          <a:extLst>
            <a:ext uri="{FF2B5EF4-FFF2-40B4-BE49-F238E27FC236}">
              <a16:creationId xmlns:a16="http://schemas.microsoft.com/office/drawing/2014/main" id="{C2BB1FB0-7E00-419E-A8AE-22583642C0CF}"/>
            </a:ext>
          </a:extLst>
        </xdr:cNvPr>
        <xdr:cNvSpPr/>
      </xdr:nvSpPr>
      <xdr:spPr>
        <a:xfrm>
          <a:off x="0" y="1595184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150</xdr:row>
      <xdr:rowOff>12693</xdr:rowOff>
    </xdr:from>
    <xdr:ext cx="6792595" cy="0"/>
    <xdr:sp macro="" textlink="">
      <xdr:nvSpPr>
        <xdr:cNvPr id="22" name="Shape 17">
          <a:extLst>
            <a:ext uri="{FF2B5EF4-FFF2-40B4-BE49-F238E27FC236}">
              <a16:creationId xmlns:a16="http://schemas.microsoft.com/office/drawing/2014/main" id="{A03493E4-9F18-4FA2-A361-71D500E03A7C}"/>
            </a:ext>
          </a:extLst>
        </xdr:cNvPr>
        <xdr:cNvSpPr/>
      </xdr:nvSpPr>
      <xdr:spPr>
        <a:xfrm>
          <a:off x="0" y="34909822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179</xdr:row>
      <xdr:rowOff>12693</xdr:rowOff>
    </xdr:from>
    <xdr:ext cx="6792595" cy="0"/>
    <xdr:sp macro="" textlink="">
      <xdr:nvSpPr>
        <xdr:cNvPr id="23" name="Shape 18">
          <a:extLst>
            <a:ext uri="{FF2B5EF4-FFF2-40B4-BE49-F238E27FC236}">
              <a16:creationId xmlns:a16="http://schemas.microsoft.com/office/drawing/2014/main" id="{78EC6A3E-D71C-4BF1-9703-239A56BBD5C1}"/>
            </a:ext>
          </a:extLst>
        </xdr:cNvPr>
        <xdr:cNvSpPr/>
      </xdr:nvSpPr>
      <xdr:spPr>
        <a:xfrm>
          <a:off x="0" y="35693730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213</xdr:row>
      <xdr:rowOff>12689</xdr:rowOff>
    </xdr:from>
    <xdr:ext cx="6792595" cy="0"/>
    <xdr:sp macro="" textlink="">
      <xdr:nvSpPr>
        <xdr:cNvPr id="24" name="Shape 19">
          <a:extLst>
            <a:ext uri="{FF2B5EF4-FFF2-40B4-BE49-F238E27FC236}">
              <a16:creationId xmlns:a16="http://schemas.microsoft.com/office/drawing/2014/main" id="{3C80E187-14BA-4E10-9B07-3E561E9C5A60}"/>
            </a:ext>
          </a:extLst>
        </xdr:cNvPr>
        <xdr:cNvSpPr/>
      </xdr:nvSpPr>
      <xdr:spPr>
        <a:xfrm>
          <a:off x="0" y="364671599"/>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243</xdr:row>
      <xdr:rowOff>12696</xdr:rowOff>
    </xdr:from>
    <xdr:ext cx="6792595" cy="0"/>
    <xdr:sp macro="" textlink="">
      <xdr:nvSpPr>
        <xdr:cNvPr id="25" name="Shape 20">
          <a:extLst>
            <a:ext uri="{FF2B5EF4-FFF2-40B4-BE49-F238E27FC236}">
              <a16:creationId xmlns:a16="http://schemas.microsoft.com/office/drawing/2014/main" id="{ECB7BC8C-7F59-4895-826A-B916487CA892}"/>
            </a:ext>
          </a:extLst>
        </xdr:cNvPr>
        <xdr:cNvSpPr/>
      </xdr:nvSpPr>
      <xdr:spPr>
        <a:xfrm>
          <a:off x="0" y="37177725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277</xdr:row>
      <xdr:rowOff>12695</xdr:rowOff>
    </xdr:from>
    <xdr:ext cx="6792595" cy="0"/>
    <xdr:sp macro="" textlink="">
      <xdr:nvSpPr>
        <xdr:cNvPr id="26" name="Shape 21">
          <a:extLst>
            <a:ext uri="{FF2B5EF4-FFF2-40B4-BE49-F238E27FC236}">
              <a16:creationId xmlns:a16="http://schemas.microsoft.com/office/drawing/2014/main" id="{74467506-F5E2-4292-A15D-E2EDAFA4724A}"/>
            </a:ext>
          </a:extLst>
        </xdr:cNvPr>
        <xdr:cNvSpPr/>
      </xdr:nvSpPr>
      <xdr:spPr>
        <a:xfrm>
          <a:off x="0" y="37959728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60</xdr:row>
      <xdr:rowOff>12706</xdr:rowOff>
    </xdr:from>
    <xdr:ext cx="6792595" cy="0"/>
    <xdr:sp macro="" textlink="">
      <xdr:nvSpPr>
        <xdr:cNvPr id="2" name="Shape 53">
          <a:extLst>
            <a:ext uri="{FF2B5EF4-FFF2-40B4-BE49-F238E27FC236}">
              <a16:creationId xmlns:a16="http://schemas.microsoft.com/office/drawing/2014/main" id="{B7EE19D9-6EC1-8246-87E7-7AD3DF55C3E4}"/>
            </a:ext>
          </a:extLst>
        </xdr:cNvPr>
        <xdr:cNvSpPr/>
      </xdr:nvSpPr>
      <xdr:spPr>
        <a:xfrm>
          <a:off x="0" y="42787570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96</xdr:row>
      <xdr:rowOff>12710</xdr:rowOff>
    </xdr:from>
    <xdr:ext cx="6792595" cy="0"/>
    <xdr:sp macro="" textlink="">
      <xdr:nvSpPr>
        <xdr:cNvPr id="3" name="Shape 54">
          <a:extLst>
            <a:ext uri="{FF2B5EF4-FFF2-40B4-BE49-F238E27FC236}">
              <a16:creationId xmlns:a16="http://schemas.microsoft.com/office/drawing/2014/main" id="{00617F63-4E29-8E45-9739-383F6B15ECF7}"/>
            </a:ext>
          </a:extLst>
        </xdr:cNvPr>
        <xdr:cNvSpPr/>
      </xdr:nvSpPr>
      <xdr:spPr>
        <a:xfrm>
          <a:off x="0" y="4359783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138</xdr:row>
      <xdr:rowOff>12702</xdr:rowOff>
    </xdr:from>
    <xdr:ext cx="6792595" cy="0"/>
    <xdr:sp macro="" textlink="">
      <xdr:nvSpPr>
        <xdr:cNvPr id="4" name="Shape 18">
          <a:extLst>
            <a:ext uri="{FF2B5EF4-FFF2-40B4-BE49-F238E27FC236}">
              <a16:creationId xmlns:a16="http://schemas.microsoft.com/office/drawing/2014/main" id="{15E980D2-1FD4-8343-9396-482ACC04D2C1}"/>
            </a:ext>
          </a:extLst>
        </xdr:cNvPr>
        <xdr:cNvSpPr/>
      </xdr:nvSpPr>
      <xdr:spPr>
        <a:xfrm>
          <a:off x="0" y="30064710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171</xdr:row>
      <xdr:rowOff>12711</xdr:rowOff>
    </xdr:from>
    <xdr:ext cx="6792595" cy="0"/>
    <xdr:sp macro="" textlink="">
      <xdr:nvSpPr>
        <xdr:cNvPr id="5" name="Shape 19">
          <a:extLst>
            <a:ext uri="{FF2B5EF4-FFF2-40B4-BE49-F238E27FC236}">
              <a16:creationId xmlns:a16="http://schemas.microsoft.com/office/drawing/2014/main" id="{6D5AA89A-8FC8-8246-BFAC-F36FD0786DAA}"/>
            </a:ext>
          </a:extLst>
        </xdr:cNvPr>
        <xdr:cNvSpPr/>
      </xdr:nvSpPr>
      <xdr:spPr>
        <a:xfrm>
          <a:off x="0" y="30859731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205</xdr:row>
      <xdr:rowOff>12701</xdr:rowOff>
    </xdr:from>
    <xdr:ext cx="6792595" cy="0"/>
    <xdr:sp macro="" textlink="">
      <xdr:nvSpPr>
        <xdr:cNvPr id="6" name="Shape 20">
          <a:extLst>
            <a:ext uri="{FF2B5EF4-FFF2-40B4-BE49-F238E27FC236}">
              <a16:creationId xmlns:a16="http://schemas.microsoft.com/office/drawing/2014/main" id="{5E92CBC3-9C9D-354C-BDE9-B72D209B8F99}"/>
            </a:ext>
          </a:extLst>
        </xdr:cNvPr>
        <xdr:cNvSpPr/>
      </xdr:nvSpPr>
      <xdr:spPr>
        <a:xfrm>
          <a:off x="0" y="31654750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237</xdr:row>
      <xdr:rowOff>12700</xdr:rowOff>
    </xdr:from>
    <xdr:ext cx="6792595" cy="0"/>
    <xdr:sp macro="" textlink="">
      <xdr:nvSpPr>
        <xdr:cNvPr id="7" name="Shape 21">
          <a:extLst>
            <a:ext uri="{FF2B5EF4-FFF2-40B4-BE49-F238E27FC236}">
              <a16:creationId xmlns:a16="http://schemas.microsoft.com/office/drawing/2014/main" id="{5A0A1806-BE1A-4340-AB2B-D9F6D26AE87E}"/>
            </a:ext>
          </a:extLst>
        </xdr:cNvPr>
        <xdr:cNvSpPr/>
      </xdr:nvSpPr>
      <xdr:spPr>
        <a:xfrm>
          <a:off x="0" y="32424370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3.xml><?xml version="1.0" encoding="utf-8"?>
<xdr:wsDr xmlns:xdr="http://schemas.openxmlformats.org/drawingml/2006/spreadsheetDrawing" xmlns:a="http://schemas.openxmlformats.org/drawingml/2006/main">
  <xdr:twoCellAnchor>
    <xdr:from>
      <xdr:col>4</xdr:col>
      <xdr:colOff>560414</xdr:colOff>
      <xdr:row>25</xdr:row>
      <xdr:rowOff>59086</xdr:rowOff>
    </xdr:from>
    <xdr:to>
      <xdr:col>16</xdr:col>
      <xdr:colOff>298449</xdr:colOff>
      <xdr:row>58</xdr:row>
      <xdr:rowOff>171449</xdr:rowOff>
    </xdr:to>
    <xdr:graphicFrame macro="">
      <xdr:nvGraphicFramePr>
        <xdr:cNvPr id="4" name="Chart 3">
          <a:extLst>
            <a:ext uri="{FF2B5EF4-FFF2-40B4-BE49-F238E27FC236}">
              <a16:creationId xmlns:a16="http://schemas.microsoft.com/office/drawing/2014/main" id="{ED5FEAF2-7948-4637-A0DA-EFCF1BD274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414195</xdr:colOff>
      <xdr:row>1</xdr:row>
      <xdr:rowOff>30691</xdr:rowOff>
    </xdr:from>
    <xdr:to>
      <xdr:col>13</xdr:col>
      <xdr:colOff>496301</xdr:colOff>
      <xdr:row>24</xdr:row>
      <xdr:rowOff>151726</xdr:rowOff>
    </xdr:to>
    <xdr:grpSp>
      <xdr:nvGrpSpPr>
        <xdr:cNvPr id="5" name="Group 4">
          <a:extLst>
            <a:ext uri="{FF2B5EF4-FFF2-40B4-BE49-F238E27FC236}">
              <a16:creationId xmlns:a16="http://schemas.microsoft.com/office/drawing/2014/main" id="{A0FD4180-13B4-4569-A3C2-9015EACC597E}"/>
            </a:ext>
          </a:extLst>
        </xdr:cNvPr>
        <xdr:cNvGrpSpPr/>
      </xdr:nvGrpSpPr>
      <xdr:grpSpPr>
        <a:xfrm>
          <a:off x="6603620" y="191266"/>
          <a:ext cx="6125555" cy="3814253"/>
          <a:chOff x="5606718" y="441888"/>
          <a:chExt cx="5570855" cy="3651208"/>
        </a:xfrm>
      </xdr:grpSpPr>
      <xdr:graphicFrame macro="">
        <xdr:nvGraphicFramePr>
          <xdr:cNvPr id="2" name="Chart 1">
            <a:extLst>
              <a:ext uri="{FF2B5EF4-FFF2-40B4-BE49-F238E27FC236}">
                <a16:creationId xmlns:a16="http://schemas.microsoft.com/office/drawing/2014/main" id="{6AE1ABE0-6F12-49D9-AC7F-CE0AD270C7FE}"/>
              </a:ext>
            </a:extLst>
          </xdr:cNvPr>
          <xdr:cNvGraphicFramePr/>
        </xdr:nvGraphicFramePr>
        <xdr:xfrm>
          <a:off x="5606718" y="441888"/>
          <a:ext cx="5570855" cy="3651208"/>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 name="TextBox 2">
            <a:extLst>
              <a:ext uri="{FF2B5EF4-FFF2-40B4-BE49-F238E27FC236}">
                <a16:creationId xmlns:a16="http://schemas.microsoft.com/office/drawing/2014/main" id="{C91251AA-334A-40E1-A580-B2390E3BCB54}"/>
              </a:ext>
            </a:extLst>
          </xdr:cNvPr>
          <xdr:cNvSpPr txBox="1"/>
        </xdr:nvSpPr>
        <xdr:spPr>
          <a:xfrm>
            <a:off x="5721985" y="3302635"/>
            <a:ext cx="1078865" cy="7759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accent3">
                    <a:lumMod val="50000"/>
                  </a:schemeClr>
                </a:solidFill>
              </a:rPr>
              <a:t>469 </a:t>
            </a:r>
            <a:r>
              <a:rPr lang="en-US" sz="1400" b="1">
                <a:solidFill>
                  <a:schemeClr val="accent3">
                    <a:lumMod val="50000"/>
                  </a:schemeClr>
                </a:solidFill>
              </a:rPr>
              <a:t>permits</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13</xdr:col>
      <xdr:colOff>950595</xdr:colOff>
      <xdr:row>1</xdr:row>
      <xdr:rowOff>1270</xdr:rowOff>
    </xdr:to>
    <xdr:sp macro="" textlink="">
      <xdr:nvSpPr>
        <xdr:cNvPr id="2" name="Shape 2">
          <a:extLst>
            <a:ext uri="{FF2B5EF4-FFF2-40B4-BE49-F238E27FC236}">
              <a16:creationId xmlns:a16="http://schemas.microsoft.com/office/drawing/2014/main" id="{AB1E7861-6A44-4D12-8058-A6FD7ECA8D8E}"/>
            </a:ext>
          </a:extLst>
        </xdr:cNvPr>
        <xdr:cNvSpPr/>
      </xdr:nvSpPr>
      <xdr:spPr>
        <a:xfrm>
          <a:off x="0" y="16510"/>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73</xdr:row>
      <xdr:rowOff>12700</xdr:rowOff>
    </xdr:from>
    <xdr:to>
      <xdr:col>13</xdr:col>
      <xdr:colOff>950595</xdr:colOff>
      <xdr:row>74</xdr:row>
      <xdr:rowOff>1270</xdr:rowOff>
    </xdr:to>
    <xdr:sp macro="" textlink="">
      <xdr:nvSpPr>
        <xdr:cNvPr id="3" name="Shape 3">
          <a:extLst>
            <a:ext uri="{FF2B5EF4-FFF2-40B4-BE49-F238E27FC236}">
              <a16:creationId xmlns:a16="http://schemas.microsoft.com/office/drawing/2014/main" id="{2A4CE2FF-F39A-4F13-9131-A5248AB1855A}"/>
            </a:ext>
          </a:extLst>
        </xdr:cNvPr>
        <xdr:cNvSpPr/>
      </xdr:nvSpPr>
      <xdr:spPr>
        <a:xfrm>
          <a:off x="0" y="16075660"/>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112</xdr:row>
      <xdr:rowOff>12699</xdr:rowOff>
    </xdr:from>
    <xdr:to>
      <xdr:col>13</xdr:col>
      <xdr:colOff>950595</xdr:colOff>
      <xdr:row>113</xdr:row>
      <xdr:rowOff>1269</xdr:rowOff>
    </xdr:to>
    <xdr:sp macro="" textlink="">
      <xdr:nvSpPr>
        <xdr:cNvPr id="4" name="Shape 4">
          <a:extLst>
            <a:ext uri="{FF2B5EF4-FFF2-40B4-BE49-F238E27FC236}">
              <a16:creationId xmlns:a16="http://schemas.microsoft.com/office/drawing/2014/main" id="{FD6B24C4-C637-408E-BF5C-E944F76B9497}"/>
            </a:ext>
          </a:extLst>
        </xdr:cNvPr>
        <xdr:cNvSpPr/>
      </xdr:nvSpPr>
      <xdr:spPr>
        <a:xfrm>
          <a:off x="0" y="24229059"/>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147</xdr:row>
      <xdr:rowOff>12699</xdr:rowOff>
    </xdr:from>
    <xdr:to>
      <xdr:col>13</xdr:col>
      <xdr:colOff>950595</xdr:colOff>
      <xdr:row>148</xdr:row>
      <xdr:rowOff>1269</xdr:rowOff>
    </xdr:to>
    <xdr:sp macro="" textlink="">
      <xdr:nvSpPr>
        <xdr:cNvPr id="5" name="Shape 5">
          <a:extLst>
            <a:ext uri="{FF2B5EF4-FFF2-40B4-BE49-F238E27FC236}">
              <a16:creationId xmlns:a16="http://schemas.microsoft.com/office/drawing/2014/main" id="{AA4A8A80-FB8C-4FBD-B574-517F88CB0786}"/>
            </a:ext>
          </a:extLst>
        </xdr:cNvPr>
        <xdr:cNvSpPr/>
      </xdr:nvSpPr>
      <xdr:spPr>
        <a:xfrm>
          <a:off x="0" y="32230059"/>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194</xdr:row>
      <xdr:rowOff>175473</xdr:rowOff>
    </xdr:from>
    <xdr:to>
      <xdr:col>13</xdr:col>
      <xdr:colOff>950595</xdr:colOff>
      <xdr:row>195</xdr:row>
      <xdr:rowOff>213</xdr:rowOff>
    </xdr:to>
    <xdr:sp macro="" textlink="">
      <xdr:nvSpPr>
        <xdr:cNvPr id="6" name="Shape 6">
          <a:extLst>
            <a:ext uri="{FF2B5EF4-FFF2-40B4-BE49-F238E27FC236}">
              <a16:creationId xmlns:a16="http://schemas.microsoft.com/office/drawing/2014/main" id="{0DE7173C-086A-415F-9660-E682F26A33E4}"/>
            </a:ext>
          </a:extLst>
        </xdr:cNvPr>
        <xdr:cNvSpPr/>
      </xdr:nvSpPr>
      <xdr:spPr>
        <a:xfrm>
          <a:off x="0" y="40576713"/>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232</xdr:row>
      <xdr:rowOff>175471</xdr:rowOff>
    </xdr:from>
    <xdr:to>
      <xdr:col>13</xdr:col>
      <xdr:colOff>950595</xdr:colOff>
      <xdr:row>234</xdr:row>
      <xdr:rowOff>1269</xdr:rowOff>
    </xdr:to>
    <xdr:sp macro="" textlink="">
      <xdr:nvSpPr>
        <xdr:cNvPr id="7" name="Shape 7">
          <a:extLst>
            <a:ext uri="{FF2B5EF4-FFF2-40B4-BE49-F238E27FC236}">
              <a16:creationId xmlns:a16="http://schemas.microsoft.com/office/drawing/2014/main" id="{D4D5FD14-1E97-4BD2-B491-E8F418648CA2}"/>
            </a:ext>
          </a:extLst>
        </xdr:cNvPr>
        <xdr:cNvSpPr/>
      </xdr:nvSpPr>
      <xdr:spPr>
        <a:xfrm>
          <a:off x="0" y="48758686"/>
          <a:ext cx="8265795" cy="16298"/>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281</xdr:row>
      <xdr:rowOff>12698</xdr:rowOff>
    </xdr:from>
    <xdr:ext cx="6792595" cy="0"/>
    <xdr:sp macro="" textlink="">
      <xdr:nvSpPr>
        <xdr:cNvPr id="8" name="Shape 8">
          <a:extLst>
            <a:ext uri="{FF2B5EF4-FFF2-40B4-BE49-F238E27FC236}">
              <a16:creationId xmlns:a16="http://schemas.microsoft.com/office/drawing/2014/main" id="{EAE52246-EEB5-430C-98C5-589D81319B8F}"/>
            </a:ext>
          </a:extLst>
        </xdr:cNvPr>
        <xdr:cNvSpPr/>
      </xdr:nvSpPr>
      <xdr:spPr>
        <a:xfrm>
          <a:off x="0" y="5726175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325</xdr:row>
      <xdr:rowOff>12700</xdr:rowOff>
    </xdr:from>
    <xdr:ext cx="6792595" cy="0"/>
    <xdr:sp macro="" textlink="">
      <xdr:nvSpPr>
        <xdr:cNvPr id="9" name="Shape 9">
          <a:extLst>
            <a:ext uri="{FF2B5EF4-FFF2-40B4-BE49-F238E27FC236}">
              <a16:creationId xmlns:a16="http://schemas.microsoft.com/office/drawing/2014/main" id="{52A9B8B5-9184-4B6E-AD7C-B6A2FFA02ABF}"/>
            </a:ext>
          </a:extLst>
        </xdr:cNvPr>
        <xdr:cNvSpPr/>
      </xdr:nvSpPr>
      <xdr:spPr>
        <a:xfrm>
          <a:off x="0" y="6534848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357</xdr:row>
      <xdr:rowOff>12698</xdr:rowOff>
    </xdr:from>
    <xdr:ext cx="6792595" cy="0"/>
    <xdr:sp macro="" textlink="">
      <xdr:nvSpPr>
        <xdr:cNvPr id="10" name="Shape 10">
          <a:extLst>
            <a:ext uri="{FF2B5EF4-FFF2-40B4-BE49-F238E27FC236}">
              <a16:creationId xmlns:a16="http://schemas.microsoft.com/office/drawing/2014/main" id="{6B11FDEF-C6F6-48A5-8719-B86DEBAA1840}"/>
            </a:ext>
          </a:extLst>
        </xdr:cNvPr>
        <xdr:cNvSpPr/>
      </xdr:nvSpPr>
      <xdr:spPr>
        <a:xfrm>
          <a:off x="0" y="7355903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395</xdr:row>
      <xdr:rowOff>12698</xdr:rowOff>
    </xdr:from>
    <xdr:ext cx="6792595" cy="0"/>
    <xdr:sp macro="" textlink="">
      <xdr:nvSpPr>
        <xdr:cNvPr id="11" name="Shape 11">
          <a:extLst>
            <a:ext uri="{FF2B5EF4-FFF2-40B4-BE49-F238E27FC236}">
              <a16:creationId xmlns:a16="http://schemas.microsoft.com/office/drawing/2014/main" id="{1AF67FB6-6EC7-4F4D-AC8D-11F2A484B377}"/>
            </a:ext>
          </a:extLst>
        </xdr:cNvPr>
        <xdr:cNvSpPr/>
      </xdr:nvSpPr>
      <xdr:spPr>
        <a:xfrm>
          <a:off x="0" y="8178863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435</xdr:row>
      <xdr:rowOff>175621</xdr:rowOff>
    </xdr:from>
    <xdr:to>
      <xdr:col>13</xdr:col>
      <xdr:colOff>950595</xdr:colOff>
      <xdr:row>436</xdr:row>
      <xdr:rowOff>361</xdr:rowOff>
    </xdr:to>
    <xdr:sp macro="" textlink="">
      <xdr:nvSpPr>
        <xdr:cNvPr id="12" name="Shape 12">
          <a:extLst>
            <a:ext uri="{FF2B5EF4-FFF2-40B4-BE49-F238E27FC236}">
              <a16:creationId xmlns:a16="http://schemas.microsoft.com/office/drawing/2014/main" id="{5204330B-62D0-467F-A61F-D00AC10A6828}"/>
            </a:ext>
          </a:extLst>
        </xdr:cNvPr>
        <xdr:cNvSpPr/>
      </xdr:nvSpPr>
      <xdr:spPr>
        <a:xfrm>
          <a:off x="0" y="89906836"/>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482</xdr:row>
      <xdr:rowOff>12701</xdr:rowOff>
    </xdr:from>
    <xdr:ext cx="6792595" cy="0"/>
    <xdr:sp macro="" textlink="">
      <xdr:nvSpPr>
        <xdr:cNvPr id="13" name="Shape 13">
          <a:extLst>
            <a:ext uri="{FF2B5EF4-FFF2-40B4-BE49-F238E27FC236}">
              <a16:creationId xmlns:a16="http://schemas.microsoft.com/office/drawing/2014/main" id="{9BFC17A6-B2CB-4559-BB39-E09EB01FF96C}"/>
            </a:ext>
          </a:extLst>
        </xdr:cNvPr>
        <xdr:cNvSpPr/>
      </xdr:nvSpPr>
      <xdr:spPr>
        <a:xfrm>
          <a:off x="0" y="9814306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529</xdr:row>
      <xdr:rowOff>12702</xdr:rowOff>
    </xdr:from>
    <xdr:ext cx="6792595" cy="0"/>
    <xdr:sp macro="" textlink="">
      <xdr:nvSpPr>
        <xdr:cNvPr id="14" name="Shape 14">
          <a:extLst>
            <a:ext uri="{FF2B5EF4-FFF2-40B4-BE49-F238E27FC236}">
              <a16:creationId xmlns:a16="http://schemas.microsoft.com/office/drawing/2014/main" id="{A1702560-42C5-4B55-B5DE-77D306D7361A}"/>
            </a:ext>
          </a:extLst>
        </xdr:cNvPr>
        <xdr:cNvSpPr/>
      </xdr:nvSpPr>
      <xdr:spPr>
        <a:xfrm>
          <a:off x="0" y="10649648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567</xdr:row>
      <xdr:rowOff>12699</xdr:rowOff>
    </xdr:from>
    <xdr:ext cx="6792595" cy="0"/>
    <xdr:sp macro="" textlink="">
      <xdr:nvSpPr>
        <xdr:cNvPr id="15" name="Shape 15">
          <a:extLst>
            <a:ext uri="{FF2B5EF4-FFF2-40B4-BE49-F238E27FC236}">
              <a16:creationId xmlns:a16="http://schemas.microsoft.com/office/drawing/2014/main" id="{30B18A8D-B466-45D9-815C-3C20983A5A7E}"/>
            </a:ext>
          </a:extLst>
        </xdr:cNvPr>
        <xdr:cNvSpPr/>
      </xdr:nvSpPr>
      <xdr:spPr>
        <a:xfrm>
          <a:off x="0" y="114602259"/>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610</xdr:row>
      <xdr:rowOff>176068</xdr:rowOff>
    </xdr:from>
    <xdr:to>
      <xdr:col>13</xdr:col>
      <xdr:colOff>950595</xdr:colOff>
      <xdr:row>611</xdr:row>
      <xdr:rowOff>808</xdr:rowOff>
    </xdr:to>
    <xdr:sp macro="" textlink="">
      <xdr:nvSpPr>
        <xdr:cNvPr id="16" name="Shape 16">
          <a:extLst>
            <a:ext uri="{FF2B5EF4-FFF2-40B4-BE49-F238E27FC236}">
              <a16:creationId xmlns:a16="http://schemas.microsoft.com/office/drawing/2014/main" id="{0C8B37B0-7FE0-438D-B7ED-CE6AD20F8E6B}"/>
            </a:ext>
          </a:extLst>
        </xdr:cNvPr>
        <xdr:cNvSpPr/>
      </xdr:nvSpPr>
      <xdr:spPr>
        <a:xfrm>
          <a:off x="0" y="122720908"/>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658</xdr:row>
      <xdr:rowOff>12700</xdr:rowOff>
    </xdr:from>
    <xdr:ext cx="6792595" cy="0"/>
    <xdr:sp macro="" textlink="">
      <xdr:nvSpPr>
        <xdr:cNvPr id="17" name="Shape 17">
          <a:extLst>
            <a:ext uri="{FF2B5EF4-FFF2-40B4-BE49-F238E27FC236}">
              <a16:creationId xmlns:a16="http://schemas.microsoft.com/office/drawing/2014/main" id="{9B60DCB9-80CA-4804-B1B3-4DFB38591B11}"/>
            </a:ext>
          </a:extLst>
        </xdr:cNvPr>
        <xdr:cNvSpPr/>
      </xdr:nvSpPr>
      <xdr:spPr>
        <a:xfrm>
          <a:off x="0" y="13109003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700</xdr:row>
      <xdr:rowOff>175322</xdr:rowOff>
    </xdr:from>
    <xdr:to>
      <xdr:col>13</xdr:col>
      <xdr:colOff>950595</xdr:colOff>
      <xdr:row>701</xdr:row>
      <xdr:rowOff>62</xdr:rowOff>
    </xdr:to>
    <xdr:sp macro="" textlink="">
      <xdr:nvSpPr>
        <xdr:cNvPr id="18" name="Shape 18">
          <a:extLst>
            <a:ext uri="{FF2B5EF4-FFF2-40B4-BE49-F238E27FC236}">
              <a16:creationId xmlns:a16="http://schemas.microsoft.com/office/drawing/2014/main" id="{608AB79A-F3B0-4180-9F2E-DCFF75F42AAD}"/>
            </a:ext>
          </a:extLst>
        </xdr:cNvPr>
        <xdr:cNvSpPr/>
      </xdr:nvSpPr>
      <xdr:spPr>
        <a:xfrm>
          <a:off x="0" y="139312712"/>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738</xdr:row>
      <xdr:rowOff>12696</xdr:rowOff>
    </xdr:from>
    <xdr:ext cx="6792595" cy="0"/>
    <xdr:sp macro="" textlink="">
      <xdr:nvSpPr>
        <xdr:cNvPr id="19" name="Shape 19">
          <a:extLst>
            <a:ext uri="{FF2B5EF4-FFF2-40B4-BE49-F238E27FC236}">
              <a16:creationId xmlns:a16="http://schemas.microsoft.com/office/drawing/2014/main" id="{D6D5A213-8BF4-46A5-B3A5-CA816CE34A59}"/>
            </a:ext>
          </a:extLst>
        </xdr:cNvPr>
        <xdr:cNvSpPr/>
      </xdr:nvSpPr>
      <xdr:spPr>
        <a:xfrm>
          <a:off x="0" y="14753970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776</xdr:row>
      <xdr:rowOff>12693</xdr:rowOff>
    </xdr:from>
    <xdr:ext cx="6792595" cy="0"/>
    <xdr:sp macro="" textlink="">
      <xdr:nvSpPr>
        <xdr:cNvPr id="20" name="Shape 20">
          <a:extLst>
            <a:ext uri="{FF2B5EF4-FFF2-40B4-BE49-F238E27FC236}">
              <a16:creationId xmlns:a16="http://schemas.microsoft.com/office/drawing/2014/main" id="{17B89726-AD03-4AAD-912D-F490B6DE55B7}"/>
            </a:ext>
          </a:extLst>
        </xdr:cNvPr>
        <xdr:cNvSpPr/>
      </xdr:nvSpPr>
      <xdr:spPr>
        <a:xfrm>
          <a:off x="0" y="15564547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809</xdr:row>
      <xdr:rowOff>12695</xdr:rowOff>
    </xdr:from>
    <xdr:ext cx="6792595" cy="0"/>
    <xdr:sp macro="" textlink="">
      <xdr:nvSpPr>
        <xdr:cNvPr id="21" name="Shape 21">
          <a:extLst>
            <a:ext uri="{FF2B5EF4-FFF2-40B4-BE49-F238E27FC236}">
              <a16:creationId xmlns:a16="http://schemas.microsoft.com/office/drawing/2014/main" id="{D9906353-6A0A-4996-AFC9-BAC9A2E63A46}"/>
            </a:ext>
          </a:extLst>
        </xdr:cNvPr>
        <xdr:cNvSpPr/>
      </xdr:nvSpPr>
      <xdr:spPr>
        <a:xfrm>
          <a:off x="0" y="16350360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843</xdr:row>
      <xdr:rowOff>12703</xdr:rowOff>
    </xdr:from>
    <xdr:ext cx="6792595" cy="0"/>
    <xdr:sp macro="" textlink="">
      <xdr:nvSpPr>
        <xdr:cNvPr id="22" name="Shape 22">
          <a:extLst>
            <a:ext uri="{FF2B5EF4-FFF2-40B4-BE49-F238E27FC236}">
              <a16:creationId xmlns:a16="http://schemas.microsoft.com/office/drawing/2014/main" id="{C5CA4613-13EF-4923-8AB7-7C52EF7B92C4}"/>
            </a:ext>
          </a:extLst>
        </xdr:cNvPr>
        <xdr:cNvSpPr/>
      </xdr:nvSpPr>
      <xdr:spPr>
        <a:xfrm>
          <a:off x="0" y="17166653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884</xdr:row>
      <xdr:rowOff>12702</xdr:rowOff>
    </xdr:from>
    <xdr:ext cx="6792595" cy="0"/>
    <xdr:sp macro="" textlink="">
      <xdr:nvSpPr>
        <xdr:cNvPr id="23" name="Shape 23">
          <a:extLst>
            <a:ext uri="{FF2B5EF4-FFF2-40B4-BE49-F238E27FC236}">
              <a16:creationId xmlns:a16="http://schemas.microsoft.com/office/drawing/2014/main" id="{C7A668AD-0133-4C4B-9D91-87FB9A732776}"/>
            </a:ext>
          </a:extLst>
        </xdr:cNvPr>
        <xdr:cNvSpPr/>
      </xdr:nvSpPr>
      <xdr:spPr>
        <a:xfrm>
          <a:off x="0" y="17976278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twoCellAnchor editAs="oneCell">
    <xdr:from>
      <xdr:col>0</xdr:col>
      <xdr:colOff>0</xdr:colOff>
      <xdr:row>928</xdr:row>
      <xdr:rowOff>175373</xdr:rowOff>
    </xdr:from>
    <xdr:to>
      <xdr:col>13</xdr:col>
      <xdr:colOff>950595</xdr:colOff>
      <xdr:row>929</xdr:row>
      <xdr:rowOff>113</xdr:rowOff>
    </xdr:to>
    <xdr:sp macro="" textlink="">
      <xdr:nvSpPr>
        <xdr:cNvPr id="24" name="Shape 24">
          <a:extLst>
            <a:ext uri="{FF2B5EF4-FFF2-40B4-BE49-F238E27FC236}">
              <a16:creationId xmlns:a16="http://schemas.microsoft.com/office/drawing/2014/main" id="{0CA9D89D-246D-4272-AD83-7132EC2088D9}"/>
            </a:ext>
          </a:extLst>
        </xdr:cNvPr>
        <xdr:cNvSpPr/>
      </xdr:nvSpPr>
      <xdr:spPr>
        <a:xfrm>
          <a:off x="0" y="188071238"/>
          <a:ext cx="8265795"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967</xdr:row>
      <xdr:rowOff>12700</xdr:rowOff>
    </xdr:from>
    <xdr:ext cx="6792595" cy="0"/>
    <xdr:sp macro="" textlink="">
      <xdr:nvSpPr>
        <xdr:cNvPr id="25" name="Shape 25">
          <a:extLst>
            <a:ext uri="{FF2B5EF4-FFF2-40B4-BE49-F238E27FC236}">
              <a16:creationId xmlns:a16="http://schemas.microsoft.com/office/drawing/2014/main" id="{FDCA33CF-3495-4745-92DC-87B13FE33111}"/>
            </a:ext>
          </a:extLst>
        </xdr:cNvPr>
        <xdr:cNvSpPr/>
      </xdr:nvSpPr>
      <xdr:spPr>
        <a:xfrm>
          <a:off x="0" y="1961934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999</xdr:row>
      <xdr:rowOff>12703</xdr:rowOff>
    </xdr:from>
    <xdr:ext cx="6792595" cy="0"/>
    <xdr:sp macro="" textlink="">
      <xdr:nvSpPr>
        <xdr:cNvPr id="26" name="Shape 26">
          <a:extLst>
            <a:ext uri="{FF2B5EF4-FFF2-40B4-BE49-F238E27FC236}">
              <a16:creationId xmlns:a16="http://schemas.microsoft.com/office/drawing/2014/main" id="{D31AFFB5-CB59-478D-A1C1-AF299A5E2233}"/>
            </a:ext>
          </a:extLst>
        </xdr:cNvPr>
        <xdr:cNvSpPr/>
      </xdr:nvSpPr>
      <xdr:spPr>
        <a:xfrm>
          <a:off x="0" y="20421346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1032</xdr:row>
      <xdr:rowOff>12710</xdr:rowOff>
    </xdr:from>
    <xdr:ext cx="6792595" cy="0"/>
    <xdr:sp macro="" textlink="">
      <xdr:nvSpPr>
        <xdr:cNvPr id="27" name="Shape 27">
          <a:extLst>
            <a:ext uri="{FF2B5EF4-FFF2-40B4-BE49-F238E27FC236}">
              <a16:creationId xmlns:a16="http://schemas.microsoft.com/office/drawing/2014/main" id="{A6F9F573-83BE-4581-9B23-C115DF7935F9}"/>
            </a:ext>
          </a:extLst>
        </xdr:cNvPr>
        <xdr:cNvSpPr/>
      </xdr:nvSpPr>
      <xdr:spPr>
        <a:xfrm>
          <a:off x="0" y="21222399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1073</xdr:row>
      <xdr:rowOff>12688</xdr:rowOff>
    </xdr:from>
    <xdr:ext cx="6792595" cy="0"/>
    <xdr:sp macro="" textlink="">
      <xdr:nvSpPr>
        <xdr:cNvPr id="28" name="Shape 28">
          <a:extLst>
            <a:ext uri="{FF2B5EF4-FFF2-40B4-BE49-F238E27FC236}">
              <a16:creationId xmlns:a16="http://schemas.microsoft.com/office/drawing/2014/main" id="{035AB010-73E1-4E46-8F92-6A21B43BA0D5}"/>
            </a:ext>
          </a:extLst>
        </xdr:cNvPr>
        <xdr:cNvSpPr/>
      </xdr:nvSpPr>
      <xdr:spPr>
        <a:xfrm>
          <a:off x="0" y="22047262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1110</xdr:row>
      <xdr:rowOff>12688</xdr:rowOff>
    </xdr:from>
    <xdr:ext cx="6792595" cy="0"/>
    <xdr:sp macro="" textlink="">
      <xdr:nvSpPr>
        <xdr:cNvPr id="29" name="Shape 29">
          <a:extLst>
            <a:ext uri="{FF2B5EF4-FFF2-40B4-BE49-F238E27FC236}">
              <a16:creationId xmlns:a16="http://schemas.microsoft.com/office/drawing/2014/main" id="{95C4E462-EF7A-460E-A066-81034DCCD435}"/>
            </a:ext>
          </a:extLst>
        </xdr:cNvPr>
        <xdr:cNvSpPr/>
      </xdr:nvSpPr>
      <xdr:spPr>
        <a:xfrm>
          <a:off x="0" y="22872127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1146</xdr:row>
      <xdr:rowOff>12700</xdr:rowOff>
    </xdr:from>
    <xdr:ext cx="6792595" cy="0"/>
    <xdr:sp macro="" textlink="">
      <xdr:nvSpPr>
        <xdr:cNvPr id="30" name="Shape 30">
          <a:extLst>
            <a:ext uri="{FF2B5EF4-FFF2-40B4-BE49-F238E27FC236}">
              <a16:creationId xmlns:a16="http://schemas.microsoft.com/office/drawing/2014/main" id="{B4B854C1-7B78-4F4F-BE33-7D6F597838F9}"/>
            </a:ext>
          </a:extLst>
        </xdr:cNvPr>
        <xdr:cNvSpPr/>
      </xdr:nvSpPr>
      <xdr:spPr>
        <a:xfrm>
          <a:off x="0" y="2369604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1184</xdr:row>
      <xdr:rowOff>12712</xdr:rowOff>
    </xdr:from>
    <xdr:ext cx="6792595" cy="0"/>
    <xdr:sp macro="" textlink="">
      <xdr:nvSpPr>
        <xdr:cNvPr id="31" name="Shape 31">
          <a:extLst>
            <a:ext uri="{FF2B5EF4-FFF2-40B4-BE49-F238E27FC236}">
              <a16:creationId xmlns:a16="http://schemas.microsoft.com/office/drawing/2014/main" id="{B2D90216-613B-40D3-8EE5-6620492D7636}"/>
            </a:ext>
          </a:extLst>
        </xdr:cNvPr>
        <xdr:cNvSpPr/>
      </xdr:nvSpPr>
      <xdr:spPr>
        <a:xfrm>
          <a:off x="0" y="24498999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1214</xdr:row>
      <xdr:rowOff>12689</xdr:rowOff>
    </xdr:from>
    <xdr:ext cx="6792595" cy="0"/>
    <xdr:sp macro="" textlink="">
      <xdr:nvSpPr>
        <xdr:cNvPr id="32" name="Shape 32">
          <a:extLst>
            <a:ext uri="{FF2B5EF4-FFF2-40B4-BE49-F238E27FC236}">
              <a16:creationId xmlns:a16="http://schemas.microsoft.com/office/drawing/2014/main" id="{82B0D36A-0843-45ED-8BF2-4FD5C7199E2E}"/>
            </a:ext>
          </a:extLst>
        </xdr:cNvPr>
        <xdr:cNvSpPr/>
      </xdr:nvSpPr>
      <xdr:spPr>
        <a:xfrm>
          <a:off x="0" y="253105274"/>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1253</xdr:row>
      <xdr:rowOff>12689</xdr:rowOff>
    </xdr:from>
    <xdr:ext cx="6792595" cy="0"/>
    <xdr:sp macro="" textlink="">
      <xdr:nvSpPr>
        <xdr:cNvPr id="33" name="Shape 33">
          <a:extLst>
            <a:ext uri="{FF2B5EF4-FFF2-40B4-BE49-F238E27FC236}">
              <a16:creationId xmlns:a16="http://schemas.microsoft.com/office/drawing/2014/main" id="{E5854F39-BD2B-46B6-B483-F9417C799801}"/>
            </a:ext>
          </a:extLst>
        </xdr:cNvPr>
        <xdr:cNvSpPr/>
      </xdr:nvSpPr>
      <xdr:spPr>
        <a:xfrm>
          <a:off x="0" y="261344399"/>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1288</xdr:row>
      <xdr:rowOff>12695</xdr:rowOff>
    </xdr:from>
    <xdr:ext cx="6792595" cy="0"/>
    <xdr:sp macro="" textlink="">
      <xdr:nvSpPr>
        <xdr:cNvPr id="34" name="Shape 34">
          <a:extLst>
            <a:ext uri="{FF2B5EF4-FFF2-40B4-BE49-F238E27FC236}">
              <a16:creationId xmlns:a16="http://schemas.microsoft.com/office/drawing/2014/main" id="{8F8C720B-6575-479E-9D0C-E5C0835E7D2C}"/>
            </a:ext>
          </a:extLst>
        </xdr:cNvPr>
        <xdr:cNvSpPr/>
      </xdr:nvSpPr>
      <xdr:spPr>
        <a:xfrm>
          <a:off x="0" y="26932635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1325</xdr:row>
      <xdr:rowOff>12710</xdr:rowOff>
    </xdr:from>
    <xdr:ext cx="6792595" cy="0"/>
    <xdr:sp macro="" textlink="">
      <xdr:nvSpPr>
        <xdr:cNvPr id="35" name="Shape 35">
          <a:extLst>
            <a:ext uri="{FF2B5EF4-FFF2-40B4-BE49-F238E27FC236}">
              <a16:creationId xmlns:a16="http://schemas.microsoft.com/office/drawing/2014/main" id="{50D17F40-1D52-4D70-B28A-42F1B029E3AF}"/>
            </a:ext>
          </a:extLst>
        </xdr:cNvPr>
        <xdr:cNvSpPr/>
      </xdr:nvSpPr>
      <xdr:spPr>
        <a:xfrm>
          <a:off x="0" y="27745119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1357</xdr:row>
      <xdr:rowOff>12693</xdr:rowOff>
    </xdr:from>
    <xdr:ext cx="6792595" cy="0"/>
    <xdr:sp macro="" textlink="">
      <xdr:nvSpPr>
        <xdr:cNvPr id="36" name="Shape 36">
          <a:extLst>
            <a:ext uri="{FF2B5EF4-FFF2-40B4-BE49-F238E27FC236}">
              <a16:creationId xmlns:a16="http://schemas.microsoft.com/office/drawing/2014/main" id="{9D0D095C-F7BB-4179-A9D3-127BD16EE255}"/>
            </a:ext>
          </a:extLst>
        </xdr:cNvPr>
        <xdr:cNvSpPr/>
      </xdr:nvSpPr>
      <xdr:spPr>
        <a:xfrm>
          <a:off x="0" y="28575697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1396</xdr:row>
      <xdr:rowOff>12693</xdr:rowOff>
    </xdr:from>
    <xdr:ext cx="6792595" cy="0"/>
    <xdr:sp macro="" textlink="">
      <xdr:nvSpPr>
        <xdr:cNvPr id="37" name="Shape 37">
          <a:extLst>
            <a:ext uri="{FF2B5EF4-FFF2-40B4-BE49-F238E27FC236}">
              <a16:creationId xmlns:a16="http://schemas.microsoft.com/office/drawing/2014/main" id="{2D12515D-C648-4145-B711-F5A41F020FDB}"/>
            </a:ext>
          </a:extLst>
        </xdr:cNvPr>
        <xdr:cNvSpPr/>
      </xdr:nvSpPr>
      <xdr:spPr>
        <a:xfrm>
          <a:off x="0" y="29375797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1436</xdr:row>
      <xdr:rowOff>12702</xdr:rowOff>
    </xdr:from>
    <xdr:ext cx="6792595" cy="0"/>
    <xdr:sp macro="" textlink="">
      <xdr:nvSpPr>
        <xdr:cNvPr id="38" name="Shape 38">
          <a:extLst>
            <a:ext uri="{FF2B5EF4-FFF2-40B4-BE49-F238E27FC236}">
              <a16:creationId xmlns:a16="http://schemas.microsoft.com/office/drawing/2014/main" id="{B1D7B7CC-41A6-418A-B942-3678D829340C}"/>
            </a:ext>
          </a:extLst>
        </xdr:cNvPr>
        <xdr:cNvSpPr/>
      </xdr:nvSpPr>
      <xdr:spPr>
        <a:xfrm>
          <a:off x="0" y="30190186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1473</xdr:row>
      <xdr:rowOff>12708</xdr:rowOff>
    </xdr:from>
    <xdr:ext cx="6792595" cy="0"/>
    <xdr:sp macro="" textlink="">
      <xdr:nvSpPr>
        <xdr:cNvPr id="39" name="Shape 39">
          <a:extLst>
            <a:ext uri="{FF2B5EF4-FFF2-40B4-BE49-F238E27FC236}">
              <a16:creationId xmlns:a16="http://schemas.microsoft.com/office/drawing/2014/main" id="{7DB41D7E-721B-4E64-8F07-E94DB28506DB}"/>
            </a:ext>
          </a:extLst>
        </xdr:cNvPr>
        <xdr:cNvSpPr/>
      </xdr:nvSpPr>
      <xdr:spPr>
        <a:xfrm>
          <a:off x="0" y="31010289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1511</xdr:row>
      <xdr:rowOff>12708</xdr:rowOff>
    </xdr:from>
    <xdr:ext cx="6792595" cy="0"/>
    <xdr:sp macro="" textlink="">
      <xdr:nvSpPr>
        <xdr:cNvPr id="40" name="Shape 40">
          <a:extLst>
            <a:ext uri="{FF2B5EF4-FFF2-40B4-BE49-F238E27FC236}">
              <a16:creationId xmlns:a16="http://schemas.microsoft.com/office/drawing/2014/main" id="{6521B140-4070-4380-8311-EC83CF813E0C}"/>
            </a:ext>
          </a:extLst>
        </xdr:cNvPr>
        <xdr:cNvSpPr/>
      </xdr:nvSpPr>
      <xdr:spPr>
        <a:xfrm>
          <a:off x="0" y="31834201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1548</xdr:row>
      <xdr:rowOff>12693</xdr:rowOff>
    </xdr:from>
    <xdr:ext cx="6792595" cy="0"/>
    <xdr:sp macro="" textlink="">
      <xdr:nvSpPr>
        <xdr:cNvPr id="41" name="Shape 41">
          <a:extLst>
            <a:ext uri="{FF2B5EF4-FFF2-40B4-BE49-F238E27FC236}">
              <a16:creationId xmlns:a16="http://schemas.microsoft.com/office/drawing/2014/main" id="{825A9A25-89DE-434B-AAB5-2B9C0B5BBB3B}"/>
            </a:ext>
          </a:extLst>
        </xdr:cNvPr>
        <xdr:cNvSpPr/>
      </xdr:nvSpPr>
      <xdr:spPr>
        <a:xfrm>
          <a:off x="0" y="326457303"/>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1590</xdr:row>
      <xdr:rowOff>12707</xdr:rowOff>
    </xdr:from>
    <xdr:ext cx="6792595" cy="0"/>
    <xdr:sp macro="" textlink="">
      <xdr:nvSpPr>
        <xdr:cNvPr id="42" name="Shape 42">
          <a:extLst>
            <a:ext uri="{FF2B5EF4-FFF2-40B4-BE49-F238E27FC236}">
              <a16:creationId xmlns:a16="http://schemas.microsoft.com/office/drawing/2014/main" id="{AF72A505-7A18-4020-A4DB-B01F3B022E1E}"/>
            </a:ext>
          </a:extLst>
        </xdr:cNvPr>
        <xdr:cNvSpPr/>
      </xdr:nvSpPr>
      <xdr:spPr>
        <a:xfrm>
          <a:off x="0" y="33470596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1627</xdr:row>
      <xdr:rowOff>12712</xdr:rowOff>
    </xdr:from>
    <xdr:ext cx="6792595" cy="0"/>
    <xdr:sp macro="" textlink="">
      <xdr:nvSpPr>
        <xdr:cNvPr id="43" name="Shape 43">
          <a:extLst>
            <a:ext uri="{FF2B5EF4-FFF2-40B4-BE49-F238E27FC236}">
              <a16:creationId xmlns:a16="http://schemas.microsoft.com/office/drawing/2014/main" id="{90A16A5B-D556-443E-84C4-C2C2E7E152DA}"/>
            </a:ext>
          </a:extLst>
        </xdr:cNvPr>
        <xdr:cNvSpPr/>
      </xdr:nvSpPr>
      <xdr:spPr>
        <a:xfrm>
          <a:off x="0" y="34253552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1666</xdr:row>
      <xdr:rowOff>12688</xdr:rowOff>
    </xdr:from>
    <xdr:ext cx="6792595" cy="0"/>
    <xdr:sp macro="" textlink="">
      <xdr:nvSpPr>
        <xdr:cNvPr id="44" name="Shape 44">
          <a:extLst>
            <a:ext uri="{FF2B5EF4-FFF2-40B4-BE49-F238E27FC236}">
              <a16:creationId xmlns:a16="http://schemas.microsoft.com/office/drawing/2014/main" id="{B1E8E644-DFAD-462B-B169-63DFC103B1D8}"/>
            </a:ext>
          </a:extLst>
        </xdr:cNvPr>
        <xdr:cNvSpPr/>
      </xdr:nvSpPr>
      <xdr:spPr>
        <a:xfrm>
          <a:off x="0" y="350726998"/>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1707</xdr:row>
      <xdr:rowOff>12690</xdr:rowOff>
    </xdr:from>
    <xdr:ext cx="6792595" cy="0"/>
    <xdr:sp macro="" textlink="">
      <xdr:nvSpPr>
        <xdr:cNvPr id="45" name="Shape 45">
          <a:extLst>
            <a:ext uri="{FF2B5EF4-FFF2-40B4-BE49-F238E27FC236}">
              <a16:creationId xmlns:a16="http://schemas.microsoft.com/office/drawing/2014/main" id="{50C1398B-87DF-4329-8B14-8D2949BA2F74}"/>
            </a:ext>
          </a:extLst>
        </xdr:cNvPr>
        <xdr:cNvSpPr/>
      </xdr:nvSpPr>
      <xdr:spPr>
        <a:xfrm>
          <a:off x="0" y="35889945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1742</xdr:row>
      <xdr:rowOff>12694</xdr:rowOff>
    </xdr:from>
    <xdr:ext cx="6792595" cy="0"/>
    <xdr:sp macro="" textlink="">
      <xdr:nvSpPr>
        <xdr:cNvPr id="46" name="Shape 46">
          <a:extLst>
            <a:ext uri="{FF2B5EF4-FFF2-40B4-BE49-F238E27FC236}">
              <a16:creationId xmlns:a16="http://schemas.microsoft.com/office/drawing/2014/main" id="{F5D853A1-6DDC-4781-8615-6157EEB44C6F}"/>
            </a:ext>
          </a:extLst>
        </xdr:cNvPr>
        <xdr:cNvSpPr/>
      </xdr:nvSpPr>
      <xdr:spPr>
        <a:xfrm>
          <a:off x="0" y="366729004"/>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1783</xdr:row>
      <xdr:rowOff>12695</xdr:rowOff>
    </xdr:from>
    <xdr:ext cx="6792595" cy="0"/>
    <xdr:sp macro="" textlink="">
      <xdr:nvSpPr>
        <xdr:cNvPr id="47" name="Shape 47">
          <a:extLst>
            <a:ext uri="{FF2B5EF4-FFF2-40B4-BE49-F238E27FC236}">
              <a16:creationId xmlns:a16="http://schemas.microsoft.com/office/drawing/2014/main" id="{7ED0B5B1-174F-4B44-9FC7-7EFBD946B8DA}"/>
            </a:ext>
          </a:extLst>
        </xdr:cNvPr>
        <xdr:cNvSpPr/>
      </xdr:nvSpPr>
      <xdr:spPr>
        <a:xfrm>
          <a:off x="0" y="37482525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1818</xdr:row>
      <xdr:rowOff>12696</xdr:rowOff>
    </xdr:from>
    <xdr:ext cx="6792595" cy="0"/>
    <xdr:sp macro="" textlink="">
      <xdr:nvSpPr>
        <xdr:cNvPr id="48" name="Shape 48">
          <a:extLst>
            <a:ext uri="{FF2B5EF4-FFF2-40B4-BE49-F238E27FC236}">
              <a16:creationId xmlns:a16="http://schemas.microsoft.com/office/drawing/2014/main" id="{875BADE8-50C9-4A26-A3AC-58F829397428}"/>
            </a:ext>
          </a:extLst>
        </xdr:cNvPr>
        <xdr:cNvSpPr/>
      </xdr:nvSpPr>
      <xdr:spPr>
        <a:xfrm>
          <a:off x="0" y="382959606"/>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1848</xdr:row>
      <xdr:rowOff>12705</xdr:rowOff>
    </xdr:from>
    <xdr:ext cx="6792595" cy="0"/>
    <xdr:sp macro="" textlink="">
      <xdr:nvSpPr>
        <xdr:cNvPr id="49" name="Shape 49">
          <a:extLst>
            <a:ext uri="{FF2B5EF4-FFF2-40B4-BE49-F238E27FC236}">
              <a16:creationId xmlns:a16="http://schemas.microsoft.com/office/drawing/2014/main" id="{B936E558-C0D2-440D-BAC9-98E232ADBDEA}"/>
            </a:ext>
          </a:extLst>
        </xdr:cNvPr>
        <xdr:cNvSpPr/>
      </xdr:nvSpPr>
      <xdr:spPr>
        <a:xfrm>
          <a:off x="0" y="39077964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1879</xdr:row>
      <xdr:rowOff>12705</xdr:rowOff>
    </xdr:from>
    <xdr:ext cx="6792595" cy="0"/>
    <xdr:sp macro="" textlink="">
      <xdr:nvSpPr>
        <xdr:cNvPr id="50" name="Shape 50">
          <a:extLst>
            <a:ext uri="{FF2B5EF4-FFF2-40B4-BE49-F238E27FC236}">
              <a16:creationId xmlns:a16="http://schemas.microsoft.com/office/drawing/2014/main" id="{D395DDAC-A4AF-40A3-A0C1-5C7500CC4279}"/>
            </a:ext>
          </a:extLst>
        </xdr:cNvPr>
        <xdr:cNvSpPr/>
      </xdr:nvSpPr>
      <xdr:spPr>
        <a:xfrm>
          <a:off x="0" y="39899971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1925</xdr:row>
      <xdr:rowOff>12697</xdr:rowOff>
    </xdr:from>
    <xdr:ext cx="6792595" cy="0"/>
    <xdr:sp macro="" textlink="">
      <xdr:nvSpPr>
        <xdr:cNvPr id="51" name="Shape 51">
          <a:extLst>
            <a:ext uri="{FF2B5EF4-FFF2-40B4-BE49-F238E27FC236}">
              <a16:creationId xmlns:a16="http://schemas.microsoft.com/office/drawing/2014/main" id="{1B43FB2F-C03C-4B35-851C-6B233537D80C}"/>
            </a:ext>
          </a:extLst>
        </xdr:cNvPr>
        <xdr:cNvSpPr/>
      </xdr:nvSpPr>
      <xdr:spPr>
        <a:xfrm>
          <a:off x="0" y="407219782"/>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1963</xdr:row>
      <xdr:rowOff>12701</xdr:rowOff>
    </xdr:from>
    <xdr:ext cx="6792595" cy="0"/>
    <xdr:sp macro="" textlink="">
      <xdr:nvSpPr>
        <xdr:cNvPr id="52" name="Shape 52">
          <a:extLst>
            <a:ext uri="{FF2B5EF4-FFF2-40B4-BE49-F238E27FC236}">
              <a16:creationId xmlns:a16="http://schemas.microsoft.com/office/drawing/2014/main" id="{9A5AFAAA-F3A8-4C03-BABE-87E576DE7415}"/>
            </a:ext>
          </a:extLst>
        </xdr:cNvPr>
        <xdr:cNvSpPr/>
      </xdr:nvSpPr>
      <xdr:spPr>
        <a:xfrm>
          <a:off x="0" y="41528746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2008</xdr:row>
      <xdr:rowOff>12706</xdr:rowOff>
    </xdr:from>
    <xdr:ext cx="6792595" cy="0"/>
    <xdr:sp macro="" textlink="">
      <xdr:nvSpPr>
        <xdr:cNvPr id="53" name="Shape 53">
          <a:extLst>
            <a:ext uri="{FF2B5EF4-FFF2-40B4-BE49-F238E27FC236}">
              <a16:creationId xmlns:a16="http://schemas.microsoft.com/office/drawing/2014/main" id="{2DF40DCF-1EB9-478E-9AAA-FB23A09E8A3D}"/>
            </a:ext>
          </a:extLst>
        </xdr:cNvPr>
        <xdr:cNvSpPr/>
      </xdr:nvSpPr>
      <xdr:spPr>
        <a:xfrm>
          <a:off x="0" y="42501249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2044</xdr:row>
      <xdr:rowOff>12710</xdr:rowOff>
    </xdr:from>
    <xdr:ext cx="6792595" cy="0"/>
    <xdr:sp macro="" textlink="">
      <xdr:nvSpPr>
        <xdr:cNvPr id="54" name="Shape 54">
          <a:extLst>
            <a:ext uri="{FF2B5EF4-FFF2-40B4-BE49-F238E27FC236}">
              <a16:creationId xmlns:a16="http://schemas.microsoft.com/office/drawing/2014/main" id="{EC711FFA-D6EF-4D7D-9687-B632ED3103D5}"/>
            </a:ext>
          </a:extLst>
        </xdr:cNvPr>
        <xdr:cNvSpPr/>
      </xdr:nvSpPr>
      <xdr:spPr>
        <a:xfrm>
          <a:off x="0" y="43310874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2067</xdr:row>
      <xdr:rowOff>12710</xdr:rowOff>
    </xdr:from>
    <xdr:ext cx="6792595" cy="0"/>
    <xdr:sp macro="" textlink="">
      <xdr:nvSpPr>
        <xdr:cNvPr id="55" name="Shape 55">
          <a:extLst>
            <a:ext uri="{FF2B5EF4-FFF2-40B4-BE49-F238E27FC236}">
              <a16:creationId xmlns:a16="http://schemas.microsoft.com/office/drawing/2014/main" id="{775AFE90-27C8-4839-9866-D340A0A5EB15}"/>
            </a:ext>
          </a:extLst>
        </xdr:cNvPr>
        <xdr:cNvSpPr/>
      </xdr:nvSpPr>
      <xdr:spPr>
        <a:xfrm>
          <a:off x="0" y="43813794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247</xdr:row>
      <xdr:rowOff>12702</xdr:rowOff>
    </xdr:from>
    <xdr:to>
      <xdr:col>16</xdr:col>
      <xdr:colOff>97155</xdr:colOff>
      <xdr:row>248</xdr:row>
      <xdr:rowOff>1272</xdr:rowOff>
    </xdr:to>
    <xdr:sp macro="" textlink="">
      <xdr:nvSpPr>
        <xdr:cNvPr id="2" name="Shape 2">
          <a:extLst>
            <a:ext uri="{FF2B5EF4-FFF2-40B4-BE49-F238E27FC236}">
              <a16:creationId xmlns:a16="http://schemas.microsoft.com/office/drawing/2014/main" id="{97470C97-7B4A-40A5-B78C-E94CDB376173}"/>
            </a:ext>
          </a:extLst>
        </xdr:cNvPr>
        <xdr:cNvSpPr/>
      </xdr:nvSpPr>
      <xdr:spPr>
        <a:xfrm>
          <a:off x="0" y="5772848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279</xdr:row>
      <xdr:rowOff>12701</xdr:rowOff>
    </xdr:from>
    <xdr:to>
      <xdr:col>16</xdr:col>
      <xdr:colOff>97155</xdr:colOff>
      <xdr:row>280</xdr:row>
      <xdr:rowOff>1271</xdr:rowOff>
    </xdr:to>
    <xdr:sp macro="" textlink="">
      <xdr:nvSpPr>
        <xdr:cNvPr id="3" name="Shape 3">
          <a:extLst>
            <a:ext uri="{FF2B5EF4-FFF2-40B4-BE49-F238E27FC236}">
              <a16:creationId xmlns:a16="http://schemas.microsoft.com/office/drawing/2014/main" id="{1E2E9AB8-7AA2-4E84-9879-37D808E7E745}"/>
            </a:ext>
          </a:extLst>
        </xdr:cNvPr>
        <xdr:cNvSpPr/>
      </xdr:nvSpPr>
      <xdr:spPr>
        <a:xfrm>
          <a:off x="0" y="65681861"/>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318</xdr:row>
      <xdr:rowOff>12700</xdr:rowOff>
    </xdr:from>
    <xdr:to>
      <xdr:col>16</xdr:col>
      <xdr:colOff>97155</xdr:colOff>
      <xdr:row>319</xdr:row>
      <xdr:rowOff>1270</xdr:rowOff>
    </xdr:to>
    <xdr:sp macro="" textlink="">
      <xdr:nvSpPr>
        <xdr:cNvPr id="4" name="Shape 4">
          <a:extLst>
            <a:ext uri="{FF2B5EF4-FFF2-40B4-BE49-F238E27FC236}">
              <a16:creationId xmlns:a16="http://schemas.microsoft.com/office/drawing/2014/main" id="{11E1B8B9-27C2-4C02-A8E9-D00B3D0E5CCC}"/>
            </a:ext>
          </a:extLst>
        </xdr:cNvPr>
        <xdr:cNvSpPr/>
      </xdr:nvSpPr>
      <xdr:spPr>
        <a:xfrm>
          <a:off x="0" y="73968610"/>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357</xdr:row>
      <xdr:rowOff>12701</xdr:rowOff>
    </xdr:from>
    <xdr:to>
      <xdr:col>16</xdr:col>
      <xdr:colOff>97155</xdr:colOff>
      <xdr:row>358</xdr:row>
      <xdr:rowOff>1271</xdr:rowOff>
    </xdr:to>
    <xdr:sp macro="" textlink="">
      <xdr:nvSpPr>
        <xdr:cNvPr id="5" name="Shape 5">
          <a:extLst>
            <a:ext uri="{FF2B5EF4-FFF2-40B4-BE49-F238E27FC236}">
              <a16:creationId xmlns:a16="http://schemas.microsoft.com/office/drawing/2014/main" id="{417CF46A-72D5-4EC9-88CD-A67D08D37767}"/>
            </a:ext>
          </a:extLst>
        </xdr:cNvPr>
        <xdr:cNvSpPr/>
      </xdr:nvSpPr>
      <xdr:spPr>
        <a:xfrm>
          <a:off x="0" y="82198211"/>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394</xdr:row>
      <xdr:rowOff>12701</xdr:rowOff>
    </xdr:from>
    <xdr:to>
      <xdr:col>16</xdr:col>
      <xdr:colOff>97155</xdr:colOff>
      <xdr:row>395</xdr:row>
      <xdr:rowOff>1271</xdr:rowOff>
    </xdr:to>
    <xdr:sp macro="" textlink="">
      <xdr:nvSpPr>
        <xdr:cNvPr id="6" name="Shape 6">
          <a:extLst>
            <a:ext uri="{FF2B5EF4-FFF2-40B4-BE49-F238E27FC236}">
              <a16:creationId xmlns:a16="http://schemas.microsoft.com/office/drawing/2014/main" id="{4BC26C7D-6460-4F77-8AB8-12EC970D4B01}"/>
            </a:ext>
          </a:extLst>
        </xdr:cNvPr>
        <xdr:cNvSpPr/>
      </xdr:nvSpPr>
      <xdr:spPr>
        <a:xfrm>
          <a:off x="0" y="90427811"/>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610</xdr:row>
      <xdr:rowOff>12704</xdr:rowOff>
    </xdr:from>
    <xdr:to>
      <xdr:col>16</xdr:col>
      <xdr:colOff>97155</xdr:colOff>
      <xdr:row>611</xdr:row>
      <xdr:rowOff>1274</xdr:rowOff>
    </xdr:to>
    <xdr:sp macro="" textlink="">
      <xdr:nvSpPr>
        <xdr:cNvPr id="7" name="Shape 7">
          <a:extLst>
            <a:ext uri="{FF2B5EF4-FFF2-40B4-BE49-F238E27FC236}">
              <a16:creationId xmlns:a16="http://schemas.microsoft.com/office/drawing/2014/main" id="{CD6761EB-65CC-4962-9D2E-31E2E9D6D4B4}"/>
            </a:ext>
          </a:extLst>
        </xdr:cNvPr>
        <xdr:cNvSpPr/>
      </xdr:nvSpPr>
      <xdr:spPr>
        <a:xfrm>
          <a:off x="0" y="140415014"/>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650</xdr:row>
      <xdr:rowOff>12697</xdr:rowOff>
    </xdr:from>
    <xdr:to>
      <xdr:col>16</xdr:col>
      <xdr:colOff>97155</xdr:colOff>
      <xdr:row>651</xdr:row>
      <xdr:rowOff>1267</xdr:rowOff>
    </xdr:to>
    <xdr:sp macro="" textlink="">
      <xdr:nvSpPr>
        <xdr:cNvPr id="8" name="Shape 8">
          <a:extLst>
            <a:ext uri="{FF2B5EF4-FFF2-40B4-BE49-F238E27FC236}">
              <a16:creationId xmlns:a16="http://schemas.microsoft.com/office/drawing/2014/main" id="{628D09C7-3A0E-453C-838C-6B7A0DA7B385}"/>
            </a:ext>
          </a:extLst>
        </xdr:cNvPr>
        <xdr:cNvSpPr/>
      </xdr:nvSpPr>
      <xdr:spPr>
        <a:xfrm>
          <a:off x="0" y="14853030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687</xdr:row>
      <xdr:rowOff>12697</xdr:rowOff>
    </xdr:from>
    <xdr:to>
      <xdr:col>16</xdr:col>
      <xdr:colOff>97155</xdr:colOff>
      <xdr:row>688</xdr:row>
      <xdr:rowOff>1267</xdr:rowOff>
    </xdr:to>
    <xdr:sp macro="" textlink="">
      <xdr:nvSpPr>
        <xdr:cNvPr id="9" name="Shape 9">
          <a:extLst>
            <a:ext uri="{FF2B5EF4-FFF2-40B4-BE49-F238E27FC236}">
              <a16:creationId xmlns:a16="http://schemas.microsoft.com/office/drawing/2014/main" id="{A3EE1100-5AD9-4C5D-B2E5-EB30D2846135}"/>
            </a:ext>
          </a:extLst>
        </xdr:cNvPr>
        <xdr:cNvSpPr/>
      </xdr:nvSpPr>
      <xdr:spPr>
        <a:xfrm>
          <a:off x="0" y="15675990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723</xdr:row>
      <xdr:rowOff>12703</xdr:rowOff>
    </xdr:from>
    <xdr:to>
      <xdr:col>16</xdr:col>
      <xdr:colOff>97155</xdr:colOff>
      <xdr:row>724</xdr:row>
      <xdr:rowOff>1273</xdr:rowOff>
    </xdr:to>
    <xdr:sp macro="" textlink="">
      <xdr:nvSpPr>
        <xdr:cNvPr id="10" name="Shape 10">
          <a:extLst>
            <a:ext uri="{FF2B5EF4-FFF2-40B4-BE49-F238E27FC236}">
              <a16:creationId xmlns:a16="http://schemas.microsoft.com/office/drawing/2014/main" id="{AF0E82D5-58BD-49CF-BB97-F10D8FFB04F0}"/>
            </a:ext>
          </a:extLst>
        </xdr:cNvPr>
        <xdr:cNvSpPr/>
      </xdr:nvSpPr>
      <xdr:spPr>
        <a:xfrm>
          <a:off x="0" y="164960938"/>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750</xdr:row>
      <xdr:rowOff>12702</xdr:rowOff>
    </xdr:from>
    <xdr:to>
      <xdr:col>16</xdr:col>
      <xdr:colOff>97155</xdr:colOff>
      <xdr:row>751</xdr:row>
      <xdr:rowOff>1272</xdr:rowOff>
    </xdr:to>
    <xdr:sp macro="" textlink="">
      <xdr:nvSpPr>
        <xdr:cNvPr id="11" name="Shape 11">
          <a:extLst>
            <a:ext uri="{FF2B5EF4-FFF2-40B4-BE49-F238E27FC236}">
              <a16:creationId xmlns:a16="http://schemas.microsoft.com/office/drawing/2014/main" id="{2D8CB5AD-4C7A-4266-BAF3-BD0A6BC416A9}"/>
            </a:ext>
          </a:extLst>
        </xdr:cNvPr>
        <xdr:cNvSpPr/>
      </xdr:nvSpPr>
      <xdr:spPr>
        <a:xfrm>
          <a:off x="0" y="17334293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943</xdr:row>
      <xdr:rowOff>12697</xdr:rowOff>
    </xdr:from>
    <xdr:to>
      <xdr:col>16</xdr:col>
      <xdr:colOff>97155</xdr:colOff>
      <xdr:row>944</xdr:row>
      <xdr:rowOff>1267</xdr:rowOff>
    </xdr:to>
    <xdr:sp macro="" textlink="">
      <xdr:nvSpPr>
        <xdr:cNvPr id="12" name="Shape 12">
          <a:extLst>
            <a:ext uri="{FF2B5EF4-FFF2-40B4-BE49-F238E27FC236}">
              <a16:creationId xmlns:a16="http://schemas.microsoft.com/office/drawing/2014/main" id="{DB0847B2-736E-4E5D-84E3-D1C64FB24BFF}"/>
            </a:ext>
          </a:extLst>
        </xdr:cNvPr>
        <xdr:cNvSpPr/>
      </xdr:nvSpPr>
      <xdr:spPr>
        <a:xfrm>
          <a:off x="0" y="215538682"/>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1107</xdr:row>
      <xdr:rowOff>12690</xdr:rowOff>
    </xdr:from>
    <xdr:to>
      <xdr:col>16</xdr:col>
      <xdr:colOff>97155</xdr:colOff>
      <xdr:row>1108</xdr:row>
      <xdr:rowOff>1260</xdr:rowOff>
    </xdr:to>
    <xdr:sp macro="" textlink="">
      <xdr:nvSpPr>
        <xdr:cNvPr id="13" name="Shape 13">
          <a:extLst>
            <a:ext uri="{FF2B5EF4-FFF2-40B4-BE49-F238E27FC236}">
              <a16:creationId xmlns:a16="http://schemas.microsoft.com/office/drawing/2014/main" id="{967F68B0-37B2-4949-8D83-CB53CB9234C6}"/>
            </a:ext>
          </a:extLst>
        </xdr:cNvPr>
        <xdr:cNvSpPr/>
      </xdr:nvSpPr>
      <xdr:spPr>
        <a:xfrm>
          <a:off x="0" y="257791575"/>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1146</xdr:row>
      <xdr:rowOff>12697</xdr:rowOff>
    </xdr:from>
    <xdr:to>
      <xdr:col>16</xdr:col>
      <xdr:colOff>97155</xdr:colOff>
      <xdr:row>1147</xdr:row>
      <xdr:rowOff>1267</xdr:rowOff>
    </xdr:to>
    <xdr:sp macro="" textlink="">
      <xdr:nvSpPr>
        <xdr:cNvPr id="14" name="Shape 14">
          <a:extLst>
            <a:ext uri="{FF2B5EF4-FFF2-40B4-BE49-F238E27FC236}">
              <a16:creationId xmlns:a16="http://schemas.microsoft.com/office/drawing/2014/main" id="{7F634D98-A0AC-4D28-B056-82FCF318AB21}"/>
            </a:ext>
          </a:extLst>
        </xdr:cNvPr>
        <xdr:cNvSpPr/>
      </xdr:nvSpPr>
      <xdr:spPr>
        <a:xfrm>
          <a:off x="0" y="266030707"/>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1179</xdr:row>
      <xdr:rowOff>12696</xdr:rowOff>
    </xdr:from>
    <xdr:to>
      <xdr:col>16</xdr:col>
      <xdr:colOff>97155</xdr:colOff>
      <xdr:row>1180</xdr:row>
      <xdr:rowOff>1266</xdr:rowOff>
    </xdr:to>
    <xdr:sp macro="" textlink="">
      <xdr:nvSpPr>
        <xdr:cNvPr id="15" name="Shape 15">
          <a:extLst>
            <a:ext uri="{FF2B5EF4-FFF2-40B4-BE49-F238E27FC236}">
              <a16:creationId xmlns:a16="http://schemas.microsoft.com/office/drawing/2014/main" id="{080F4BED-8079-4B63-B4DE-933E1C5FFDB0}"/>
            </a:ext>
          </a:extLst>
        </xdr:cNvPr>
        <xdr:cNvSpPr/>
      </xdr:nvSpPr>
      <xdr:spPr>
        <a:xfrm>
          <a:off x="0" y="274088856"/>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twoCellAnchor editAs="oneCell">
    <xdr:from>
      <xdr:col>0</xdr:col>
      <xdr:colOff>0</xdr:colOff>
      <xdr:row>1213</xdr:row>
      <xdr:rowOff>12700</xdr:rowOff>
    </xdr:from>
    <xdr:to>
      <xdr:col>16</xdr:col>
      <xdr:colOff>97155</xdr:colOff>
      <xdr:row>1214</xdr:row>
      <xdr:rowOff>1270</xdr:rowOff>
    </xdr:to>
    <xdr:sp macro="" textlink="">
      <xdr:nvSpPr>
        <xdr:cNvPr id="16" name="Shape 16">
          <a:extLst>
            <a:ext uri="{FF2B5EF4-FFF2-40B4-BE49-F238E27FC236}">
              <a16:creationId xmlns:a16="http://schemas.microsoft.com/office/drawing/2014/main" id="{43056C6C-7DFE-4EE9-B329-2E636DF34D54}"/>
            </a:ext>
          </a:extLst>
        </xdr:cNvPr>
        <xdr:cNvSpPr/>
      </xdr:nvSpPr>
      <xdr:spPr>
        <a:xfrm>
          <a:off x="0" y="282156535"/>
          <a:ext cx="8256270" cy="0"/>
        </a:xfrm>
        <a:custGeom>
          <a:avLst/>
          <a:gdLst/>
          <a:ahLst/>
          <a:cxnLst/>
          <a:rect l="0" t="0" r="0" b="0"/>
          <a:pathLst>
            <a:path w="6792595">
              <a:moveTo>
                <a:pt x="0" y="0"/>
              </a:moveTo>
              <a:lnTo>
                <a:pt x="6792455" y="0"/>
              </a:lnTo>
            </a:path>
          </a:pathLst>
        </a:custGeom>
        <a:ln w="25400">
          <a:solidFill>
            <a:srgbClr val="000000"/>
          </a:solidFill>
        </a:ln>
      </xdr:spPr>
    </xdr:sp>
    <xdr:clientData/>
  </xdr:twoCellAnchor>
  <xdr:oneCellAnchor>
    <xdr:from>
      <xdr:col>0</xdr:col>
      <xdr:colOff>0</xdr:colOff>
      <xdr:row>1250</xdr:row>
      <xdr:rowOff>12696</xdr:rowOff>
    </xdr:from>
    <xdr:ext cx="6792595" cy="0"/>
    <xdr:sp macro="" textlink="">
      <xdr:nvSpPr>
        <xdr:cNvPr id="17" name="Shape 17">
          <a:extLst>
            <a:ext uri="{FF2B5EF4-FFF2-40B4-BE49-F238E27FC236}">
              <a16:creationId xmlns:a16="http://schemas.microsoft.com/office/drawing/2014/main" id="{EFBEA45F-F773-4262-9C6B-31E24199D2D7}"/>
            </a:ext>
          </a:extLst>
        </xdr:cNvPr>
        <xdr:cNvSpPr/>
      </xdr:nvSpPr>
      <xdr:spPr>
        <a:xfrm>
          <a:off x="0" y="29070998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1288</xdr:row>
      <xdr:rowOff>12702</xdr:rowOff>
    </xdr:from>
    <xdr:ext cx="6792595" cy="0"/>
    <xdr:sp macro="" textlink="">
      <xdr:nvSpPr>
        <xdr:cNvPr id="18" name="Shape 18">
          <a:extLst>
            <a:ext uri="{FF2B5EF4-FFF2-40B4-BE49-F238E27FC236}">
              <a16:creationId xmlns:a16="http://schemas.microsoft.com/office/drawing/2014/main" id="{F818AE25-015B-473F-8E4F-1BB45A56C4C0}"/>
            </a:ext>
          </a:extLst>
        </xdr:cNvPr>
        <xdr:cNvSpPr/>
      </xdr:nvSpPr>
      <xdr:spPr>
        <a:xfrm>
          <a:off x="0" y="300577887"/>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1321</xdr:row>
      <xdr:rowOff>12711</xdr:rowOff>
    </xdr:from>
    <xdr:ext cx="6792595" cy="0"/>
    <xdr:sp macro="" textlink="">
      <xdr:nvSpPr>
        <xdr:cNvPr id="19" name="Shape 19">
          <a:extLst>
            <a:ext uri="{FF2B5EF4-FFF2-40B4-BE49-F238E27FC236}">
              <a16:creationId xmlns:a16="http://schemas.microsoft.com/office/drawing/2014/main" id="{09D93D5F-7FCD-4106-9BAE-32B9240CBFCF}"/>
            </a:ext>
          </a:extLst>
        </xdr:cNvPr>
        <xdr:cNvSpPr/>
      </xdr:nvSpPr>
      <xdr:spPr>
        <a:xfrm>
          <a:off x="0" y="30851222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1355</xdr:row>
      <xdr:rowOff>12701</xdr:rowOff>
    </xdr:from>
    <xdr:ext cx="6792595" cy="0"/>
    <xdr:sp macro="" textlink="">
      <xdr:nvSpPr>
        <xdr:cNvPr id="20" name="Shape 20">
          <a:extLst>
            <a:ext uri="{FF2B5EF4-FFF2-40B4-BE49-F238E27FC236}">
              <a16:creationId xmlns:a16="http://schemas.microsoft.com/office/drawing/2014/main" id="{B7551B63-A0AE-4C00-9BCC-9095F125C95B}"/>
            </a:ext>
          </a:extLst>
        </xdr:cNvPr>
        <xdr:cNvSpPr/>
      </xdr:nvSpPr>
      <xdr:spPr>
        <a:xfrm>
          <a:off x="0" y="316437011"/>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1387</xdr:row>
      <xdr:rowOff>12700</xdr:rowOff>
    </xdr:from>
    <xdr:ext cx="6792595" cy="0"/>
    <xdr:sp macro="" textlink="">
      <xdr:nvSpPr>
        <xdr:cNvPr id="21" name="Shape 21">
          <a:extLst>
            <a:ext uri="{FF2B5EF4-FFF2-40B4-BE49-F238E27FC236}">
              <a16:creationId xmlns:a16="http://schemas.microsoft.com/office/drawing/2014/main" id="{79B81BED-835C-46B7-AA43-1629B278153B}"/>
            </a:ext>
          </a:extLst>
        </xdr:cNvPr>
        <xdr:cNvSpPr/>
      </xdr:nvSpPr>
      <xdr:spPr>
        <a:xfrm>
          <a:off x="0" y="324095110"/>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oneCellAnchor>
    <xdr:from>
      <xdr:col>0</xdr:col>
      <xdr:colOff>0</xdr:colOff>
      <xdr:row>1412</xdr:row>
      <xdr:rowOff>12700</xdr:rowOff>
    </xdr:from>
    <xdr:ext cx="6792595" cy="0"/>
    <xdr:sp macro="" textlink="">
      <xdr:nvSpPr>
        <xdr:cNvPr id="22" name="Shape 22">
          <a:extLst>
            <a:ext uri="{FF2B5EF4-FFF2-40B4-BE49-F238E27FC236}">
              <a16:creationId xmlns:a16="http://schemas.microsoft.com/office/drawing/2014/main" id="{838B3C63-E48E-44AD-AE38-B2354DF9D37A}"/>
            </a:ext>
          </a:extLst>
        </xdr:cNvPr>
        <xdr:cNvSpPr/>
      </xdr:nvSpPr>
      <xdr:spPr>
        <a:xfrm>
          <a:off x="0" y="329571985"/>
          <a:ext cx="6792595" cy="0"/>
        </a:xfrm>
        <a:custGeom>
          <a:avLst/>
          <a:gdLst/>
          <a:ahLst/>
          <a:cxnLst/>
          <a:rect l="0" t="0" r="0" b="0"/>
          <a:pathLst>
            <a:path w="6792595">
              <a:moveTo>
                <a:pt x="0" y="0"/>
              </a:moveTo>
              <a:lnTo>
                <a:pt x="6792455" y="0"/>
              </a:lnTo>
            </a:path>
          </a:pathLst>
        </a:custGeom>
        <a:ln w="25400">
          <a:solidFill>
            <a:srgbClr val="000000"/>
          </a:solidFill>
        </a:ln>
      </xdr:spPr>
    </xdr:sp>
    <xdr:clientData/>
  </xdr:one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1047750</xdr:colOff>
      <xdr:row>3</xdr:row>
      <xdr:rowOff>20955</xdr:rowOff>
    </xdr:to>
    <xdr:pic>
      <xdr:nvPicPr>
        <xdr:cNvPr id="2" name="Picture 1" descr="cid:rs.aspx?fid=eac60bc7-f710-4ccd-87d6-b513be2eb2f7">
          <a:extLst>
            <a:ext uri="{FF2B5EF4-FFF2-40B4-BE49-F238E27FC236}">
              <a16:creationId xmlns:a16="http://schemas.microsoft.com/office/drawing/2014/main" id="{97EAEE9C-79B5-4D6D-9344-E13F808808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1047750</xdr:colOff>
      <xdr:row>3</xdr:row>
      <xdr:rowOff>20955</xdr:rowOff>
    </xdr:to>
    <xdr:pic>
      <xdr:nvPicPr>
        <xdr:cNvPr id="2" name="Picture 1" descr="cid:rs.aspx?fid=f52b84b7-d857-485b-8821-1d7cbd00bd41">
          <a:extLst>
            <a:ext uri="{FF2B5EF4-FFF2-40B4-BE49-F238E27FC236}">
              <a16:creationId xmlns:a16="http://schemas.microsoft.com/office/drawing/2014/main" id="{79EAE884-F3E4-47B4-ABB8-A6223E519D1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1043940</xdr:colOff>
      <xdr:row>3</xdr:row>
      <xdr:rowOff>17145</xdr:rowOff>
    </xdr:to>
    <xdr:pic>
      <xdr:nvPicPr>
        <xdr:cNvPr id="2" name="Picture 1" descr="cid:rs.aspx?fid=f5759f31-b0e5-4486-b8b1-f44dd1777db2">
          <a:extLst>
            <a:ext uri="{FF2B5EF4-FFF2-40B4-BE49-F238E27FC236}">
              <a16:creationId xmlns:a16="http://schemas.microsoft.com/office/drawing/2014/main" id="{6EEA9C1E-2E97-4241-B4FB-CBF96F2BFB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0975"/>
          <a:ext cx="1038225" cy="37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ITYFILES/DEVServices/00%20REPORTS-STATS/Development%20Reports/Monthly%20Development%20Reports%20FY/FY22/2022%2003/2022%2003%20Data%20Dum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_Com Activity Data Dump"/>
      <sheetName val="Sheet1"/>
    </sheetNames>
    <sheetDataSet>
      <sheetData sheetId="0">
        <row r="2">
          <cell r="H2">
            <v>55000</v>
          </cell>
          <cell r="I2">
            <v>0</v>
          </cell>
        </row>
        <row r="3">
          <cell r="H3">
            <v>2787638</v>
          </cell>
          <cell r="I3">
            <v>0</v>
          </cell>
        </row>
        <row r="4">
          <cell r="H4">
            <v>15342</v>
          </cell>
          <cell r="I4">
            <v>0</v>
          </cell>
        </row>
        <row r="5">
          <cell r="H5">
            <v>900</v>
          </cell>
          <cell r="I5">
            <v>0</v>
          </cell>
        </row>
        <row r="6">
          <cell r="H6">
            <v>28000</v>
          </cell>
          <cell r="I6">
            <v>0</v>
          </cell>
        </row>
        <row r="7">
          <cell r="H7">
            <v>500</v>
          </cell>
          <cell r="I7">
            <v>0</v>
          </cell>
        </row>
        <row r="8">
          <cell r="H8">
            <v>0</v>
          </cell>
          <cell r="I8">
            <v>0</v>
          </cell>
        </row>
        <row r="9">
          <cell r="H9">
            <v>75000</v>
          </cell>
          <cell r="I9">
            <v>0</v>
          </cell>
        </row>
        <row r="10">
          <cell r="H10">
            <v>50000</v>
          </cell>
          <cell r="I10">
            <v>0</v>
          </cell>
        </row>
        <row r="11">
          <cell r="H11">
            <v>20000</v>
          </cell>
          <cell r="I11">
            <v>0</v>
          </cell>
        </row>
        <row r="12">
          <cell r="H12">
            <v>285000</v>
          </cell>
          <cell r="I12">
            <v>0</v>
          </cell>
        </row>
        <row r="13">
          <cell r="H13">
            <v>45269</v>
          </cell>
          <cell r="I13">
            <v>0</v>
          </cell>
        </row>
        <row r="15">
          <cell r="H15">
            <v>225000</v>
          </cell>
          <cell r="I15">
            <v>0</v>
          </cell>
        </row>
        <row r="16">
          <cell r="H16">
            <v>50000</v>
          </cell>
          <cell r="I16">
            <v>0</v>
          </cell>
        </row>
        <row r="17">
          <cell r="J17" t="str">
            <v/>
          </cell>
          <cell r="K17">
            <v>41146.559999999998</v>
          </cell>
        </row>
        <row r="27">
          <cell r="J27" t="str">
            <v/>
          </cell>
          <cell r="K27">
            <v>559763.85</v>
          </cell>
        </row>
        <row r="36">
          <cell r="J36" t="str">
            <v/>
          </cell>
          <cell r="K36">
            <v>372756</v>
          </cell>
        </row>
        <row r="37">
          <cell r="J37" t="str">
            <v/>
          </cell>
          <cell r="K37">
            <v>301994.23</v>
          </cell>
        </row>
        <row r="38">
          <cell r="J38" t="str">
            <v/>
          </cell>
          <cell r="K38">
            <v>644395.9</v>
          </cell>
        </row>
        <row r="39">
          <cell r="J39" t="str">
            <v/>
          </cell>
          <cell r="K39">
            <v>65512.26</v>
          </cell>
        </row>
        <row r="40">
          <cell r="J40" t="str">
            <v/>
          </cell>
          <cell r="K40">
            <v>99803.77</v>
          </cell>
        </row>
        <row r="41">
          <cell r="J41" t="str">
            <v/>
          </cell>
          <cell r="K41">
            <v>492335.84</v>
          </cell>
        </row>
        <row r="42">
          <cell r="J42" t="str">
            <v/>
          </cell>
          <cell r="K42">
            <v>396135.4</v>
          </cell>
        </row>
        <row r="43">
          <cell r="J43" t="str">
            <v/>
          </cell>
          <cell r="K43">
            <v>434059.12</v>
          </cell>
        </row>
        <row r="45">
          <cell r="J45" t="str">
            <v/>
          </cell>
          <cell r="K45">
            <v>158376.44</v>
          </cell>
        </row>
        <row r="46">
          <cell r="J46" t="str">
            <v/>
          </cell>
          <cell r="K46">
            <v>159479.34</v>
          </cell>
        </row>
        <row r="47">
          <cell r="J47" t="str">
            <v/>
          </cell>
          <cell r="K47">
            <v>159479.34</v>
          </cell>
        </row>
        <row r="48">
          <cell r="J48" t="str">
            <v/>
          </cell>
          <cell r="K48">
            <v>201389.36</v>
          </cell>
        </row>
        <row r="49">
          <cell r="J49" t="str">
            <v/>
          </cell>
          <cell r="K49">
            <v>990934.88</v>
          </cell>
        </row>
        <row r="50">
          <cell r="J50" t="str">
            <v/>
          </cell>
          <cell r="K50">
            <v>2084143.08</v>
          </cell>
        </row>
        <row r="51">
          <cell r="J51" t="str">
            <v/>
          </cell>
          <cell r="K51">
            <v>1244870.3999999999</v>
          </cell>
        </row>
        <row r="52">
          <cell r="J52" t="str">
            <v/>
          </cell>
          <cell r="K52"/>
        </row>
        <row r="53">
          <cell r="J53" t="str">
            <v/>
          </cell>
          <cell r="K53">
            <v>742862.88</v>
          </cell>
        </row>
        <row r="54">
          <cell r="J54" t="str">
            <v/>
          </cell>
          <cell r="K54">
            <v>742862.88</v>
          </cell>
        </row>
        <row r="56">
          <cell r="J56" t="str">
            <v/>
          </cell>
          <cell r="K56">
            <v>22429.439999999999</v>
          </cell>
        </row>
        <row r="57">
          <cell r="J57" t="str">
            <v/>
          </cell>
          <cell r="K57">
            <v>59472</v>
          </cell>
        </row>
        <row r="58">
          <cell r="J58"/>
          <cell r="K58"/>
        </row>
        <row r="59">
          <cell r="J59"/>
          <cell r="K59"/>
        </row>
        <row r="60">
          <cell r="J60" t="str">
            <v/>
          </cell>
          <cell r="K60">
            <v>48862</v>
          </cell>
        </row>
        <row r="62">
          <cell r="J62">
            <v>1593374.16</v>
          </cell>
          <cell r="K62" t="str">
            <v/>
          </cell>
        </row>
        <row r="63">
          <cell r="J63">
            <v>82771.199999999997</v>
          </cell>
          <cell r="K63" t="str">
            <v/>
          </cell>
        </row>
        <row r="64">
          <cell r="J64">
            <v>68981.759999999995</v>
          </cell>
          <cell r="K64" t="str">
            <v/>
          </cell>
        </row>
        <row r="65">
          <cell r="J65">
            <v>55180.800000000003</v>
          </cell>
          <cell r="K65" t="str">
            <v/>
          </cell>
        </row>
        <row r="66">
          <cell r="J66">
            <v>68976</v>
          </cell>
          <cell r="K66" t="str">
            <v/>
          </cell>
        </row>
        <row r="67">
          <cell r="J67">
            <v>68976</v>
          </cell>
          <cell r="K67" t="str">
            <v/>
          </cell>
        </row>
        <row r="68">
          <cell r="J68">
            <v>68976</v>
          </cell>
          <cell r="K68" t="str">
            <v/>
          </cell>
        </row>
        <row r="69">
          <cell r="J69">
            <v>1433300</v>
          </cell>
          <cell r="K69" t="str">
            <v/>
          </cell>
        </row>
        <row r="70">
          <cell r="J70">
            <v>1315882.52</v>
          </cell>
          <cell r="K70" t="str">
            <v/>
          </cell>
        </row>
        <row r="72">
          <cell r="J72">
            <v>2740217.76</v>
          </cell>
          <cell r="K72" t="str">
            <v/>
          </cell>
        </row>
      </sheetData>
      <sheetData sheetId="1"/>
    </sheetDataSet>
  </externalBook>
</externalLink>
</file>

<file path=xl/persons/person.xml><?xml version="1.0" encoding="utf-8"?>
<personList xmlns="http://schemas.microsoft.com/office/spreadsheetml/2018/threadedcomments" xmlns:x="http://schemas.openxmlformats.org/spreadsheetml/2006/main">
  <person displayName="DS Admin" id="{590DCE4D-DEEF-496A-8D3E-A18FF65B3679}" userId="DS Admin" providerId="None"/>
  <person displayName="Kirsten Hands" id="{B369420D-49F6-4889-9795-7F1004A1F444}" userId="S::HandsK@ci.missoula.mt.us::5f3f0a7c-ce58-4050-9baf-c9b08c558a5e"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4" dT="2021-12-06T16:20:00.70" personId="{B369420D-49F6-4889-9795-7F1004A1F444}" id="{5547743F-5FB2-48D2-B375-BEF8CD03546B}">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 ref="M28" dT="2022-01-10T21:58:28.58" personId="{B369420D-49F6-4889-9795-7F1004A1F444}" id="{5ADAE651-9823-43A8-899C-3AC149884C62}">
    <text>Lost one until due to a duplex abatement</text>
  </threadedComment>
</ThreadedComments>
</file>

<file path=xl/threadedComments/threadedComment2.xml><?xml version="1.0" encoding="utf-8"?>
<ThreadedComments xmlns="http://schemas.microsoft.com/office/spreadsheetml/2018/threadedcomments" xmlns:x="http://schemas.openxmlformats.org/spreadsheetml/2006/main">
  <threadedComment ref="L24" dT="2021-12-06T16:20:00.70" personId="{B369420D-49F6-4889-9795-7F1004A1F444}" id="{BCC9BA7B-CF97-45EE-9291-EF0AA048F811}">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3.xml><?xml version="1.0" encoding="utf-8"?>
<ThreadedComments xmlns="http://schemas.microsoft.com/office/spreadsheetml/2018/threadedcomments" xmlns:x="http://schemas.openxmlformats.org/spreadsheetml/2006/main">
  <threadedComment ref="B18" dT="2021-11-15T22:43:37.68" personId="{B369420D-49F6-4889-9795-7F1004A1F444}" id="{81B0E05D-BB74-42E0-B169-ACF8043FDC71}">
    <text>updated in Accela to refoof commercial.  Double check.</text>
  </threadedComment>
  <threadedComment ref="B105" dT="2021-11-15T15:23:32.23" personId="{B369420D-49F6-4889-9795-7F1004A1F444}" id="{5EE45DFA-26CC-4020-A4B8-713377802537}">
    <text>chaned in Accela to new multi-family - double check</text>
  </threadedComment>
</ThreadedComments>
</file>

<file path=xl/threadedComments/threadedComment4.xml><?xml version="1.0" encoding="utf-8"?>
<ThreadedComments xmlns="http://schemas.microsoft.com/office/spreadsheetml/2018/threadedcomments" xmlns:x="http://schemas.openxmlformats.org/spreadsheetml/2006/main">
  <threadedComment ref="H82" dT="2021-12-09T16:22:23.20" personId="{B369420D-49F6-4889-9795-7F1004A1F444}" id="{F329D511-AFB1-4482-B3BD-BAAFFE1D695A}">
    <text>Duplicate Permit - leave values blank</text>
  </threadedComment>
</ThreadedComments>
</file>

<file path=xl/threadedComments/threadedComment5.xml><?xml version="1.0" encoding="utf-8"?>
<ThreadedComments xmlns="http://schemas.microsoft.com/office/spreadsheetml/2018/threadedcomments" xmlns:x="http://schemas.openxmlformats.org/spreadsheetml/2006/main">
  <threadedComment ref="I35" dT="2022-01-10T16:40:47.26" personId="{B369420D-49F6-4889-9795-7F1004A1F444}" id="{67E3AFF8-CBB0-4A52-B59A-6EC54C369105}">
    <text>Email Christina for number</text>
  </threadedComment>
  <threadedComment ref="I36" dT="2022-01-10T15:51:02.95" personId="{B369420D-49F6-4889-9795-7F1004A1F444}" id="{BD0F1769-69D7-41D3-AF33-1326EA263239}">
    <text>Duplicate Permit Deleted Value</text>
  </threadedComment>
</ThreadedComments>
</file>

<file path=xl/threadedComments/threadedComment6.xml><?xml version="1.0" encoding="utf-8"?>
<ThreadedComments xmlns="http://schemas.microsoft.com/office/spreadsheetml/2018/threadedcomments" xmlns:x="http://schemas.openxmlformats.org/spreadsheetml/2006/main">
  <threadedComment ref="F24" dT="2022-01-10T21:38:56.75" personId="{B369420D-49F6-4889-9795-7F1004A1F444}" id="{51DBB0D7-0DCE-47A0-B28D-E03A75E54925}">
    <text>There was an issue with Mods to work in progress throughout this year.  This number is reported as zero as it wasn't resolved.</text>
  </threadedComment>
  <threadedComment ref="L24" dT="2021-12-06T16:20:00.70" personId="{B369420D-49F6-4889-9795-7F1004A1F444}" id="{645498FD-5E0C-4EE2-A803-BA232AAA5A91}">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7.xml><?xml version="1.0" encoding="utf-8"?>
<ThreadedComments xmlns="http://schemas.microsoft.com/office/spreadsheetml/2018/threadedcomments" xmlns:x="http://schemas.openxmlformats.org/spreadsheetml/2006/main">
  <threadedComment ref="F24" dT="2022-01-10T21:38:56.75" personId="{B369420D-49F6-4889-9795-7F1004A1F444}" id="{63D70367-0550-4F23-A073-3367E30C5E2D}">
    <text>There was an issue with Mods to work in progress throughout this year.  This number is reported as zero as it wasn't resolved.</text>
  </threadedComment>
  <threadedComment ref="L24" dT="2021-12-06T16:20:00.70" personId="{B369420D-49F6-4889-9795-7F1004A1F444}" id="{F2E2F361-2586-4EB1-BA4A-F42714EC1E0E}">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8.xml><?xml version="1.0" encoding="utf-8"?>
<ThreadedComments xmlns="http://schemas.microsoft.com/office/spreadsheetml/2018/threadedcomments" xmlns:x="http://schemas.openxmlformats.org/spreadsheetml/2006/main">
  <threadedComment ref="F24" dT="2022-01-10T21:38:56.75" personId="{B369420D-49F6-4889-9795-7F1004A1F444}" id="{EF7616D7-7828-44AB-9870-D06C98BAF62F}">
    <text>There was an issue with Mods to work in progress throughout this year.  This number is reported as zero as it wasn't resolved.</text>
  </threadedComment>
  <threadedComment ref="L24" dT="2021-12-06T16:20:00.70" personId="{B369420D-49F6-4889-9795-7F1004A1F444}" id="{55FAEA4B-3016-482B-B9F9-06174E1B600E}">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9.xml><?xml version="1.0" encoding="utf-8"?>
<ThreadedComments xmlns="http://schemas.microsoft.com/office/spreadsheetml/2018/threadedcomments" xmlns:x="http://schemas.openxmlformats.org/spreadsheetml/2006/main">
  <threadedComment ref="F24" dT="2022-01-10T21:38:56.75" personId="{B369420D-49F6-4889-9795-7F1004A1F444}" id="{039D75AB-0CCB-481D-941B-7BEEBE3F6891}">
    <text>There was an issue with Mods to work in progress throughout this year.  This number is reported as zero as it wasn't resolved.</text>
  </threadedComment>
  <threadedComment ref="L24" dT="2021-12-06T16:20:00.70" personId="{B369420D-49F6-4889-9795-7F1004A1F444}" id="{90AA25D6-80DB-4BB2-ABC6-A4D749E50D24}">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0.xml><?xml version="1.0" encoding="utf-8"?>
<ThreadedComments xmlns="http://schemas.microsoft.com/office/spreadsheetml/2018/threadedcomments" xmlns:x="http://schemas.openxmlformats.org/spreadsheetml/2006/main">
  <threadedComment ref="I52" dT="2022-04-11T21:37:14.72" personId="{B369420D-49F6-4889-9795-7F1004A1F444}" id="{B6FF9170-FC9C-4E21-8AEF-51A7AEF32016}">
    <text>Duplicate values per dup record deleted</text>
  </threadedComment>
  <threadedComment ref="I58" dT="2022-04-11T21:38:02.72" personId="{B369420D-49F6-4889-9795-7F1004A1F444}" id="{69314B76-88D8-4483-AC29-E5DFCE2EB703}">
    <text>Duplicate values per dup record deleted</text>
  </threadedComment>
</ThreadedComments>
</file>

<file path=xl/threadedComments/threadedComment11.xml><?xml version="1.0" encoding="utf-8"?>
<ThreadedComments xmlns="http://schemas.microsoft.com/office/spreadsheetml/2018/threadedcomments" xmlns:x="http://schemas.openxmlformats.org/spreadsheetml/2006/main">
  <threadedComment ref="F24" dT="2022-01-10T21:38:56.75" personId="{B369420D-49F6-4889-9795-7F1004A1F444}" id="{D0E56C7C-3412-47E5-B6D8-83AA61444F7C}">
    <text>There was an issue with Mods to work in progress throughout this year.  This number is reported as zero as it wasn't resolved.</text>
  </threadedComment>
  <threadedComment ref="L24" dT="2021-12-06T16:20:00.70" personId="{B369420D-49F6-4889-9795-7F1004A1F444}" id="{1844EC93-5287-42FA-9C72-84D1DFDA5F4A}">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2.xml><?xml version="1.0" encoding="utf-8"?>
<ThreadedComments xmlns="http://schemas.microsoft.com/office/spreadsheetml/2018/threadedcomments" xmlns:x="http://schemas.openxmlformats.org/spreadsheetml/2006/main">
  <threadedComment ref="M10" dT="2022-06-17T17:27:04.15" personId="{B369420D-49F6-4889-9795-7F1004A1F444}" id="{F793E71E-D97A-4DA0-AA1A-F2B9350FED6D}">
    <text>KH delted MFR-APT.  Waiting to hear from Eric or Maggie if this is correct.</text>
  </threadedComment>
  <threadedComment ref="M31" dT="2022-06-17T17:26:15.99" personId="{B369420D-49F6-4889-9795-7F1004A1F444}" id="{E6758B63-88E4-4FF9-9A5A-87A5C2A152D9}">
    <text>KH deleted SFR-DET from this field.  Waiting to hear from Eric or Maggies on corrections to Accela.</text>
  </threadedComment>
  <threadedComment ref="M81" dT="2022-06-17T17:29:04.79" personId="{B369420D-49F6-4889-9795-7F1004A1F444}" id="{D348EFBD-CEEF-4B73-ABF7-1CE9FDF2F4D6}">
    <text>Added this.  Waiting to hear from Eric or Maggie if this is correct.</text>
  </threadedComment>
  <threadedComment ref="M83" dT="2022-06-17T17:29:32.88" personId="{B369420D-49F6-4889-9795-7F1004A1F444}" id="{E6375A24-B28D-44DF-84CB-DD6CAABD1ABE}">
    <text>Added this.  Waiting to hear from Eric or Maggie if this is correct.</text>
  </threadedComment>
  <threadedComment ref="M90" dT="2022-06-17T17:30:12.04" personId="{B369420D-49F6-4889-9795-7F1004A1F444}" id="{F1678AB6-FC56-41B6-A5A8-07D29EB70B12}">
    <text>Added this.  Waiting to hear from Eric or Maggie if this is correct.</text>
  </threadedComment>
  <threadedComment ref="M105" dT="2022-06-17T17:25:10.18" personId="{B369420D-49F6-4889-9795-7F1004A1F444}" id="{FF1ED29F-E771-455B-9EF4-969A15AC9174}">
    <text>KH deleted SDR-DET.  Waiting to hear from Maggie and Eric on correction in Accela.</text>
  </threadedComment>
</ThreadedComments>
</file>

<file path=xl/threadedComments/threadedComment13.xml><?xml version="1.0" encoding="utf-8"?>
<ThreadedComments xmlns="http://schemas.microsoft.com/office/spreadsheetml/2018/threadedcomments" xmlns:x="http://schemas.openxmlformats.org/spreadsheetml/2006/main">
  <threadedComment ref="B19" dT="2022-06-20T16:01:41.34" personId="{B369420D-49F6-4889-9795-7F1004A1F444}" id="{42CCAF57-755B-4715-A690-E45C1F5F6070}">
    <text>This permit is entered twice once here under commercial and once under remodel residential.  emailed Maggie to look at and correct in Accela 06/19/2022.</text>
  </threadedComment>
  <threadedComment ref="M29" dT="2022-06-20T22:10:14.98" personId="{B369420D-49F6-4889-9795-7F1004A1F444}" id="{6979E6A2-C29B-472A-B06D-36CEED4D1EE4}">
    <text>This is in Accela as a Duplex.  Emailed Maggie on 06/20/2022 to confirm that this is correct.</text>
  </threadedComment>
  <threadedComment ref="M29" dT="2022-06-29T16:02:00.29" personId="{590DCE4D-DEEF-496A-8D3E-A18FF65B3679}" id="{39B5C829-37FA-450C-A713-76368CC69217}" parentId="{6979E6A2-C29B-472A-B06D-36CEED4D1EE4}">
    <text>It became a duplex when the other unit was added.  However, we only added 1 unit so this does not count as 2 units.</text>
  </threadedComment>
</ThreadedComments>
</file>

<file path=xl/threadedComments/threadedComment14.xml><?xml version="1.0" encoding="utf-8"?>
<ThreadedComments xmlns="http://schemas.microsoft.com/office/spreadsheetml/2018/threadedcomments" xmlns:x="http://schemas.openxmlformats.org/spreadsheetml/2006/main">
  <threadedComment ref="F24" dT="2022-01-10T21:38:56.75" personId="{B369420D-49F6-4889-9795-7F1004A1F444}" id="{3E885895-7BB5-4F20-A641-148FB3CBE635}">
    <text>There was an issue with Mods to work in progress throughout this year.  This number is reported as zero as it wasn't resolved.</text>
  </threadedComment>
  <threadedComment ref="L24" dT="2021-12-06T16:20:00.70" personId="{B369420D-49F6-4889-9795-7F1004A1F444}" id="{DAF70323-9920-4E0F-9392-29DE9BDE3817}">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5.xml><?xml version="1.0" encoding="utf-8"?>
<ThreadedComments xmlns="http://schemas.microsoft.com/office/spreadsheetml/2018/threadedcomments" xmlns:x="http://schemas.openxmlformats.org/spreadsheetml/2006/main">
  <threadedComment ref="F24" dT="2022-01-10T21:38:56.75" personId="{B369420D-49F6-4889-9795-7F1004A1F444}" id="{E573D5E7-4DFD-480F-A966-569671B27C5A}">
    <text>There was an issue with Mods to work in progress throughout this year.  This number is reported as zero as it wasn't resolved.</text>
  </threadedComment>
  <threadedComment ref="L24" dT="2021-12-06T16:20:00.70" personId="{B369420D-49F6-4889-9795-7F1004A1F444}" id="{A462517A-A6B0-4307-941E-820C43C27746}">
    <text>Thre were numbers here on the 09/2020 report that are not present on the 10/2020 report.  I completed the last year's numbers to match the last year's reports.  I was not here last year so I'm not sure of the circumstances of this discrepancy.  This will need to be audited to correct.</text>
  </threadedComment>
</ThreadedComments>
</file>

<file path=xl/threadedComments/threadedComment16.xml><?xml version="1.0" encoding="utf-8"?>
<ThreadedComments xmlns="http://schemas.microsoft.com/office/spreadsheetml/2018/threadedcomments" xmlns:x="http://schemas.openxmlformats.org/spreadsheetml/2006/main">
  <threadedComment ref="I44" dT="2022-03-08T18:53:58.73" personId="{B369420D-49F6-4889-9795-7F1004A1F444}" id="{8CF9B855-5063-4761-A4CE-F5992E1A768D}">
    <text>Job cost duplicated - one permit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8.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1.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12.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1.xml"/><Relationship Id="rId1" Type="http://schemas.openxmlformats.org/officeDocument/2006/relationships/printerSettings" Target="../printerSettings/printerSettings15.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2.xml"/><Relationship Id="rId1" Type="http://schemas.openxmlformats.org/officeDocument/2006/relationships/printerSettings" Target="../printerSettings/printerSettings1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9.bin"/><Relationship Id="rId4" Type="http://schemas.microsoft.com/office/2017/10/relationships/threadedComment" Target="../threadedComments/threadedComment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7.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17" Type="http://schemas.openxmlformats.org/officeDocument/2006/relationships/hyperlink" Target="https://avprod.ci.missoula.mt.us/portlets/reports/adHocReport.do?mode=deepLink&amp;reportCommand=recordDetail&amp;altID=2021-MSS-MEC-00619" TargetMode="External"/><Relationship Id="rId299" Type="http://schemas.openxmlformats.org/officeDocument/2006/relationships/hyperlink" Target="https://avprod.ci.missoula.mt.us/portlets/reports/adHocReport.do?mode=deepLink&amp;reportCommand=recordDetail&amp;altID=2021-MSS-PLM-00495" TargetMode="External"/><Relationship Id="rId21" Type="http://schemas.openxmlformats.org/officeDocument/2006/relationships/hyperlink" Target="https://avprod.ci.missoula.mt.us/portlets/reports/adHocReport.do?mode=deepLink&amp;reportCommand=recordDetail&amp;altID=2021-MSS-ELC-00632" TargetMode="External"/><Relationship Id="rId63" Type="http://schemas.openxmlformats.org/officeDocument/2006/relationships/hyperlink" Target="https://avprod.ci.missoula.mt.us/portlets/reports/adHocReport.do?mode=deepLink&amp;reportCommand=recordDetail&amp;altID=2021-MSS-ELC-00680" TargetMode="External"/><Relationship Id="rId159" Type="http://schemas.openxmlformats.org/officeDocument/2006/relationships/hyperlink" Target="https://avprod.ci.missoula.mt.us/portlets/reports/adHocReport.do?mode=deepLink&amp;reportCommand=recordDetail&amp;altID=2021-MSS-MEC-00717" TargetMode="External"/><Relationship Id="rId324" Type="http://schemas.openxmlformats.org/officeDocument/2006/relationships/hyperlink" Target="https://avprod.ci.missoula.mt.us/portlets/reports/adHocReport.do?mode=deepLink&amp;reportCommand=recordDetail&amp;altID=2021-MSS-PLM-00521" TargetMode="External"/><Relationship Id="rId170" Type="http://schemas.openxmlformats.org/officeDocument/2006/relationships/hyperlink" Target="https://avprod.ci.missoula.mt.us/portlets/reports/adHocReport.do?mode=deepLink&amp;reportCommand=recordDetail&amp;altID=2021-MSS-MEC-00728" TargetMode="External"/><Relationship Id="rId226" Type="http://schemas.openxmlformats.org/officeDocument/2006/relationships/hyperlink" Target="https://avprod.ci.missoula.mt.us/portlets/reports/adHocReport.do?mode=deepLink&amp;reportCommand=recordDetail&amp;altID=2021-MSS-MEC-00789" TargetMode="External"/><Relationship Id="rId268" Type="http://schemas.openxmlformats.org/officeDocument/2006/relationships/hyperlink" Target="https://avprod.ci.missoula.mt.us/portlets/reports/adHocReport.do?mode=deepLink&amp;reportCommand=recordDetail&amp;altID=2021-MSS-PLM-00456" TargetMode="External"/><Relationship Id="rId32" Type="http://schemas.openxmlformats.org/officeDocument/2006/relationships/hyperlink" Target="https://avprod.ci.missoula.mt.us/portlets/reports/adHocReport.do?mode=deepLink&amp;reportCommand=recordDetail&amp;altID=2021-MSS-ELC-00647" TargetMode="External"/><Relationship Id="rId74" Type="http://schemas.openxmlformats.org/officeDocument/2006/relationships/hyperlink" Target="https://avprod.ci.missoula.mt.us/portlets/reports/adHocReport.do?mode=deepLink&amp;reportCommand=recordDetail&amp;altID=2021-MSS-ELC-00692" TargetMode="External"/><Relationship Id="rId128" Type="http://schemas.openxmlformats.org/officeDocument/2006/relationships/hyperlink" Target="https://avprod.ci.missoula.mt.us/portlets/reports/adHocReport.do?mode=deepLink&amp;reportCommand=recordDetail&amp;altID=2021-MSS-MEC-00684" TargetMode="External"/><Relationship Id="rId335" Type="http://schemas.openxmlformats.org/officeDocument/2006/relationships/hyperlink" Target="https://avprod.ci.missoula.mt.us/portlets/reports/adHocReport.do?mode=deepLink&amp;reportCommand=recordDetail&amp;altID=2021-MSS-PLM-00541" TargetMode="External"/><Relationship Id="rId5" Type="http://schemas.openxmlformats.org/officeDocument/2006/relationships/hyperlink" Target="https://avprod.ci.missoula.mt.us/portlets/reports/adHocReport.do?mode=deepLink&amp;reportCommand=recordDetail&amp;altID=2021-MSS-DEM-00072" TargetMode="External"/><Relationship Id="rId181" Type="http://schemas.openxmlformats.org/officeDocument/2006/relationships/hyperlink" Target="https://avprod.ci.missoula.mt.us/portlets/reports/adHocReport.do?mode=deepLink&amp;reportCommand=recordDetail&amp;altID=2021-MSS-MEC-00740" TargetMode="External"/><Relationship Id="rId237" Type="http://schemas.openxmlformats.org/officeDocument/2006/relationships/hyperlink" Target="https://avprod.ci.missoula.mt.us/portlets/reports/adHocReport.do?mode=deepLink&amp;reportCommand=recordDetail&amp;altID=2021-MSS-MEC-00800" TargetMode="External"/><Relationship Id="rId279" Type="http://schemas.openxmlformats.org/officeDocument/2006/relationships/hyperlink" Target="https://avprod.ci.missoula.mt.us/portlets/reports/adHocReport.do?mode=deepLink&amp;reportCommand=recordDetail&amp;altID=2021-MSS-PLM-00473" TargetMode="External"/><Relationship Id="rId43" Type="http://schemas.openxmlformats.org/officeDocument/2006/relationships/hyperlink" Target="https://avprod.ci.missoula.mt.us/portlets/reports/adHocReport.do?mode=deepLink&amp;reportCommand=recordDetail&amp;altID=2021-MSS-ELC-00658" TargetMode="External"/><Relationship Id="rId139" Type="http://schemas.openxmlformats.org/officeDocument/2006/relationships/hyperlink" Target="https://avprod.ci.missoula.mt.us/portlets/reports/adHocReport.do?mode=deepLink&amp;reportCommand=recordDetail&amp;altID=2021-MSS-MEC-00697" TargetMode="External"/><Relationship Id="rId290" Type="http://schemas.openxmlformats.org/officeDocument/2006/relationships/hyperlink" Target="https://avprod.ci.missoula.mt.us/portlets/reports/adHocReport.do?mode=deepLink&amp;reportCommand=recordDetail&amp;altID=2021-MSS-PLM-00486" TargetMode="External"/><Relationship Id="rId304" Type="http://schemas.openxmlformats.org/officeDocument/2006/relationships/hyperlink" Target="https://avprod.ci.missoula.mt.us/portlets/reports/adHocReport.do?mode=deepLink&amp;reportCommand=recordDetail&amp;altID=2021-MSS-PLM-00501" TargetMode="External"/><Relationship Id="rId85" Type="http://schemas.openxmlformats.org/officeDocument/2006/relationships/hyperlink" Target="https://avprod.ci.missoula.mt.us/portlets/reports/adHocReport.do?mode=deepLink&amp;reportCommand=recordDetail&amp;altID=2021-MSS-ELC-00706" TargetMode="External"/><Relationship Id="rId150" Type="http://schemas.openxmlformats.org/officeDocument/2006/relationships/hyperlink" Target="https://avprod.ci.missoula.mt.us/portlets/reports/adHocReport.do?mode=deepLink&amp;reportCommand=recordDetail&amp;altID=2021-MSS-MEC-00708" TargetMode="External"/><Relationship Id="rId192" Type="http://schemas.openxmlformats.org/officeDocument/2006/relationships/hyperlink" Target="https://avprod.ci.missoula.mt.us/portlets/reports/adHocReport.do?mode=deepLink&amp;reportCommand=recordDetail&amp;altID=2021-MSS-MEC-00753" TargetMode="External"/><Relationship Id="rId206" Type="http://schemas.openxmlformats.org/officeDocument/2006/relationships/hyperlink" Target="https://avprod.ci.missoula.mt.us/portlets/reports/adHocReport.do?mode=deepLink&amp;reportCommand=recordDetail&amp;altID=2021-MSS-MEC-00767" TargetMode="External"/><Relationship Id="rId248" Type="http://schemas.openxmlformats.org/officeDocument/2006/relationships/hyperlink" Target="https://avprod.ci.missoula.mt.us/portlets/reports/adHocReport.do?mode=deepLink&amp;reportCommand=recordDetail&amp;altID=2021-MSS-MEC-00811" TargetMode="External"/><Relationship Id="rId12" Type="http://schemas.openxmlformats.org/officeDocument/2006/relationships/hyperlink" Target="https://avprod.ci.missoula.mt.us/portlets/reports/adHocReport.do?mode=deepLink&amp;reportCommand=recordDetail&amp;altID=2021-MSS-ELC-00622" TargetMode="External"/><Relationship Id="rId108" Type="http://schemas.openxmlformats.org/officeDocument/2006/relationships/hyperlink" Target="https://avprod.ci.missoula.mt.us/portlets/reports/adHocReport.do?mode=deepLink&amp;reportCommand=recordDetail&amp;altID=2021-MSS-ELC-00730" TargetMode="External"/><Relationship Id="rId315" Type="http://schemas.openxmlformats.org/officeDocument/2006/relationships/hyperlink" Target="https://avprod.ci.missoula.mt.us/portlets/reports/adHocReport.do?mode=deepLink&amp;reportCommand=recordDetail&amp;altID=2021-MSS-PLM-00512" TargetMode="External"/><Relationship Id="rId54" Type="http://schemas.openxmlformats.org/officeDocument/2006/relationships/hyperlink" Target="https://avprod.ci.missoula.mt.us/portlets/reports/adHocReport.do?mode=deepLink&amp;reportCommand=recordDetail&amp;altID=2021-MSS-ELC-00670" TargetMode="External"/><Relationship Id="rId96" Type="http://schemas.openxmlformats.org/officeDocument/2006/relationships/hyperlink" Target="https://avprod.ci.missoula.mt.us/portlets/reports/adHocReport.do?mode=deepLink&amp;reportCommand=recordDetail&amp;altID=2021-MSS-ELC-00718" TargetMode="External"/><Relationship Id="rId161" Type="http://schemas.openxmlformats.org/officeDocument/2006/relationships/hyperlink" Target="https://avprod.ci.missoula.mt.us/portlets/reports/adHocReport.do?mode=deepLink&amp;reportCommand=recordDetail&amp;altID=2021-MSS-MEC-00718" TargetMode="External"/><Relationship Id="rId217" Type="http://schemas.openxmlformats.org/officeDocument/2006/relationships/hyperlink" Target="https://avprod.ci.missoula.mt.us/portlets/reports/adHocReport.do?mode=deepLink&amp;reportCommand=recordDetail&amp;altID=2021-MSS-MEC-00779" TargetMode="External"/><Relationship Id="rId259" Type="http://schemas.openxmlformats.org/officeDocument/2006/relationships/hyperlink" Target="https://avprod.ci.missoula.mt.us/portlets/reports/adHocReport.do?mode=deepLink&amp;reportCommand=recordDetail&amp;altID=2021-MSS-MEC-00826" TargetMode="External"/><Relationship Id="rId23" Type="http://schemas.openxmlformats.org/officeDocument/2006/relationships/hyperlink" Target="https://avprod.ci.missoula.mt.us/portlets/reports/adHocReport.do?mode=deepLink&amp;reportCommand=recordDetail&amp;altID=2021-MSS-ELC-00635" TargetMode="External"/><Relationship Id="rId119" Type="http://schemas.openxmlformats.org/officeDocument/2006/relationships/hyperlink" Target="https://avprod.ci.missoula.mt.us/portlets/reports/adHocReport.do?mode=deepLink&amp;reportCommand=recordDetail&amp;altID=2021-MSS-MEC-00662" TargetMode="External"/><Relationship Id="rId270" Type="http://schemas.openxmlformats.org/officeDocument/2006/relationships/hyperlink" Target="https://avprod.ci.missoula.mt.us/portlets/reports/adHocReport.do?mode=deepLink&amp;reportCommand=recordDetail&amp;altID=2021-MSS-PLM-00461" TargetMode="External"/><Relationship Id="rId326" Type="http://schemas.openxmlformats.org/officeDocument/2006/relationships/hyperlink" Target="https://avprod.ci.missoula.mt.us/portlets/reports/adHocReport.do?mode=deepLink&amp;reportCommand=recordDetail&amp;altID=2021-MSS-PLM-00524" TargetMode="External"/><Relationship Id="rId65" Type="http://schemas.openxmlformats.org/officeDocument/2006/relationships/hyperlink" Target="https://avprod.ci.missoula.mt.us/portlets/reports/adHocReport.do?mode=deepLink&amp;reportCommand=recordDetail&amp;altID=2021-MSS-ELC-00682" TargetMode="External"/><Relationship Id="rId130" Type="http://schemas.openxmlformats.org/officeDocument/2006/relationships/hyperlink" Target="https://avprod.ci.missoula.mt.us/portlets/reports/adHocReport.do?mode=deepLink&amp;reportCommand=recordDetail&amp;altID=2021-MSS-MEC-00686" TargetMode="External"/><Relationship Id="rId172" Type="http://schemas.openxmlformats.org/officeDocument/2006/relationships/hyperlink" Target="https://avprod.ci.missoula.mt.us/portlets/reports/adHocReport.do?mode=deepLink&amp;reportCommand=recordDetail&amp;altID=2021-MSS-MEC-00731" TargetMode="External"/><Relationship Id="rId228" Type="http://schemas.openxmlformats.org/officeDocument/2006/relationships/hyperlink" Target="https://avprod.ci.missoula.mt.us/portlets/reports/adHocReport.do?mode=deepLink&amp;reportCommand=recordDetail&amp;altID=2021-MSS-MEC-00791" TargetMode="External"/><Relationship Id="rId281" Type="http://schemas.openxmlformats.org/officeDocument/2006/relationships/hyperlink" Target="https://avprod.ci.missoula.mt.us/portlets/reports/adHocReport.do?mode=deepLink&amp;reportCommand=recordDetail&amp;altID=2021-MSS-PLM-00476" TargetMode="External"/><Relationship Id="rId337" Type="http://schemas.openxmlformats.org/officeDocument/2006/relationships/hyperlink" Target="https://avprod.ci.missoula.mt.us/portlets/reports/adHocReport.do?mode=deepLink&amp;reportCommand=recordDetail&amp;altID=2021-MSS-PLM-00545" TargetMode="External"/><Relationship Id="rId34" Type="http://schemas.openxmlformats.org/officeDocument/2006/relationships/hyperlink" Target="https://avprod.ci.missoula.mt.us/portlets/reports/adHocReport.do?mode=deepLink&amp;reportCommand=recordDetail&amp;altID=2021-MSS-ELC-00649" TargetMode="External"/><Relationship Id="rId76" Type="http://schemas.openxmlformats.org/officeDocument/2006/relationships/hyperlink" Target="https://avprod.ci.missoula.mt.us/portlets/reports/adHocReport.do?mode=deepLink&amp;reportCommand=recordDetail&amp;altID=2021-MSS-ELC-00694" TargetMode="External"/><Relationship Id="rId141" Type="http://schemas.openxmlformats.org/officeDocument/2006/relationships/hyperlink" Target="https://avprod.ci.missoula.mt.us/portlets/reports/adHocReport.do?mode=deepLink&amp;reportCommand=recordDetail&amp;altID=2021-MSS-MEC-00699" TargetMode="External"/><Relationship Id="rId7" Type="http://schemas.openxmlformats.org/officeDocument/2006/relationships/hyperlink" Target="https://avprod.ci.missoula.mt.us/portlets/reports/adHocReport.do?mode=deepLink&amp;reportCommand=recordDetail&amp;altID=2021-MSS-ELC-00271" TargetMode="External"/><Relationship Id="rId183" Type="http://schemas.openxmlformats.org/officeDocument/2006/relationships/hyperlink" Target="https://avprod.ci.missoula.mt.us/portlets/reports/adHocReport.do?mode=deepLink&amp;reportCommand=recordDetail&amp;altID=2021-MSS-MEC-00742" TargetMode="External"/><Relationship Id="rId239" Type="http://schemas.openxmlformats.org/officeDocument/2006/relationships/hyperlink" Target="https://avprod.ci.missoula.mt.us/portlets/reports/adHocReport.do?mode=deepLink&amp;reportCommand=recordDetail&amp;altID=2021-MSS-MEC-00802" TargetMode="External"/><Relationship Id="rId250" Type="http://schemas.openxmlformats.org/officeDocument/2006/relationships/hyperlink" Target="https://avprod.ci.missoula.mt.us/portlets/reports/adHocReport.do?mode=deepLink&amp;reportCommand=recordDetail&amp;altID=2021-MSS-MEC-00813" TargetMode="External"/><Relationship Id="rId292" Type="http://schemas.openxmlformats.org/officeDocument/2006/relationships/hyperlink" Target="https://avprod.ci.missoula.mt.us/portlets/reports/adHocReport.do?mode=deepLink&amp;reportCommand=recordDetail&amp;altID=2021-MSS-PLM-00488" TargetMode="External"/><Relationship Id="rId306" Type="http://schemas.openxmlformats.org/officeDocument/2006/relationships/hyperlink" Target="https://avprod.ci.missoula.mt.us/portlets/reports/adHocReport.do?mode=deepLink&amp;reportCommand=recordDetail&amp;altID=2021-MSS-PLM-00503" TargetMode="External"/><Relationship Id="rId45" Type="http://schemas.openxmlformats.org/officeDocument/2006/relationships/hyperlink" Target="https://avprod.ci.missoula.mt.us/portlets/reports/adHocReport.do?mode=deepLink&amp;reportCommand=recordDetail&amp;altID=2021-MSS-ELC-00660" TargetMode="External"/><Relationship Id="rId87" Type="http://schemas.openxmlformats.org/officeDocument/2006/relationships/hyperlink" Target="https://avprod.ci.missoula.mt.us/portlets/reports/adHocReport.do?mode=deepLink&amp;reportCommand=recordDetail&amp;altID=2021-MSS-ELC-00708" TargetMode="External"/><Relationship Id="rId110" Type="http://schemas.openxmlformats.org/officeDocument/2006/relationships/hyperlink" Target="https://avprod.ci.missoula.mt.us/portlets/reports/adHocReport.do?mode=deepLink&amp;reportCommand=recordDetail&amp;altID=2021-MSS-ELC-00732" TargetMode="External"/><Relationship Id="rId152" Type="http://schemas.openxmlformats.org/officeDocument/2006/relationships/hyperlink" Target="https://avprod.ci.missoula.mt.us/portlets/reports/adHocReport.do?mode=deepLink&amp;reportCommand=recordDetail&amp;altID=2021-MSS-MEC-00710" TargetMode="External"/><Relationship Id="rId173" Type="http://schemas.openxmlformats.org/officeDocument/2006/relationships/hyperlink" Target="https://avprod.ci.missoula.mt.us/portlets/reports/adHocReport.do?mode=deepLink&amp;reportCommand=recordDetail&amp;altID=2021-MSS-MEC-00732" TargetMode="External"/><Relationship Id="rId194" Type="http://schemas.openxmlformats.org/officeDocument/2006/relationships/hyperlink" Target="https://avprod.ci.missoula.mt.us/portlets/reports/adHocReport.do?mode=deepLink&amp;reportCommand=recordDetail&amp;altID=2021-MSS-MEC-00755" TargetMode="External"/><Relationship Id="rId208" Type="http://schemas.openxmlformats.org/officeDocument/2006/relationships/hyperlink" Target="https://avprod.ci.missoula.mt.us/portlets/reports/adHocReport.do?mode=deepLink&amp;reportCommand=recordDetail&amp;altID=2021-MSS-MEC-00769" TargetMode="External"/><Relationship Id="rId229" Type="http://schemas.openxmlformats.org/officeDocument/2006/relationships/hyperlink" Target="https://avprod.ci.missoula.mt.us/portlets/reports/adHocReport.do?mode=deepLink&amp;reportCommand=recordDetail&amp;altID=2021-MSS-MEC-00792" TargetMode="External"/><Relationship Id="rId240" Type="http://schemas.openxmlformats.org/officeDocument/2006/relationships/hyperlink" Target="https://avprod.ci.missoula.mt.us/portlets/reports/adHocReport.do?mode=deepLink&amp;reportCommand=recordDetail&amp;altID=2021-MSS-MEC-00803" TargetMode="External"/><Relationship Id="rId261" Type="http://schemas.openxmlformats.org/officeDocument/2006/relationships/hyperlink" Target="https://avprod.ci.missoula.mt.us/portlets/reports/adHocReport.do?mode=deepLink&amp;reportCommand=recordDetail&amp;altID=2021-MSS-MEC-00828" TargetMode="External"/><Relationship Id="rId14" Type="http://schemas.openxmlformats.org/officeDocument/2006/relationships/hyperlink" Target="https://avprod.ci.missoula.mt.us/portlets/reports/adHocReport.do?mode=deepLink&amp;reportCommand=recordDetail&amp;altID=2021-MSS-ELC-00624" TargetMode="External"/><Relationship Id="rId35" Type="http://schemas.openxmlformats.org/officeDocument/2006/relationships/hyperlink" Target="https://avprod.ci.missoula.mt.us/portlets/reports/adHocReport.do?mode=deepLink&amp;reportCommand=recordDetail&amp;altID=2021-MSS-ELC-00650" TargetMode="External"/><Relationship Id="rId56" Type="http://schemas.openxmlformats.org/officeDocument/2006/relationships/hyperlink" Target="https://avprod.ci.missoula.mt.us/portlets/reports/adHocReport.do?mode=deepLink&amp;reportCommand=recordDetail&amp;altID=2021-MSS-ELC-00672" TargetMode="External"/><Relationship Id="rId77" Type="http://schemas.openxmlformats.org/officeDocument/2006/relationships/hyperlink" Target="https://avprod.ci.missoula.mt.us/portlets/reports/adHocReport.do?mode=deepLink&amp;reportCommand=recordDetail&amp;altID=2021-MSS-ELC-00695" TargetMode="External"/><Relationship Id="rId100" Type="http://schemas.openxmlformats.org/officeDocument/2006/relationships/hyperlink" Target="https://avprod.ci.missoula.mt.us/portlets/reports/adHocReport.do?mode=deepLink&amp;reportCommand=recordDetail&amp;altID=2021-MSS-ELC-00722" TargetMode="External"/><Relationship Id="rId282" Type="http://schemas.openxmlformats.org/officeDocument/2006/relationships/hyperlink" Target="https://avprod.ci.missoula.mt.us/portlets/reports/adHocReport.do?mode=deepLink&amp;reportCommand=recordDetail&amp;altID=2021-MSS-PLM-00477" TargetMode="External"/><Relationship Id="rId317" Type="http://schemas.openxmlformats.org/officeDocument/2006/relationships/hyperlink" Target="https://avprod.ci.missoula.mt.us/portlets/reports/adHocReport.do?mode=deepLink&amp;reportCommand=recordDetail&amp;altID=2021-MSS-PLM-00514" TargetMode="External"/><Relationship Id="rId338" Type="http://schemas.openxmlformats.org/officeDocument/2006/relationships/hyperlink" Target="https://avprod.ci.missoula.mt.us/portlets/reports/adHocReport.do?mode=deepLink&amp;reportCommand=recordDetail&amp;altID=2021-MSS-PLM-00549" TargetMode="External"/><Relationship Id="rId8" Type="http://schemas.openxmlformats.org/officeDocument/2006/relationships/hyperlink" Target="https://avprod.ci.missoula.mt.us/portlets/reports/adHocReport.do?mode=deepLink&amp;reportCommand=recordDetail&amp;altID=2021-MSS-ELC-00381" TargetMode="External"/><Relationship Id="rId98" Type="http://schemas.openxmlformats.org/officeDocument/2006/relationships/hyperlink" Target="https://avprod.ci.missoula.mt.us/portlets/reports/adHocReport.do?mode=deepLink&amp;reportCommand=recordDetail&amp;altID=2021-MSS-ELC-00720" TargetMode="External"/><Relationship Id="rId121" Type="http://schemas.openxmlformats.org/officeDocument/2006/relationships/hyperlink" Target="https://avprod.ci.missoula.mt.us/portlets/reports/adHocReport.do?mode=deepLink&amp;reportCommand=recordDetail&amp;altID=2021-MSS-MEC-00674" TargetMode="External"/><Relationship Id="rId142" Type="http://schemas.openxmlformats.org/officeDocument/2006/relationships/hyperlink" Target="https://avprod.ci.missoula.mt.us/portlets/reports/adHocReport.do?mode=deepLink&amp;reportCommand=recordDetail&amp;altID=2021-MSS-MEC-00700" TargetMode="External"/><Relationship Id="rId163" Type="http://schemas.openxmlformats.org/officeDocument/2006/relationships/hyperlink" Target="https://avprod.ci.missoula.mt.us/portlets/reports/adHocReport.do?mode=deepLink&amp;reportCommand=recordDetail&amp;altID=2021-MSS-MEC-00720" TargetMode="External"/><Relationship Id="rId184" Type="http://schemas.openxmlformats.org/officeDocument/2006/relationships/hyperlink" Target="https://avprod.ci.missoula.mt.us/portlets/reports/adHocReport.do?mode=deepLink&amp;reportCommand=recordDetail&amp;altID=2021-MSS-MEC-00743" TargetMode="External"/><Relationship Id="rId219" Type="http://schemas.openxmlformats.org/officeDocument/2006/relationships/hyperlink" Target="https://avprod.ci.missoula.mt.us/portlets/reports/adHocReport.do?mode=deepLink&amp;reportCommand=recordDetail&amp;altID=2021-MSS-MEC-00781" TargetMode="External"/><Relationship Id="rId230" Type="http://schemas.openxmlformats.org/officeDocument/2006/relationships/hyperlink" Target="https://avprod.ci.missoula.mt.us/portlets/reports/adHocReport.do?mode=deepLink&amp;reportCommand=recordDetail&amp;altID=2021-MSS-MEC-00793" TargetMode="External"/><Relationship Id="rId251" Type="http://schemas.openxmlformats.org/officeDocument/2006/relationships/hyperlink" Target="https://avprod.ci.missoula.mt.us/portlets/reports/adHocReport.do?mode=deepLink&amp;reportCommand=recordDetail&amp;altID=2021-MSS-MEC-00814" TargetMode="External"/><Relationship Id="rId25" Type="http://schemas.openxmlformats.org/officeDocument/2006/relationships/hyperlink" Target="https://avprod.ci.missoula.mt.us/portlets/reports/adHocReport.do?mode=deepLink&amp;reportCommand=recordDetail&amp;altID=2021-MSS-ELC-00639" TargetMode="External"/><Relationship Id="rId46" Type="http://schemas.openxmlformats.org/officeDocument/2006/relationships/hyperlink" Target="https://avprod.ci.missoula.mt.us/portlets/reports/adHocReport.do?mode=deepLink&amp;reportCommand=recordDetail&amp;altID=2021-MSS-ELC-00661" TargetMode="External"/><Relationship Id="rId67" Type="http://schemas.openxmlformats.org/officeDocument/2006/relationships/hyperlink" Target="https://avprod.ci.missoula.mt.us/portlets/reports/adHocReport.do?mode=deepLink&amp;reportCommand=recordDetail&amp;altID=2021-MSS-ELC-00684" TargetMode="External"/><Relationship Id="rId272" Type="http://schemas.openxmlformats.org/officeDocument/2006/relationships/hyperlink" Target="https://avprod.ci.missoula.mt.us/portlets/reports/adHocReport.do?mode=deepLink&amp;reportCommand=recordDetail&amp;altID=2021-MSS-PLM-00465" TargetMode="External"/><Relationship Id="rId293" Type="http://schemas.openxmlformats.org/officeDocument/2006/relationships/hyperlink" Target="https://avprod.ci.missoula.mt.us/portlets/reports/adHocReport.do?mode=deepLink&amp;reportCommand=recordDetail&amp;altID=2021-MSS-PLM-00489" TargetMode="External"/><Relationship Id="rId307" Type="http://schemas.openxmlformats.org/officeDocument/2006/relationships/hyperlink" Target="https://avprod.ci.missoula.mt.us/portlets/reports/adHocReport.do?mode=deepLink&amp;reportCommand=recordDetail&amp;altID=2021-MSS-PLM-00504" TargetMode="External"/><Relationship Id="rId328" Type="http://schemas.openxmlformats.org/officeDocument/2006/relationships/hyperlink" Target="https://avprod.ci.missoula.mt.us/portlets/reports/adHocReport.do?mode=deepLink&amp;reportCommand=recordDetail&amp;altID=2021-MSS-PLM-00530" TargetMode="External"/><Relationship Id="rId88" Type="http://schemas.openxmlformats.org/officeDocument/2006/relationships/hyperlink" Target="https://avprod.ci.missoula.mt.us/portlets/reports/adHocReport.do?mode=deepLink&amp;reportCommand=recordDetail&amp;altID=2021-MSS-ELC-00709" TargetMode="External"/><Relationship Id="rId111" Type="http://schemas.openxmlformats.org/officeDocument/2006/relationships/hyperlink" Target="https://avprod.ci.missoula.mt.us/portlets/reports/adHocReport.do?mode=deepLink&amp;reportCommand=recordDetail&amp;altID=2021-MSS-ELC-00733" TargetMode="External"/><Relationship Id="rId132" Type="http://schemas.openxmlformats.org/officeDocument/2006/relationships/hyperlink" Target="https://avprod.ci.missoula.mt.us/portlets/reports/adHocReport.do?mode=deepLink&amp;reportCommand=recordDetail&amp;altID=2021-MSS-MEC-00688" TargetMode="External"/><Relationship Id="rId153" Type="http://schemas.openxmlformats.org/officeDocument/2006/relationships/hyperlink" Target="https://avprod.ci.missoula.mt.us/portlets/reports/adHocReport.do?mode=deepLink&amp;reportCommand=recordDetail&amp;altID=2021-MSS-MEC-00711" TargetMode="External"/><Relationship Id="rId174" Type="http://schemas.openxmlformats.org/officeDocument/2006/relationships/hyperlink" Target="https://avprod.ci.missoula.mt.us/portlets/reports/adHocReport.do?mode=deepLink&amp;reportCommand=recordDetail&amp;altID=2021-MSS-MEC-00733" TargetMode="External"/><Relationship Id="rId195" Type="http://schemas.openxmlformats.org/officeDocument/2006/relationships/hyperlink" Target="https://avprod.ci.missoula.mt.us/portlets/reports/adHocReport.do?mode=deepLink&amp;reportCommand=recordDetail&amp;altID=2021-MSS-MEC-00756" TargetMode="External"/><Relationship Id="rId209" Type="http://schemas.openxmlformats.org/officeDocument/2006/relationships/hyperlink" Target="https://avprod.ci.missoula.mt.us/portlets/reports/adHocReport.do?mode=deepLink&amp;reportCommand=recordDetail&amp;altID=2021-MSS-MEC-00770" TargetMode="External"/><Relationship Id="rId220" Type="http://schemas.openxmlformats.org/officeDocument/2006/relationships/hyperlink" Target="https://avprod.ci.missoula.mt.us/portlets/reports/adHocReport.do?mode=deepLink&amp;reportCommand=recordDetail&amp;altID=2021-MSS-MEC-00782" TargetMode="External"/><Relationship Id="rId241" Type="http://schemas.openxmlformats.org/officeDocument/2006/relationships/hyperlink" Target="https://avprod.ci.missoula.mt.us/portlets/reports/adHocReport.do?mode=deepLink&amp;reportCommand=recordDetail&amp;altID=2021-MSS-MEC-00804" TargetMode="External"/><Relationship Id="rId15" Type="http://schemas.openxmlformats.org/officeDocument/2006/relationships/hyperlink" Target="https://avprod.ci.missoula.mt.us/portlets/reports/adHocReport.do?mode=deepLink&amp;reportCommand=recordDetail&amp;altID=2021-MSS-ELC-00625" TargetMode="External"/><Relationship Id="rId36" Type="http://schemas.openxmlformats.org/officeDocument/2006/relationships/hyperlink" Target="https://avprod.ci.missoula.mt.us/portlets/reports/adHocReport.do?mode=deepLink&amp;reportCommand=recordDetail&amp;altID=2021-MSS-ELC-00651" TargetMode="External"/><Relationship Id="rId57" Type="http://schemas.openxmlformats.org/officeDocument/2006/relationships/hyperlink" Target="https://avprod.ci.missoula.mt.us/portlets/reports/adHocReport.do?mode=deepLink&amp;reportCommand=recordDetail&amp;altID=2021-MSS-ELC-00673" TargetMode="External"/><Relationship Id="rId262" Type="http://schemas.openxmlformats.org/officeDocument/2006/relationships/hyperlink" Target="https://avprod.ci.missoula.mt.us/portlets/reports/adHocReport.do?mode=deepLink&amp;reportCommand=recordDetail&amp;altID=2021-MSS-MEC-00829" TargetMode="External"/><Relationship Id="rId283" Type="http://schemas.openxmlformats.org/officeDocument/2006/relationships/hyperlink" Target="https://avprod.ci.missoula.mt.us/portlets/reports/adHocReport.do?mode=deepLink&amp;reportCommand=recordDetail&amp;altID=2021-MSS-PLM-00478" TargetMode="External"/><Relationship Id="rId318" Type="http://schemas.openxmlformats.org/officeDocument/2006/relationships/hyperlink" Target="https://avprod.ci.missoula.mt.us/portlets/reports/adHocReport.do?mode=deepLink&amp;reportCommand=recordDetail&amp;altID=2021-MSS-PLM-00515" TargetMode="External"/><Relationship Id="rId339" Type="http://schemas.openxmlformats.org/officeDocument/2006/relationships/hyperlink" Target="https://avprod.ci.missoula.mt.us/portlets/reports/adHocReport.do?mode=deepLink&amp;reportCommand=recordDetail&amp;altID=2021-MSS-PLM-00551" TargetMode="External"/><Relationship Id="rId78" Type="http://schemas.openxmlformats.org/officeDocument/2006/relationships/hyperlink" Target="https://avprod.ci.missoula.mt.us/portlets/reports/adHocReport.do?mode=deepLink&amp;reportCommand=recordDetail&amp;altID=2021-MSS-ELC-00696" TargetMode="External"/><Relationship Id="rId99" Type="http://schemas.openxmlformats.org/officeDocument/2006/relationships/hyperlink" Target="https://avprod.ci.missoula.mt.us/portlets/reports/adHocReport.do?mode=deepLink&amp;reportCommand=recordDetail&amp;altID=2021-MSS-ELC-00721" TargetMode="External"/><Relationship Id="rId101" Type="http://schemas.openxmlformats.org/officeDocument/2006/relationships/hyperlink" Target="https://avprod.ci.missoula.mt.us/portlets/reports/adHocReport.do?mode=deepLink&amp;reportCommand=recordDetail&amp;altID=2021-MSS-ELC-00723" TargetMode="External"/><Relationship Id="rId122" Type="http://schemas.openxmlformats.org/officeDocument/2006/relationships/hyperlink" Target="https://avprod.ci.missoula.mt.us/portlets/reports/adHocReport.do?mode=deepLink&amp;reportCommand=recordDetail&amp;altID=2021-MSS-MEC-00677" TargetMode="External"/><Relationship Id="rId143" Type="http://schemas.openxmlformats.org/officeDocument/2006/relationships/hyperlink" Target="https://avprod.ci.missoula.mt.us/portlets/reports/adHocReport.do?mode=deepLink&amp;reportCommand=recordDetail&amp;altID=2021-MSS-MEC-00701" TargetMode="External"/><Relationship Id="rId164" Type="http://schemas.openxmlformats.org/officeDocument/2006/relationships/hyperlink" Target="https://avprod.ci.missoula.mt.us/portlets/reports/adHocReport.do?mode=deepLink&amp;reportCommand=recordDetail&amp;altID=2021-MSS-MEC-00721" TargetMode="External"/><Relationship Id="rId185" Type="http://schemas.openxmlformats.org/officeDocument/2006/relationships/hyperlink" Target="https://avprod.ci.missoula.mt.us/portlets/reports/adHocReport.do?mode=deepLink&amp;reportCommand=recordDetail&amp;altID=2021-MSS-MEC-00744" TargetMode="External"/><Relationship Id="rId9" Type="http://schemas.openxmlformats.org/officeDocument/2006/relationships/hyperlink" Target="https://avprod.ci.missoula.mt.us/portlets/reports/adHocReport.do?mode=deepLink&amp;reportCommand=recordDetail&amp;altID=2021-MSS-ELC-00538" TargetMode="External"/><Relationship Id="rId210" Type="http://schemas.openxmlformats.org/officeDocument/2006/relationships/hyperlink" Target="https://avprod.ci.missoula.mt.us/portlets/reports/adHocReport.do?mode=deepLink&amp;reportCommand=recordDetail&amp;altID=2021-MSS-MEC-00771" TargetMode="External"/><Relationship Id="rId26" Type="http://schemas.openxmlformats.org/officeDocument/2006/relationships/hyperlink" Target="https://avprod.ci.missoula.mt.us/portlets/reports/adHocReport.do?mode=deepLink&amp;reportCommand=recordDetail&amp;altID=2021-MSS-ELC-00641" TargetMode="External"/><Relationship Id="rId231" Type="http://schemas.openxmlformats.org/officeDocument/2006/relationships/hyperlink" Target="https://avprod.ci.missoula.mt.us/portlets/reports/adHocReport.do?mode=deepLink&amp;reportCommand=recordDetail&amp;altID=2021-MSS-MEC-00794" TargetMode="External"/><Relationship Id="rId252" Type="http://schemas.openxmlformats.org/officeDocument/2006/relationships/hyperlink" Target="https://avprod.ci.missoula.mt.us/portlets/reports/adHocReport.do?mode=deepLink&amp;reportCommand=recordDetail&amp;altID=2021-MSS-MEC-00815" TargetMode="External"/><Relationship Id="rId273" Type="http://schemas.openxmlformats.org/officeDocument/2006/relationships/hyperlink" Target="https://avprod.ci.missoula.mt.us/portlets/reports/adHocReport.do?mode=deepLink&amp;reportCommand=recordDetail&amp;altID=2021-MSS-PLM-00466" TargetMode="External"/><Relationship Id="rId294" Type="http://schemas.openxmlformats.org/officeDocument/2006/relationships/hyperlink" Target="https://avprod.ci.missoula.mt.us/portlets/reports/adHocReport.do?mode=deepLink&amp;reportCommand=recordDetail&amp;altID=2021-MSS-PLM-00490" TargetMode="External"/><Relationship Id="rId308" Type="http://schemas.openxmlformats.org/officeDocument/2006/relationships/hyperlink" Target="https://avprod.ci.missoula.mt.us/portlets/reports/adHocReport.do?mode=deepLink&amp;reportCommand=recordDetail&amp;altID=2021-MSS-PLM-00505" TargetMode="External"/><Relationship Id="rId329" Type="http://schemas.openxmlformats.org/officeDocument/2006/relationships/hyperlink" Target="https://avprod.ci.missoula.mt.us/portlets/reports/adHocReport.do?mode=deepLink&amp;reportCommand=recordDetail&amp;altID=2021-MSS-PLM-00532" TargetMode="External"/><Relationship Id="rId47" Type="http://schemas.openxmlformats.org/officeDocument/2006/relationships/hyperlink" Target="https://avprod.ci.missoula.mt.us/portlets/reports/adHocReport.do?mode=deepLink&amp;reportCommand=recordDetail&amp;altID=2021-MSS-ELC-00662" TargetMode="External"/><Relationship Id="rId68" Type="http://schemas.openxmlformats.org/officeDocument/2006/relationships/hyperlink" Target="https://avprod.ci.missoula.mt.us/portlets/reports/adHocReport.do?mode=deepLink&amp;reportCommand=recordDetail&amp;altID=2021-MSS-ELC-00685" TargetMode="External"/><Relationship Id="rId89" Type="http://schemas.openxmlformats.org/officeDocument/2006/relationships/hyperlink" Target="https://avprod.ci.missoula.mt.us/portlets/reports/adHocReport.do?mode=deepLink&amp;reportCommand=recordDetail&amp;altID=2021-MSS-ELC-00710" TargetMode="External"/><Relationship Id="rId112" Type="http://schemas.openxmlformats.org/officeDocument/2006/relationships/hyperlink" Target="https://avprod.ci.missoula.mt.us/portlets/reports/adHocReport.do?mode=deepLink&amp;reportCommand=recordDetail&amp;altID=2021-MSS-ELC-00735" TargetMode="External"/><Relationship Id="rId133" Type="http://schemas.openxmlformats.org/officeDocument/2006/relationships/hyperlink" Target="https://avprod.ci.missoula.mt.us/portlets/reports/adHocReport.do?mode=deepLink&amp;reportCommand=recordDetail&amp;altID=2021-MSS-MEC-00689" TargetMode="External"/><Relationship Id="rId154" Type="http://schemas.openxmlformats.org/officeDocument/2006/relationships/hyperlink" Target="https://avprod.ci.missoula.mt.us/portlets/reports/adHocReport.do?mode=deepLink&amp;reportCommand=recordDetail&amp;altID=2021-MSS-MEC-00712" TargetMode="External"/><Relationship Id="rId175" Type="http://schemas.openxmlformats.org/officeDocument/2006/relationships/hyperlink" Target="https://avprod.ci.missoula.mt.us/portlets/reports/adHocReport.do?mode=deepLink&amp;reportCommand=recordDetail&amp;altID=2021-MSS-MEC-00734" TargetMode="External"/><Relationship Id="rId340" Type="http://schemas.openxmlformats.org/officeDocument/2006/relationships/drawing" Target="../drawings/drawing26.xml"/><Relationship Id="rId196" Type="http://schemas.openxmlformats.org/officeDocument/2006/relationships/hyperlink" Target="https://avprod.ci.missoula.mt.us/portlets/reports/adHocReport.do?mode=deepLink&amp;reportCommand=recordDetail&amp;altID=2021-MSS-MEC-00757" TargetMode="External"/><Relationship Id="rId200" Type="http://schemas.openxmlformats.org/officeDocument/2006/relationships/hyperlink" Target="https://avprod.ci.missoula.mt.us/portlets/reports/adHocReport.do?mode=deepLink&amp;reportCommand=recordDetail&amp;altID=2021-MSS-MEC-00761" TargetMode="External"/><Relationship Id="rId16" Type="http://schemas.openxmlformats.org/officeDocument/2006/relationships/hyperlink" Target="https://avprod.ci.missoula.mt.us/portlets/reports/adHocReport.do?mode=deepLink&amp;reportCommand=recordDetail&amp;altID=2021-MSS-ELC-00626" TargetMode="External"/><Relationship Id="rId221" Type="http://schemas.openxmlformats.org/officeDocument/2006/relationships/hyperlink" Target="https://avprod.ci.missoula.mt.us/portlets/reports/adHocReport.do?mode=deepLink&amp;reportCommand=recordDetail&amp;altID=2021-MSS-MEC-00783" TargetMode="External"/><Relationship Id="rId242" Type="http://schemas.openxmlformats.org/officeDocument/2006/relationships/hyperlink" Target="https://avprod.ci.missoula.mt.us/portlets/reports/adHocReport.do?mode=deepLink&amp;reportCommand=recordDetail&amp;altID=2021-MSS-MEC-00805" TargetMode="External"/><Relationship Id="rId263" Type="http://schemas.openxmlformats.org/officeDocument/2006/relationships/hyperlink" Target="https://avprod.ci.missoula.mt.us/portlets/reports/adHocReport.do?mode=deepLink&amp;reportCommand=recordDetail&amp;altID=2020-MSS-PLM-00902" TargetMode="External"/><Relationship Id="rId284" Type="http://schemas.openxmlformats.org/officeDocument/2006/relationships/hyperlink" Target="https://avprod.ci.missoula.mt.us/portlets/reports/adHocReport.do?mode=deepLink&amp;reportCommand=recordDetail&amp;altID=2021-MSS-PLM-00479" TargetMode="External"/><Relationship Id="rId319" Type="http://schemas.openxmlformats.org/officeDocument/2006/relationships/hyperlink" Target="https://avprod.ci.missoula.mt.us/portlets/reports/adHocReport.do?mode=deepLink&amp;reportCommand=recordDetail&amp;altID=2021-MSS-PLM-00516" TargetMode="External"/><Relationship Id="rId37" Type="http://schemas.openxmlformats.org/officeDocument/2006/relationships/hyperlink" Target="https://avprod.ci.missoula.mt.us/portlets/reports/adHocReport.do?mode=deepLink&amp;reportCommand=recordDetail&amp;altID=2021-MSS-ELC-00652" TargetMode="External"/><Relationship Id="rId58" Type="http://schemas.openxmlformats.org/officeDocument/2006/relationships/hyperlink" Target="https://avprod.ci.missoula.mt.us/portlets/reports/adHocReport.do?mode=deepLink&amp;reportCommand=recordDetail&amp;altID=2021-MSS-ELC-00674" TargetMode="External"/><Relationship Id="rId79" Type="http://schemas.openxmlformats.org/officeDocument/2006/relationships/hyperlink" Target="https://avprod.ci.missoula.mt.us/portlets/reports/adHocReport.do?mode=deepLink&amp;reportCommand=recordDetail&amp;altID=2021-MSS-ELC-00700" TargetMode="External"/><Relationship Id="rId102" Type="http://schemas.openxmlformats.org/officeDocument/2006/relationships/hyperlink" Target="https://avprod.ci.missoula.mt.us/portlets/reports/adHocReport.do?mode=deepLink&amp;reportCommand=recordDetail&amp;altID=2021-MSS-ELC-00724" TargetMode="External"/><Relationship Id="rId123" Type="http://schemas.openxmlformats.org/officeDocument/2006/relationships/hyperlink" Target="https://avprod.ci.missoula.mt.us/portlets/reports/adHocReport.do?mode=deepLink&amp;reportCommand=recordDetail&amp;altID=2021-MSS-MEC-00679" TargetMode="External"/><Relationship Id="rId144" Type="http://schemas.openxmlformats.org/officeDocument/2006/relationships/hyperlink" Target="https://avprod.ci.missoula.mt.us/portlets/reports/adHocReport.do?mode=deepLink&amp;reportCommand=recordDetail&amp;altID=2021-MSS-MEC-00702" TargetMode="External"/><Relationship Id="rId330" Type="http://schemas.openxmlformats.org/officeDocument/2006/relationships/hyperlink" Target="https://avprod.ci.missoula.mt.us/portlets/reports/adHocReport.do?mode=deepLink&amp;reportCommand=recordDetail&amp;altID=2021-MSS-PLM-00534" TargetMode="External"/><Relationship Id="rId90" Type="http://schemas.openxmlformats.org/officeDocument/2006/relationships/hyperlink" Target="https://avprod.ci.missoula.mt.us/portlets/reports/adHocReport.do?mode=deepLink&amp;reportCommand=recordDetail&amp;altID=2021-MSS-ELC-00711" TargetMode="External"/><Relationship Id="rId165" Type="http://schemas.openxmlformats.org/officeDocument/2006/relationships/hyperlink" Target="https://avprod.ci.missoula.mt.us/portlets/reports/adHocReport.do?mode=deepLink&amp;reportCommand=recordDetail&amp;altID=2021-MSS-MEC-00722" TargetMode="External"/><Relationship Id="rId186" Type="http://schemas.openxmlformats.org/officeDocument/2006/relationships/hyperlink" Target="https://avprod.ci.missoula.mt.us/portlets/reports/adHocReport.do?mode=deepLink&amp;reportCommand=recordDetail&amp;altID=2021-MSS-MEC-00745" TargetMode="External"/><Relationship Id="rId211" Type="http://schemas.openxmlformats.org/officeDocument/2006/relationships/hyperlink" Target="https://avprod.ci.missoula.mt.us/portlets/reports/adHocReport.do?mode=deepLink&amp;reportCommand=recordDetail&amp;altID=2021-MSS-MEC-00772" TargetMode="External"/><Relationship Id="rId232" Type="http://schemas.openxmlformats.org/officeDocument/2006/relationships/hyperlink" Target="https://avprod.ci.missoula.mt.us/portlets/reports/adHocReport.do?mode=deepLink&amp;reportCommand=recordDetail&amp;altID=2021-MSS-MEC-00795" TargetMode="External"/><Relationship Id="rId253" Type="http://schemas.openxmlformats.org/officeDocument/2006/relationships/hyperlink" Target="https://avprod.ci.missoula.mt.us/portlets/reports/adHocReport.do?mode=deepLink&amp;reportCommand=recordDetail&amp;altID=2021-MSS-MEC-00816" TargetMode="External"/><Relationship Id="rId274" Type="http://schemas.openxmlformats.org/officeDocument/2006/relationships/hyperlink" Target="https://avprod.ci.missoula.mt.us/portlets/reports/adHocReport.do?mode=deepLink&amp;reportCommand=recordDetail&amp;altID=2021-MSS-PLM-00468" TargetMode="External"/><Relationship Id="rId295" Type="http://schemas.openxmlformats.org/officeDocument/2006/relationships/hyperlink" Target="https://avprod.ci.missoula.mt.us/portlets/reports/adHocReport.do?mode=deepLink&amp;reportCommand=recordDetail&amp;altID=2021-MSS-PLM-00491" TargetMode="External"/><Relationship Id="rId309" Type="http://schemas.openxmlformats.org/officeDocument/2006/relationships/hyperlink" Target="https://avprod.ci.missoula.mt.us/portlets/reports/adHocReport.do?mode=deepLink&amp;reportCommand=recordDetail&amp;altID=2021-MSS-PLM-00506" TargetMode="External"/><Relationship Id="rId27" Type="http://schemas.openxmlformats.org/officeDocument/2006/relationships/hyperlink" Target="https://avprod.ci.missoula.mt.us/portlets/reports/adHocReport.do?mode=deepLink&amp;reportCommand=recordDetail&amp;altID=2021-MSS-ELC-00642" TargetMode="External"/><Relationship Id="rId48" Type="http://schemas.openxmlformats.org/officeDocument/2006/relationships/hyperlink" Target="https://avprod.ci.missoula.mt.us/portlets/reports/adHocReport.do?mode=deepLink&amp;reportCommand=recordDetail&amp;altID=2021-MSS-ELC-00663" TargetMode="External"/><Relationship Id="rId69" Type="http://schemas.openxmlformats.org/officeDocument/2006/relationships/hyperlink" Target="https://avprod.ci.missoula.mt.us/portlets/reports/adHocReport.do?mode=deepLink&amp;reportCommand=recordDetail&amp;altID=2021-MSS-ELC-00686" TargetMode="External"/><Relationship Id="rId113" Type="http://schemas.openxmlformats.org/officeDocument/2006/relationships/hyperlink" Target="https://avprod.ci.missoula.mt.us/portlets/reports/adHocReport.do?mode=deepLink&amp;reportCommand=recordDetail&amp;altID=2021-MSS-ELC-00739" TargetMode="External"/><Relationship Id="rId134" Type="http://schemas.openxmlformats.org/officeDocument/2006/relationships/hyperlink" Target="https://avprod.ci.missoula.mt.us/portlets/reports/adHocReport.do?mode=deepLink&amp;reportCommand=recordDetail&amp;altID=2021-MSS-MEC-00691" TargetMode="External"/><Relationship Id="rId320" Type="http://schemas.openxmlformats.org/officeDocument/2006/relationships/hyperlink" Target="https://avprod.ci.missoula.mt.us/portlets/reports/adHocReport.do?mode=deepLink&amp;reportCommand=recordDetail&amp;altID=2021-MSS-PLM-00517" TargetMode="External"/><Relationship Id="rId80" Type="http://schemas.openxmlformats.org/officeDocument/2006/relationships/hyperlink" Target="https://avprod.ci.missoula.mt.us/portlets/reports/adHocReport.do?mode=deepLink&amp;reportCommand=recordDetail&amp;altID=2021-MSS-ELC-00701" TargetMode="External"/><Relationship Id="rId155" Type="http://schemas.openxmlformats.org/officeDocument/2006/relationships/hyperlink" Target="https://avprod.ci.missoula.mt.us/portlets/reports/adHocReport.do?mode=deepLink&amp;reportCommand=recordDetail&amp;altID=2021-MSS-MEC-00713" TargetMode="External"/><Relationship Id="rId176" Type="http://schemas.openxmlformats.org/officeDocument/2006/relationships/hyperlink" Target="https://avprod.ci.missoula.mt.us/portlets/reports/adHocReport.do?mode=deepLink&amp;reportCommand=recordDetail&amp;altID=2021-MSS-MEC-00735" TargetMode="External"/><Relationship Id="rId197" Type="http://schemas.openxmlformats.org/officeDocument/2006/relationships/hyperlink" Target="https://avprod.ci.missoula.mt.us/portlets/reports/adHocReport.do?mode=deepLink&amp;reportCommand=recordDetail&amp;altID=2021-MSS-MEC-00758" TargetMode="External"/><Relationship Id="rId201" Type="http://schemas.openxmlformats.org/officeDocument/2006/relationships/hyperlink" Target="https://avprod.ci.missoula.mt.us/portlets/reports/adHocReport.do?mode=deepLink&amp;reportCommand=recordDetail&amp;altID=2021-MSS-MEC-00762" TargetMode="External"/><Relationship Id="rId222" Type="http://schemas.openxmlformats.org/officeDocument/2006/relationships/hyperlink" Target="https://avprod.ci.missoula.mt.us/portlets/reports/adHocReport.do?mode=deepLink&amp;reportCommand=recordDetail&amp;altID=2021-MSS-MEC-00784" TargetMode="External"/><Relationship Id="rId243" Type="http://schemas.openxmlformats.org/officeDocument/2006/relationships/hyperlink" Target="https://avprod.ci.missoula.mt.us/portlets/reports/adHocReport.do?mode=deepLink&amp;reportCommand=recordDetail&amp;altID=2021-MSS-MEC-00806" TargetMode="External"/><Relationship Id="rId264" Type="http://schemas.openxmlformats.org/officeDocument/2006/relationships/hyperlink" Target="https://avprod.ci.missoula.mt.us/portlets/reports/adHocReport.do?mode=deepLink&amp;reportCommand=recordDetail&amp;altID=2021-MSS-PLM-00295" TargetMode="External"/><Relationship Id="rId285" Type="http://schemas.openxmlformats.org/officeDocument/2006/relationships/hyperlink" Target="https://avprod.ci.missoula.mt.us/portlets/reports/adHocReport.do?mode=deepLink&amp;reportCommand=recordDetail&amp;altID=2021-MSS-PLM-00480" TargetMode="External"/><Relationship Id="rId17" Type="http://schemas.openxmlformats.org/officeDocument/2006/relationships/hyperlink" Target="https://avprod.ci.missoula.mt.us/portlets/reports/adHocReport.do?mode=deepLink&amp;reportCommand=recordDetail&amp;altID=2021-MSS-ELC-00627" TargetMode="External"/><Relationship Id="rId38" Type="http://schemas.openxmlformats.org/officeDocument/2006/relationships/hyperlink" Target="https://avprod.ci.missoula.mt.us/portlets/reports/adHocReport.do?mode=deepLink&amp;reportCommand=recordDetail&amp;altID=2021-MSS-ELC-00653" TargetMode="External"/><Relationship Id="rId59" Type="http://schemas.openxmlformats.org/officeDocument/2006/relationships/hyperlink" Target="https://avprod.ci.missoula.mt.us/portlets/reports/adHocReport.do?mode=deepLink&amp;reportCommand=recordDetail&amp;altID=2021-MSS-ELC-00676" TargetMode="External"/><Relationship Id="rId103" Type="http://schemas.openxmlformats.org/officeDocument/2006/relationships/hyperlink" Target="https://avprod.ci.missoula.mt.us/portlets/reports/adHocReport.do?mode=deepLink&amp;reportCommand=recordDetail&amp;altID=2021-MSS-ELC-00725" TargetMode="External"/><Relationship Id="rId124" Type="http://schemas.openxmlformats.org/officeDocument/2006/relationships/hyperlink" Target="https://avprod.ci.missoula.mt.us/portlets/reports/adHocReport.do?mode=deepLink&amp;reportCommand=recordDetail&amp;altID=2021-MSS-MEC-00680" TargetMode="External"/><Relationship Id="rId310" Type="http://schemas.openxmlformats.org/officeDocument/2006/relationships/hyperlink" Target="https://avprod.ci.missoula.mt.us/portlets/reports/adHocReport.do?mode=deepLink&amp;reportCommand=recordDetail&amp;altID=2021-MSS-PLM-00507" TargetMode="External"/><Relationship Id="rId70" Type="http://schemas.openxmlformats.org/officeDocument/2006/relationships/hyperlink" Target="https://avprod.ci.missoula.mt.us/portlets/reports/adHocReport.do?mode=deepLink&amp;reportCommand=recordDetail&amp;altID=2021-MSS-ELC-00687" TargetMode="External"/><Relationship Id="rId91" Type="http://schemas.openxmlformats.org/officeDocument/2006/relationships/hyperlink" Target="https://avprod.ci.missoula.mt.us/portlets/reports/adHocReport.do?mode=deepLink&amp;reportCommand=recordDetail&amp;altID=2021-MSS-ELC-00712" TargetMode="External"/><Relationship Id="rId145" Type="http://schemas.openxmlformats.org/officeDocument/2006/relationships/hyperlink" Target="https://avprod.ci.missoula.mt.us/portlets/reports/adHocReport.do?mode=deepLink&amp;reportCommand=recordDetail&amp;altID=2021-MSS-MEC-00703" TargetMode="External"/><Relationship Id="rId166" Type="http://schemas.openxmlformats.org/officeDocument/2006/relationships/hyperlink" Target="https://avprod.ci.missoula.mt.us/portlets/reports/adHocReport.do?mode=deepLink&amp;reportCommand=recordDetail&amp;altID=2021-MSS-MEC-00723" TargetMode="External"/><Relationship Id="rId187" Type="http://schemas.openxmlformats.org/officeDocument/2006/relationships/hyperlink" Target="https://avprod.ci.missoula.mt.us/portlets/reports/adHocReport.do?mode=deepLink&amp;reportCommand=recordDetail&amp;altID=2021-MSS-MEC-00747" TargetMode="External"/><Relationship Id="rId331" Type="http://schemas.openxmlformats.org/officeDocument/2006/relationships/hyperlink" Target="https://avprod.ci.missoula.mt.us/portlets/reports/adHocReport.do?mode=deepLink&amp;reportCommand=recordDetail&amp;altID=2021-MSS-PLM-00535" TargetMode="External"/><Relationship Id="rId1" Type="http://schemas.openxmlformats.org/officeDocument/2006/relationships/hyperlink" Target="https://avprod.ci.missoula.mt.us/portlets/reports/adHocReport.do?mode=deepLink&amp;reportCommand=recordDetail&amp;altID=2021-MSS-DEM-00066" TargetMode="External"/><Relationship Id="rId212" Type="http://schemas.openxmlformats.org/officeDocument/2006/relationships/hyperlink" Target="https://avprod.ci.missoula.mt.us/portlets/reports/adHocReport.do?mode=deepLink&amp;reportCommand=recordDetail&amp;altID=2021-MSS-MEC-00773" TargetMode="External"/><Relationship Id="rId233" Type="http://schemas.openxmlformats.org/officeDocument/2006/relationships/hyperlink" Target="https://avprod.ci.missoula.mt.us/portlets/reports/adHocReport.do?mode=deepLink&amp;reportCommand=recordDetail&amp;altID=2021-MSS-MEC-00796" TargetMode="External"/><Relationship Id="rId254" Type="http://schemas.openxmlformats.org/officeDocument/2006/relationships/hyperlink" Target="https://avprod.ci.missoula.mt.us/portlets/reports/adHocReport.do?mode=deepLink&amp;reportCommand=recordDetail&amp;altID=2021-MSS-MEC-00818" TargetMode="External"/><Relationship Id="rId28" Type="http://schemas.openxmlformats.org/officeDocument/2006/relationships/hyperlink" Target="https://avprod.ci.missoula.mt.us/portlets/reports/adHocReport.do?mode=deepLink&amp;reportCommand=recordDetail&amp;altID=2021-MSS-ELC-00643" TargetMode="External"/><Relationship Id="rId49" Type="http://schemas.openxmlformats.org/officeDocument/2006/relationships/hyperlink" Target="https://avprod.ci.missoula.mt.us/portlets/reports/adHocReport.do?mode=deepLink&amp;reportCommand=recordDetail&amp;altID=2021-MSS-ELC-00664" TargetMode="External"/><Relationship Id="rId114" Type="http://schemas.openxmlformats.org/officeDocument/2006/relationships/hyperlink" Target="https://avprod.ci.missoula.mt.us/portlets/reports/adHocReport.do?mode=deepLink&amp;reportCommand=recordDetail&amp;altID=2021-MSS-ELC-00740" TargetMode="External"/><Relationship Id="rId275" Type="http://schemas.openxmlformats.org/officeDocument/2006/relationships/hyperlink" Target="https://avprod.ci.missoula.mt.us/portlets/reports/adHocReport.do?mode=deepLink&amp;reportCommand=recordDetail&amp;altID=2021-MSS-PLM-00469" TargetMode="External"/><Relationship Id="rId296" Type="http://schemas.openxmlformats.org/officeDocument/2006/relationships/hyperlink" Target="https://avprod.ci.missoula.mt.us/portlets/reports/adHocReport.do?mode=deepLink&amp;reportCommand=recordDetail&amp;altID=2021-MSS-PLM-00492" TargetMode="External"/><Relationship Id="rId300" Type="http://schemas.openxmlformats.org/officeDocument/2006/relationships/hyperlink" Target="https://avprod.ci.missoula.mt.us/portlets/reports/adHocReport.do?mode=deepLink&amp;reportCommand=recordDetail&amp;altID=2021-MSS-PLM-00496" TargetMode="External"/><Relationship Id="rId60" Type="http://schemas.openxmlformats.org/officeDocument/2006/relationships/hyperlink" Target="https://avprod.ci.missoula.mt.us/portlets/reports/adHocReport.do?mode=deepLink&amp;reportCommand=recordDetail&amp;altID=2021-MSS-ELC-00677" TargetMode="External"/><Relationship Id="rId81" Type="http://schemas.openxmlformats.org/officeDocument/2006/relationships/hyperlink" Target="https://avprod.ci.missoula.mt.us/portlets/reports/adHocReport.do?mode=deepLink&amp;reportCommand=recordDetail&amp;altID=2021-MSS-ELC-00702" TargetMode="External"/><Relationship Id="rId135" Type="http://schemas.openxmlformats.org/officeDocument/2006/relationships/hyperlink" Target="https://avprod.ci.missoula.mt.us/portlets/reports/adHocReport.do?mode=deepLink&amp;reportCommand=recordDetail&amp;altID=2021-MSS-MEC-00692" TargetMode="External"/><Relationship Id="rId156" Type="http://schemas.openxmlformats.org/officeDocument/2006/relationships/hyperlink" Target="https://avprod.ci.missoula.mt.us/portlets/reports/adHocReport.do?mode=deepLink&amp;reportCommand=recordDetail&amp;altID=2021-MSS-MEC-00714" TargetMode="External"/><Relationship Id="rId177" Type="http://schemas.openxmlformats.org/officeDocument/2006/relationships/hyperlink" Target="https://avprod.ci.missoula.mt.us/portlets/reports/adHocReport.do?mode=deepLink&amp;reportCommand=recordDetail&amp;altID=2021-MSS-MEC-00736" TargetMode="External"/><Relationship Id="rId198" Type="http://schemas.openxmlformats.org/officeDocument/2006/relationships/hyperlink" Target="https://avprod.ci.missoula.mt.us/portlets/reports/adHocReport.do?mode=deepLink&amp;reportCommand=recordDetail&amp;altID=2021-MSS-MEC-00759" TargetMode="External"/><Relationship Id="rId321" Type="http://schemas.openxmlformats.org/officeDocument/2006/relationships/hyperlink" Target="https://avprod.ci.missoula.mt.us/portlets/reports/adHocReport.do?mode=deepLink&amp;reportCommand=recordDetail&amp;altID=2021-MSS-PLM-00518" TargetMode="External"/><Relationship Id="rId202" Type="http://schemas.openxmlformats.org/officeDocument/2006/relationships/hyperlink" Target="https://avprod.ci.missoula.mt.us/portlets/reports/adHocReport.do?mode=deepLink&amp;reportCommand=recordDetail&amp;altID=2021-MSS-MEC-00763" TargetMode="External"/><Relationship Id="rId223" Type="http://schemas.openxmlformats.org/officeDocument/2006/relationships/hyperlink" Target="https://avprod.ci.missoula.mt.us/portlets/reports/adHocReport.do?mode=deepLink&amp;reportCommand=recordDetail&amp;altID=2021-MSS-MEC-00785" TargetMode="External"/><Relationship Id="rId244" Type="http://schemas.openxmlformats.org/officeDocument/2006/relationships/hyperlink" Target="https://avprod.ci.missoula.mt.us/portlets/reports/adHocReport.do?mode=deepLink&amp;reportCommand=recordDetail&amp;altID=2021-MSS-MEC-00807" TargetMode="External"/><Relationship Id="rId18" Type="http://schemas.openxmlformats.org/officeDocument/2006/relationships/hyperlink" Target="https://avprod.ci.missoula.mt.us/portlets/reports/adHocReport.do?mode=deepLink&amp;reportCommand=recordDetail&amp;altID=2021-MSS-ELC-00628" TargetMode="External"/><Relationship Id="rId39" Type="http://schemas.openxmlformats.org/officeDocument/2006/relationships/hyperlink" Target="https://avprod.ci.missoula.mt.us/portlets/reports/adHocReport.do?mode=deepLink&amp;reportCommand=recordDetail&amp;altID=2021-MSS-ELC-00654" TargetMode="External"/><Relationship Id="rId265" Type="http://schemas.openxmlformats.org/officeDocument/2006/relationships/hyperlink" Target="https://avprod.ci.missoula.mt.us/portlets/reports/adHocReport.do?mode=deepLink&amp;reportCommand=recordDetail&amp;altID=2021-MSS-PLM-00387" TargetMode="External"/><Relationship Id="rId286" Type="http://schemas.openxmlformats.org/officeDocument/2006/relationships/hyperlink" Target="https://avprod.ci.missoula.mt.us/portlets/reports/adHocReport.do?mode=deepLink&amp;reportCommand=recordDetail&amp;altID=2021-MSS-PLM-00481" TargetMode="External"/><Relationship Id="rId50" Type="http://schemas.openxmlformats.org/officeDocument/2006/relationships/hyperlink" Target="https://avprod.ci.missoula.mt.us/portlets/reports/adHocReport.do?mode=deepLink&amp;reportCommand=recordDetail&amp;altID=2021-MSS-ELC-00666" TargetMode="External"/><Relationship Id="rId104" Type="http://schemas.openxmlformats.org/officeDocument/2006/relationships/hyperlink" Target="https://avprod.ci.missoula.mt.us/portlets/reports/adHocReport.do?mode=deepLink&amp;reportCommand=recordDetail&amp;altID=2021-MSS-ELC-00726" TargetMode="External"/><Relationship Id="rId125" Type="http://schemas.openxmlformats.org/officeDocument/2006/relationships/hyperlink" Target="https://avprod.ci.missoula.mt.us/portlets/reports/adHocReport.do?mode=deepLink&amp;reportCommand=recordDetail&amp;altID=2021-MSS-MEC-00681" TargetMode="External"/><Relationship Id="rId146" Type="http://schemas.openxmlformats.org/officeDocument/2006/relationships/hyperlink" Target="https://avprod.ci.missoula.mt.us/portlets/reports/adHocReport.do?mode=deepLink&amp;reportCommand=recordDetail&amp;altID=2021-MSS-MEC-00704" TargetMode="External"/><Relationship Id="rId167" Type="http://schemas.openxmlformats.org/officeDocument/2006/relationships/hyperlink" Target="https://avprod.ci.missoula.mt.us/portlets/reports/adHocReport.do?mode=deepLink&amp;reportCommand=recordDetail&amp;altID=2021-MSS-MEC-00724" TargetMode="External"/><Relationship Id="rId188" Type="http://schemas.openxmlformats.org/officeDocument/2006/relationships/hyperlink" Target="https://avprod.ci.missoula.mt.us/portlets/reports/adHocReport.do?mode=deepLink&amp;reportCommand=recordDetail&amp;altID=2021-MSS-MEC-00748" TargetMode="External"/><Relationship Id="rId311" Type="http://schemas.openxmlformats.org/officeDocument/2006/relationships/hyperlink" Target="https://avprod.ci.missoula.mt.us/portlets/reports/adHocReport.do?mode=deepLink&amp;reportCommand=recordDetail&amp;altID=2021-MSS-PLM-00508" TargetMode="External"/><Relationship Id="rId332" Type="http://schemas.openxmlformats.org/officeDocument/2006/relationships/hyperlink" Target="https://avprod.ci.missoula.mt.us/portlets/reports/adHocReport.do?mode=deepLink&amp;reportCommand=recordDetail&amp;altID=2021-MSS-PLM-00536" TargetMode="External"/><Relationship Id="rId71" Type="http://schemas.openxmlformats.org/officeDocument/2006/relationships/hyperlink" Target="https://avprod.ci.missoula.mt.us/portlets/reports/adHocReport.do?mode=deepLink&amp;reportCommand=recordDetail&amp;altID=2021-MSS-ELC-00688" TargetMode="External"/><Relationship Id="rId92" Type="http://schemas.openxmlformats.org/officeDocument/2006/relationships/hyperlink" Target="https://avprod.ci.missoula.mt.us/portlets/reports/adHocReport.do?mode=deepLink&amp;reportCommand=recordDetail&amp;altID=2021-MSS-ELC-00713" TargetMode="External"/><Relationship Id="rId213" Type="http://schemas.openxmlformats.org/officeDocument/2006/relationships/hyperlink" Target="https://avprod.ci.missoula.mt.us/portlets/reports/adHocReport.do?mode=deepLink&amp;reportCommand=recordDetail&amp;altID=2021-MSS-MEC-00774" TargetMode="External"/><Relationship Id="rId234" Type="http://schemas.openxmlformats.org/officeDocument/2006/relationships/hyperlink" Target="https://avprod.ci.missoula.mt.us/portlets/reports/adHocReport.do?mode=deepLink&amp;reportCommand=recordDetail&amp;altID=2021-MSS-MEC-00797" TargetMode="External"/><Relationship Id="rId2" Type="http://schemas.openxmlformats.org/officeDocument/2006/relationships/hyperlink" Target="https://avprod.ci.missoula.mt.us/portlets/reports/adHocReport.do?mode=deepLink&amp;reportCommand=recordDetail&amp;altID=2021-MSS-DEM-00067" TargetMode="External"/><Relationship Id="rId29" Type="http://schemas.openxmlformats.org/officeDocument/2006/relationships/hyperlink" Target="https://avprod.ci.missoula.mt.us/portlets/reports/adHocReport.do?mode=deepLink&amp;reportCommand=recordDetail&amp;altID=2021-MSS-ELC-00644" TargetMode="External"/><Relationship Id="rId255" Type="http://schemas.openxmlformats.org/officeDocument/2006/relationships/hyperlink" Target="https://avprod.ci.missoula.mt.us/portlets/reports/adHocReport.do?mode=deepLink&amp;reportCommand=recordDetail&amp;altID=2021-MSS-MEC-00819" TargetMode="External"/><Relationship Id="rId276" Type="http://schemas.openxmlformats.org/officeDocument/2006/relationships/hyperlink" Target="https://avprod.ci.missoula.mt.us/portlets/reports/adHocReport.do?mode=deepLink&amp;reportCommand=recordDetail&amp;altID=2021-MSS-PLM-00470" TargetMode="External"/><Relationship Id="rId297" Type="http://schemas.openxmlformats.org/officeDocument/2006/relationships/hyperlink" Target="https://avprod.ci.missoula.mt.us/portlets/reports/adHocReport.do?mode=deepLink&amp;reportCommand=recordDetail&amp;altID=2021-MSS-PLM-00493" TargetMode="External"/><Relationship Id="rId40" Type="http://schemas.openxmlformats.org/officeDocument/2006/relationships/hyperlink" Target="https://avprod.ci.missoula.mt.us/portlets/reports/adHocReport.do?mode=deepLink&amp;reportCommand=recordDetail&amp;altID=2021-MSS-ELC-00655" TargetMode="External"/><Relationship Id="rId115" Type="http://schemas.openxmlformats.org/officeDocument/2006/relationships/hyperlink" Target="https://avprod.ci.missoula.mt.us/portlets/reports/adHocReport.do?mode=deepLink&amp;reportCommand=recordDetail&amp;altID=2021-MSS-ELC-00741" TargetMode="External"/><Relationship Id="rId136" Type="http://schemas.openxmlformats.org/officeDocument/2006/relationships/hyperlink" Target="https://avprod.ci.missoula.mt.us/portlets/reports/adHocReport.do?mode=deepLink&amp;reportCommand=recordDetail&amp;altID=2021-MSS-MEC-00694" TargetMode="External"/><Relationship Id="rId157" Type="http://schemas.openxmlformats.org/officeDocument/2006/relationships/hyperlink" Target="https://avprod.ci.missoula.mt.us/portlets/reports/adHocReport.do?mode=deepLink&amp;reportCommand=recordDetail&amp;altID=2021-MSS-MEC-00715" TargetMode="External"/><Relationship Id="rId178" Type="http://schemas.openxmlformats.org/officeDocument/2006/relationships/hyperlink" Target="https://avprod.ci.missoula.mt.us/portlets/reports/adHocReport.do?mode=deepLink&amp;reportCommand=recordDetail&amp;altID=2021-MSS-MEC-00737" TargetMode="External"/><Relationship Id="rId301" Type="http://schemas.openxmlformats.org/officeDocument/2006/relationships/hyperlink" Target="https://avprod.ci.missoula.mt.us/portlets/reports/adHocReport.do?mode=deepLink&amp;reportCommand=recordDetail&amp;altID=2021-MSS-PLM-00497" TargetMode="External"/><Relationship Id="rId322" Type="http://schemas.openxmlformats.org/officeDocument/2006/relationships/hyperlink" Target="https://avprod.ci.missoula.mt.us/portlets/reports/adHocReport.do?mode=deepLink&amp;reportCommand=recordDetail&amp;altID=2021-MSS-PLM-00519" TargetMode="External"/><Relationship Id="rId61" Type="http://schemas.openxmlformats.org/officeDocument/2006/relationships/hyperlink" Target="https://avprod.ci.missoula.mt.us/portlets/reports/adHocReport.do?mode=deepLink&amp;reportCommand=recordDetail&amp;altID=2021-MSS-ELC-00678" TargetMode="External"/><Relationship Id="rId82" Type="http://schemas.openxmlformats.org/officeDocument/2006/relationships/hyperlink" Target="https://avprod.ci.missoula.mt.us/portlets/reports/adHocReport.do?mode=deepLink&amp;reportCommand=recordDetail&amp;altID=2021-MSS-ELC-00703" TargetMode="External"/><Relationship Id="rId199" Type="http://schemas.openxmlformats.org/officeDocument/2006/relationships/hyperlink" Target="https://avprod.ci.missoula.mt.us/portlets/reports/adHocReport.do?mode=deepLink&amp;reportCommand=recordDetail&amp;altID=2021-MSS-MEC-00760" TargetMode="External"/><Relationship Id="rId203" Type="http://schemas.openxmlformats.org/officeDocument/2006/relationships/hyperlink" Target="https://avprod.ci.missoula.mt.us/portlets/reports/adHocReport.do?mode=deepLink&amp;reportCommand=recordDetail&amp;altID=2021-MSS-MEC-00764" TargetMode="External"/><Relationship Id="rId19" Type="http://schemas.openxmlformats.org/officeDocument/2006/relationships/hyperlink" Target="https://avprod.ci.missoula.mt.us/portlets/reports/adHocReport.do?mode=deepLink&amp;reportCommand=recordDetail&amp;altID=2021-MSS-ELC-00630" TargetMode="External"/><Relationship Id="rId224" Type="http://schemas.openxmlformats.org/officeDocument/2006/relationships/hyperlink" Target="https://avprod.ci.missoula.mt.us/portlets/reports/adHocReport.do?mode=deepLink&amp;reportCommand=recordDetail&amp;altID=2021-MSS-MEC-00787" TargetMode="External"/><Relationship Id="rId245" Type="http://schemas.openxmlformats.org/officeDocument/2006/relationships/hyperlink" Target="https://avprod.ci.missoula.mt.us/portlets/reports/adHocReport.do?mode=deepLink&amp;reportCommand=recordDetail&amp;altID=2021-MSS-MEC-00808" TargetMode="External"/><Relationship Id="rId266" Type="http://schemas.openxmlformats.org/officeDocument/2006/relationships/hyperlink" Target="https://avprod.ci.missoula.mt.us/portlets/reports/adHocReport.do?mode=deepLink&amp;reportCommand=recordDetail&amp;altID=2021-MSS-PLM-00445" TargetMode="External"/><Relationship Id="rId287" Type="http://schemas.openxmlformats.org/officeDocument/2006/relationships/hyperlink" Target="https://avprod.ci.missoula.mt.us/portlets/reports/adHocReport.do?mode=deepLink&amp;reportCommand=recordDetail&amp;altID=2021-MSS-PLM-00482" TargetMode="External"/><Relationship Id="rId30" Type="http://schemas.openxmlformats.org/officeDocument/2006/relationships/hyperlink" Target="https://avprod.ci.missoula.mt.us/portlets/reports/adHocReport.do?mode=deepLink&amp;reportCommand=recordDetail&amp;altID=2021-MSS-ELC-00645" TargetMode="External"/><Relationship Id="rId105" Type="http://schemas.openxmlformats.org/officeDocument/2006/relationships/hyperlink" Target="https://avprod.ci.missoula.mt.us/portlets/reports/adHocReport.do?mode=deepLink&amp;reportCommand=recordDetail&amp;altID=2021-MSS-ELC-00727" TargetMode="External"/><Relationship Id="rId126" Type="http://schemas.openxmlformats.org/officeDocument/2006/relationships/hyperlink" Target="https://avprod.ci.missoula.mt.us/portlets/reports/adHocReport.do?mode=deepLink&amp;reportCommand=recordDetail&amp;altID=2021-MSS-MEC-00682" TargetMode="External"/><Relationship Id="rId147" Type="http://schemas.openxmlformats.org/officeDocument/2006/relationships/hyperlink" Target="https://avprod.ci.missoula.mt.us/portlets/reports/adHocReport.do?mode=deepLink&amp;reportCommand=recordDetail&amp;altID=2021-MSS-MEC-00705" TargetMode="External"/><Relationship Id="rId168" Type="http://schemas.openxmlformats.org/officeDocument/2006/relationships/hyperlink" Target="https://avprod.ci.missoula.mt.us/portlets/reports/adHocReport.do?mode=deepLink&amp;reportCommand=recordDetail&amp;altID=2021-MSS-MEC-00726" TargetMode="External"/><Relationship Id="rId312" Type="http://schemas.openxmlformats.org/officeDocument/2006/relationships/hyperlink" Target="https://avprod.ci.missoula.mt.us/portlets/reports/adHocReport.do?mode=deepLink&amp;reportCommand=recordDetail&amp;altID=2021-MSS-PLM-00509" TargetMode="External"/><Relationship Id="rId333" Type="http://schemas.openxmlformats.org/officeDocument/2006/relationships/hyperlink" Target="https://avprod.ci.missoula.mt.us/portlets/reports/adHocReport.do?mode=deepLink&amp;reportCommand=recordDetail&amp;altID=2021-MSS-PLM-00537" TargetMode="External"/><Relationship Id="rId51" Type="http://schemas.openxmlformats.org/officeDocument/2006/relationships/hyperlink" Target="https://avprod.ci.missoula.mt.us/portlets/reports/adHocReport.do?mode=deepLink&amp;reportCommand=recordDetail&amp;altID=2021-MSS-ELC-00667" TargetMode="External"/><Relationship Id="rId72" Type="http://schemas.openxmlformats.org/officeDocument/2006/relationships/hyperlink" Target="https://avprod.ci.missoula.mt.us/portlets/reports/adHocReport.do?mode=deepLink&amp;reportCommand=recordDetail&amp;altID=2021-MSS-ELC-00690" TargetMode="External"/><Relationship Id="rId93" Type="http://schemas.openxmlformats.org/officeDocument/2006/relationships/hyperlink" Target="https://avprod.ci.missoula.mt.us/portlets/reports/adHocReport.do?mode=deepLink&amp;reportCommand=recordDetail&amp;altID=2021-MSS-ELC-00715" TargetMode="External"/><Relationship Id="rId189" Type="http://schemas.openxmlformats.org/officeDocument/2006/relationships/hyperlink" Target="https://avprod.ci.missoula.mt.us/portlets/reports/adHocReport.do?mode=deepLink&amp;reportCommand=recordDetail&amp;altID=2021-MSS-MEC-00750" TargetMode="External"/><Relationship Id="rId3" Type="http://schemas.openxmlformats.org/officeDocument/2006/relationships/hyperlink" Target="https://avprod.ci.missoula.mt.us/portlets/reports/adHocReport.do?mode=deepLink&amp;reportCommand=recordDetail&amp;altID=2021-MSS-DEM-00069" TargetMode="External"/><Relationship Id="rId214" Type="http://schemas.openxmlformats.org/officeDocument/2006/relationships/hyperlink" Target="https://avprod.ci.missoula.mt.us/portlets/reports/adHocReport.do?mode=deepLink&amp;reportCommand=recordDetail&amp;altID=2021-MSS-MEC-00776" TargetMode="External"/><Relationship Id="rId235" Type="http://schemas.openxmlformats.org/officeDocument/2006/relationships/hyperlink" Target="https://avprod.ci.missoula.mt.us/portlets/reports/adHocReport.do?mode=deepLink&amp;reportCommand=recordDetail&amp;altID=2021-MSS-MEC-00798" TargetMode="External"/><Relationship Id="rId256" Type="http://schemas.openxmlformats.org/officeDocument/2006/relationships/hyperlink" Target="https://avprod.ci.missoula.mt.us/portlets/reports/adHocReport.do?mode=deepLink&amp;reportCommand=recordDetail&amp;altID=2021-MSS-MEC-00821" TargetMode="External"/><Relationship Id="rId277" Type="http://schemas.openxmlformats.org/officeDocument/2006/relationships/hyperlink" Target="https://avprod.ci.missoula.mt.us/portlets/reports/adHocReport.do?mode=deepLink&amp;reportCommand=recordDetail&amp;altID=2021-MSS-PLM-00471" TargetMode="External"/><Relationship Id="rId298" Type="http://schemas.openxmlformats.org/officeDocument/2006/relationships/hyperlink" Target="https://avprod.ci.missoula.mt.us/portlets/reports/adHocReport.do?mode=deepLink&amp;reportCommand=recordDetail&amp;altID=2021-MSS-PLM-00494" TargetMode="External"/><Relationship Id="rId116" Type="http://schemas.openxmlformats.org/officeDocument/2006/relationships/hyperlink" Target="https://avprod.ci.missoula.mt.us/portlets/reports/adHocReport.do?mode=deepLink&amp;reportCommand=recordDetail&amp;altID=2021-MSS-MEC-00291" TargetMode="External"/><Relationship Id="rId137" Type="http://schemas.openxmlformats.org/officeDocument/2006/relationships/hyperlink" Target="https://avprod.ci.missoula.mt.us/portlets/reports/adHocReport.do?mode=deepLink&amp;reportCommand=recordDetail&amp;altID=2021-MSS-MEC-00695" TargetMode="External"/><Relationship Id="rId158" Type="http://schemas.openxmlformats.org/officeDocument/2006/relationships/hyperlink" Target="https://avprod.ci.missoula.mt.us/portlets/reports/adHocReport.do?mode=deepLink&amp;reportCommand=recordDetail&amp;altID=2021-MSS-MEC-00716" TargetMode="External"/><Relationship Id="rId302" Type="http://schemas.openxmlformats.org/officeDocument/2006/relationships/hyperlink" Target="https://avprod.ci.missoula.mt.us/portlets/reports/adHocReport.do?mode=deepLink&amp;reportCommand=recordDetail&amp;altID=2021-MSS-PLM-00498" TargetMode="External"/><Relationship Id="rId323" Type="http://schemas.openxmlformats.org/officeDocument/2006/relationships/hyperlink" Target="https://avprod.ci.missoula.mt.us/portlets/reports/adHocReport.do?mode=deepLink&amp;reportCommand=recordDetail&amp;altID=2021-MSS-PLM-00520" TargetMode="External"/><Relationship Id="rId20" Type="http://schemas.openxmlformats.org/officeDocument/2006/relationships/hyperlink" Target="https://avprod.ci.missoula.mt.us/portlets/reports/adHocReport.do?mode=deepLink&amp;reportCommand=recordDetail&amp;altID=2021-MSS-ELC-00631" TargetMode="External"/><Relationship Id="rId41" Type="http://schemas.openxmlformats.org/officeDocument/2006/relationships/hyperlink" Target="https://avprod.ci.missoula.mt.us/portlets/reports/adHocReport.do?mode=deepLink&amp;reportCommand=recordDetail&amp;altID=2021-MSS-ELC-00656" TargetMode="External"/><Relationship Id="rId62" Type="http://schemas.openxmlformats.org/officeDocument/2006/relationships/hyperlink" Target="https://avprod.ci.missoula.mt.us/portlets/reports/adHocReport.do?mode=deepLink&amp;reportCommand=recordDetail&amp;altID=2021-MSS-ELC-00679" TargetMode="External"/><Relationship Id="rId83" Type="http://schemas.openxmlformats.org/officeDocument/2006/relationships/hyperlink" Target="https://avprod.ci.missoula.mt.us/portlets/reports/adHocReport.do?mode=deepLink&amp;reportCommand=recordDetail&amp;altID=2021-MSS-ELC-00704" TargetMode="External"/><Relationship Id="rId179" Type="http://schemas.openxmlformats.org/officeDocument/2006/relationships/hyperlink" Target="https://avprod.ci.missoula.mt.us/portlets/reports/adHocReport.do?mode=deepLink&amp;reportCommand=recordDetail&amp;altID=2021-MSS-MEC-00738" TargetMode="External"/><Relationship Id="rId190" Type="http://schemas.openxmlformats.org/officeDocument/2006/relationships/hyperlink" Target="https://avprod.ci.missoula.mt.us/portlets/reports/adHocReport.do?mode=deepLink&amp;reportCommand=recordDetail&amp;altID=2021-MSS-MEC-00751" TargetMode="External"/><Relationship Id="rId204" Type="http://schemas.openxmlformats.org/officeDocument/2006/relationships/hyperlink" Target="https://avprod.ci.missoula.mt.us/portlets/reports/adHocReport.do?mode=deepLink&amp;reportCommand=recordDetail&amp;altID=2021-MSS-MEC-00765" TargetMode="External"/><Relationship Id="rId225" Type="http://schemas.openxmlformats.org/officeDocument/2006/relationships/hyperlink" Target="https://avprod.ci.missoula.mt.us/portlets/reports/adHocReport.do?mode=deepLink&amp;reportCommand=recordDetail&amp;altID=2021-MSS-MEC-00788" TargetMode="External"/><Relationship Id="rId246" Type="http://schemas.openxmlformats.org/officeDocument/2006/relationships/hyperlink" Target="https://avprod.ci.missoula.mt.us/portlets/reports/adHocReport.do?mode=deepLink&amp;reportCommand=recordDetail&amp;altID=2021-MSS-MEC-00809" TargetMode="External"/><Relationship Id="rId267" Type="http://schemas.openxmlformats.org/officeDocument/2006/relationships/hyperlink" Target="https://avprod.ci.missoula.mt.us/portlets/reports/adHocReport.do?mode=deepLink&amp;reportCommand=recordDetail&amp;altID=2021-MSS-PLM-00455" TargetMode="External"/><Relationship Id="rId288" Type="http://schemas.openxmlformats.org/officeDocument/2006/relationships/hyperlink" Target="https://avprod.ci.missoula.mt.us/portlets/reports/adHocReport.do?mode=deepLink&amp;reportCommand=recordDetail&amp;altID=2021-MSS-PLM-00484" TargetMode="External"/><Relationship Id="rId106" Type="http://schemas.openxmlformats.org/officeDocument/2006/relationships/hyperlink" Target="https://avprod.ci.missoula.mt.us/portlets/reports/adHocReport.do?mode=deepLink&amp;reportCommand=recordDetail&amp;altID=2021-MSS-ELC-00728" TargetMode="External"/><Relationship Id="rId127" Type="http://schemas.openxmlformats.org/officeDocument/2006/relationships/hyperlink" Target="https://avprod.ci.missoula.mt.us/portlets/reports/adHocReport.do?mode=deepLink&amp;reportCommand=recordDetail&amp;altID=2021-MSS-MEC-00683" TargetMode="External"/><Relationship Id="rId313" Type="http://schemas.openxmlformats.org/officeDocument/2006/relationships/hyperlink" Target="https://avprod.ci.missoula.mt.us/portlets/reports/adHocReport.do?mode=deepLink&amp;reportCommand=recordDetail&amp;altID=2021-MSS-PLM-00510" TargetMode="External"/><Relationship Id="rId10" Type="http://schemas.openxmlformats.org/officeDocument/2006/relationships/hyperlink" Target="https://avprod.ci.missoula.mt.us/portlets/reports/adHocReport.do?mode=deepLink&amp;reportCommand=recordDetail&amp;altID=2021-MSS-ELC-00563" TargetMode="External"/><Relationship Id="rId31" Type="http://schemas.openxmlformats.org/officeDocument/2006/relationships/hyperlink" Target="https://avprod.ci.missoula.mt.us/portlets/reports/adHocReport.do?mode=deepLink&amp;reportCommand=recordDetail&amp;altID=2021-MSS-ELC-00646" TargetMode="External"/><Relationship Id="rId52" Type="http://schemas.openxmlformats.org/officeDocument/2006/relationships/hyperlink" Target="https://avprod.ci.missoula.mt.us/portlets/reports/adHocReport.do?mode=deepLink&amp;reportCommand=recordDetail&amp;altID=2021-MSS-ELC-00668" TargetMode="External"/><Relationship Id="rId73" Type="http://schemas.openxmlformats.org/officeDocument/2006/relationships/hyperlink" Target="https://avprod.ci.missoula.mt.us/portlets/reports/adHocReport.do?mode=deepLink&amp;reportCommand=recordDetail&amp;altID=2021-MSS-ELC-00691" TargetMode="External"/><Relationship Id="rId94" Type="http://schemas.openxmlformats.org/officeDocument/2006/relationships/hyperlink" Target="https://avprod.ci.missoula.mt.us/portlets/reports/adHocReport.do?mode=deepLink&amp;reportCommand=recordDetail&amp;altID=2021-MSS-ELC-00716" TargetMode="External"/><Relationship Id="rId148" Type="http://schemas.openxmlformats.org/officeDocument/2006/relationships/hyperlink" Target="https://avprod.ci.missoula.mt.us/portlets/reports/adHocReport.do?mode=deepLink&amp;reportCommand=recordDetail&amp;altID=2021-MSS-MEC-00706" TargetMode="External"/><Relationship Id="rId169" Type="http://schemas.openxmlformats.org/officeDocument/2006/relationships/hyperlink" Target="https://avprod.ci.missoula.mt.us/portlets/reports/adHocReport.do?mode=deepLink&amp;reportCommand=recordDetail&amp;altID=2021-MSS-MEC-00727" TargetMode="External"/><Relationship Id="rId334" Type="http://schemas.openxmlformats.org/officeDocument/2006/relationships/hyperlink" Target="https://avprod.ci.missoula.mt.us/portlets/reports/adHocReport.do?mode=deepLink&amp;reportCommand=recordDetail&amp;altID=2021-MSS-PLM-00539" TargetMode="External"/><Relationship Id="rId4" Type="http://schemas.openxmlformats.org/officeDocument/2006/relationships/hyperlink" Target="https://avprod.ci.missoula.mt.us/portlets/reports/adHocReport.do?mode=deepLink&amp;reportCommand=recordDetail&amp;altID=2021-MSS-DEM-00070" TargetMode="External"/><Relationship Id="rId180" Type="http://schemas.openxmlformats.org/officeDocument/2006/relationships/hyperlink" Target="https://avprod.ci.missoula.mt.us/portlets/reports/adHocReport.do?mode=deepLink&amp;reportCommand=recordDetail&amp;altID=2021-MSS-MEC-00739" TargetMode="External"/><Relationship Id="rId215" Type="http://schemas.openxmlformats.org/officeDocument/2006/relationships/hyperlink" Target="https://avprod.ci.missoula.mt.us/portlets/reports/adHocReport.do?mode=deepLink&amp;reportCommand=recordDetail&amp;altID=2021-MSS-MEC-00777" TargetMode="External"/><Relationship Id="rId236" Type="http://schemas.openxmlformats.org/officeDocument/2006/relationships/hyperlink" Target="https://avprod.ci.missoula.mt.us/portlets/reports/adHocReport.do?mode=deepLink&amp;reportCommand=recordDetail&amp;altID=2021-MSS-MEC-00799" TargetMode="External"/><Relationship Id="rId257" Type="http://schemas.openxmlformats.org/officeDocument/2006/relationships/hyperlink" Target="https://avprod.ci.missoula.mt.us/portlets/reports/adHocReport.do?mode=deepLink&amp;reportCommand=recordDetail&amp;altID=2021-MSS-MEC-00823" TargetMode="External"/><Relationship Id="rId278" Type="http://schemas.openxmlformats.org/officeDocument/2006/relationships/hyperlink" Target="https://avprod.ci.missoula.mt.us/portlets/reports/adHocReport.do?mode=deepLink&amp;reportCommand=recordDetail&amp;altID=2021-MSS-PLM-00472" TargetMode="External"/><Relationship Id="rId303" Type="http://schemas.openxmlformats.org/officeDocument/2006/relationships/hyperlink" Target="https://avprod.ci.missoula.mt.us/portlets/reports/adHocReport.do?mode=deepLink&amp;reportCommand=recordDetail&amp;altID=2021-MSS-PLM-00499" TargetMode="External"/><Relationship Id="rId42" Type="http://schemas.openxmlformats.org/officeDocument/2006/relationships/hyperlink" Target="https://avprod.ci.missoula.mt.us/portlets/reports/adHocReport.do?mode=deepLink&amp;reportCommand=recordDetail&amp;altID=2021-MSS-ELC-00657" TargetMode="External"/><Relationship Id="rId84" Type="http://schemas.openxmlformats.org/officeDocument/2006/relationships/hyperlink" Target="https://avprod.ci.missoula.mt.us/portlets/reports/adHocReport.do?mode=deepLink&amp;reportCommand=recordDetail&amp;altID=2021-MSS-ELC-00705" TargetMode="External"/><Relationship Id="rId138" Type="http://schemas.openxmlformats.org/officeDocument/2006/relationships/hyperlink" Target="https://avprod.ci.missoula.mt.us/portlets/reports/adHocReport.do?mode=deepLink&amp;reportCommand=recordDetail&amp;altID=2021-MSS-MEC-00696" TargetMode="External"/><Relationship Id="rId191" Type="http://schemas.openxmlformats.org/officeDocument/2006/relationships/hyperlink" Target="https://avprod.ci.missoula.mt.us/portlets/reports/adHocReport.do?mode=deepLink&amp;reportCommand=recordDetail&amp;altID=2021-MSS-MEC-00752" TargetMode="External"/><Relationship Id="rId205" Type="http://schemas.openxmlformats.org/officeDocument/2006/relationships/hyperlink" Target="https://avprod.ci.missoula.mt.us/portlets/reports/adHocReport.do?mode=deepLink&amp;reportCommand=recordDetail&amp;altID=2021-MSS-MEC-00766" TargetMode="External"/><Relationship Id="rId247" Type="http://schemas.openxmlformats.org/officeDocument/2006/relationships/hyperlink" Target="https://avprod.ci.missoula.mt.us/portlets/reports/adHocReport.do?mode=deepLink&amp;reportCommand=recordDetail&amp;altID=2021-MSS-MEC-00810" TargetMode="External"/><Relationship Id="rId107" Type="http://schemas.openxmlformats.org/officeDocument/2006/relationships/hyperlink" Target="https://avprod.ci.missoula.mt.us/portlets/reports/adHocReport.do?mode=deepLink&amp;reportCommand=recordDetail&amp;altID=2021-MSS-ELC-00729" TargetMode="External"/><Relationship Id="rId289" Type="http://schemas.openxmlformats.org/officeDocument/2006/relationships/hyperlink" Target="https://avprod.ci.missoula.mt.us/portlets/reports/adHocReport.do?mode=deepLink&amp;reportCommand=recordDetail&amp;altID=2021-MSS-PLM-00485" TargetMode="External"/><Relationship Id="rId11" Type="http://schemas.openxmlformats.org/officeDocument/2006/relationships/hyperlink" Target="https://avprod.ci.missoula.mt.us/portlets/reports/adHocReport.do?mode=deepLink&amp;reportCommand=recordDetail&amp;altID=2021-MSS-ELC-00621" TargetMode="External"/><Relationship Id="rId53" Type="http://schemas.openxmlformats.org/officeDocument/2006/relationships/hyperlink" Target="https://avprod.ci.missoula.mt.us/portlets/reports/adHocReport.do?mode=deepLink&amp;reportCommand=recordDetail&amp;altID=2021-MSS-ELC-00669" TargetMode="External"/><Relationship Id="rId149" Type="http://schemas.openxmlformats.org/officeDocument/2006/relationships/hyperlink" Target="https://avprod.ci.missoula.mt.us/portlets/reports/adHocReport.do?mode=deepLink&amp;reportCommand=recordDetail&amp;altID=2021-MSS-MEC-00707" TargetMode="External"/><Relationship Id="rId314" Type="http://schemas.openxmlformats.org/officeDocument/2006/relationships/hyperlink" Target="https://avprod.ci.missoula.mt.us/portlets/reports/adHocReport.do?mode=deepLink&amp;reportCommand=recordDetail&amp;altID=2021-MSS-PLM-00511" TargetMode="External"/><Relationship Id="rId95" Type="http://schemas.openxmlformats.org/officeDocument/2006/relationships/hyperlink" Target="https://avprod.ci.missoula.mt.us/portlets/reports/adHocReport.do?mode=deepLink&amp;reportCommand=recordDetail&amp;altID=2021-MSS-ELC-00717" TargetMode="External"/><Relationship Id="rId160" Type="http://schemas.openxmlformats.org/officeDocument/2006/relationships/hyperlink" Target="https://avprod.ci.missoula.mt.us/portlets/reports/adHocReport.do?mode=deepLink&amp;reportCommand=recordDetail&amp;altID=2021-MSS-MEC-00717" TargetMode="External"/><Relationship Id="rId216" Type="http://schemas.openxmlformats.org/officeDocument/2006/relationships/hyperlink" Target="https://avprod.ci.missoula.mt.us/portlets/reports/adHocReport.do?mode=deepLink&amp;reportCommand=recordDetail&amp;altID=2021-MSS-MEC-00778" TargetMode="External"/><Relationship Id="rId258" Type="http://schemas.openxmlformats.org/officeDocument/2006/relationships/hyperlink" Target="https://avprod.ci.missoula.mt.us/portlets/reports/adHocReport.do?mode=deepLink&amp;reportCommand=recordDetail&amp;altID=2021-MSS-MEC-00824" TargetMode="External"/><Relationship Id="rId22" Type="http://schemas.openxmlformats.org/officeDocument/2006/relationships/hyperlink" Target="https://avprod.ci.missoula.mt.us/portlets/reports/adHocReport.do?mode=deepLink&amp;reportCommand=recordDetail&amp;altID=2021-MSS-ELC-00633" TargetMode="External"/><Relationship Id="rId64" Type="http://schemas.openxmlformats.org/officeDocument/2006/relationships/hyperlink" Target="https://avprod.ci.missoula.mt.us/portlets/reports/adHocReport.do?mode=deepLink&amp;reportCommand=recordDetail&amp;altID=2021-MSS-ELC-00681" TargetMode="External"/><Relationship Id="rId118" Type="http://schemas.openxmlformats.org/officeDocument/2006/relationships/hyperlink" Target="https://avprod.ci.missoula.mt.us/portlets/reports/adHocReport.do?mode=deepLink&amp;reportCommand=recordDetail&amp;altID=2021-MSS-MEC-00639" TargetMode="External"/><Relationship Id="rId325" Type="http://schemas.openxmlformats.org/officeDocument/2006/relationships/hyperlink" Target="https://avprod.ci.missoula.mt.us/portlets/reports/adHocReport.do?mode=deepLink&amp;reportCommand=recordDetail&amp;altID=2021-MSS-PLM-00522" TargetMode="External"/><Relationship Id="rId171" Type="http://schemas.openxmlformats.org/officeDocument/2006/relationships/hyperlink" Target="https://avprod.ci.missoula.mt.us/portlets/reports/adHocReport.do?mode=deepLink&amp;reportCommand=recordDetail&amp;altID=2021-MSS-MEC-00730" TargetMode="External"/><Relationship Id="rId227" Type="http://schemas.openxmlformats.org/officeDocument/2006/relationships/hyperlink" Target="https://avprod.ci.missoula.mt.us/portlets/reports/adHocReport.do?mode=deepLink&amp;reportCommand=recordDetail&amp;altID=2021-MSS-MEC-00790" TargetMode="External"/><Relationship Id="rId269" Type="http://schemas.openxmlformats.org/officeDocument/2006/relationships/hyperlink" Target="https://avprod.ci.missoula.mt.us/portlets/reports/adHocReport.do?mode=deepLink&amp;reportCommand=recordDetail&amp;altID=2021-MSS-PLM-00457" TargetMode="External"/><Relationship Id="rId33" Type="http://schemas.openxmlformats.org/officeDocument/2006/relationships/hyperlink" Target="https://avprod.ci.missoula.mt.us/portlets/reports/adHocReport.do?mode=deepLink&amp;reportCommand=recordDetail&amp;altID=2021-MSS-ELC-00648" TargetMode="External"/><Relationship Id="rId129" Type="http://schemas.openxmlformats.org/officeDocument/2006/relationships/hyperlink" Target="https://avprod.ci.missoula.mt.us/portlets/reports/adHocReport.do?mode=deepLink&amp;reportCommand=recordDetail&amp;altID=2021-MSS-MEC-00685" TargetMode="External"/><Relationship Id="rId280" Type="http://schemas.openxmlformats.org/officeDocument/2006/relationships/hyperlink" Target="https://avprod.ci.missoula.mt.us/portlets/reports/adHocReport.do?mode=deepLink&amp;reportCommand=recordDetail&amp;altID=2021-MSS-PLM-00475" TargetMode="External"/><Relationship Id="rId336" Type="http://schemas.openxmlformats.org/officeDocument/2006/relationships/hyperlink" Target="https://avprod.ci.missoula.mt.us/portlets/reports/adHocReport.do?mode=deepLink&amp;reportCommand=recordDetail&amp;altID=2021-MSS-PLM-00542" TargetMode="External"/><Relationship Id="rId75" Type="http://schemas.openxmlformats.org/officeDocument/2006/relationships/hyperlink" Target="https://avprod.ci.missoula.mt.us/portlets/reports/adHocReport.do?mode=deepLink&amp;reportCommand=recordDetail&amp;altID=2021-MSS-ELC-00693" TargetMode="External"/><Relationship Id="rId140" Type="http://schemas.openxmlformats.org/officeDocument/2006/relationships/hyperlink" Target="https://avprod.ci.missoula.mt.us/portlets/reports/adHocReport.do?mode=deepLink&amp;reportCommand=recordDetail&amp;altID=2021-MSS-MEC-00698" TargetMode="External"/><Relationship Id="rId182" Type="http://schemas.openxmlformats.org/officeDocument/2006/relationships/hyperlink" Target="https://avprod.ci.missoula.mt.us/portlets/reports/adHocReport.do?mode=deepLink&amp;reportCommand=recordDetail&amp;altID=2021-MSS-MEC-00741" TargetMode="External"/><Relationship Id="rId6" Type="http://schemas.openxmlformats.org/officeDocument/2006/relationships/hyperlink" Target="https://avprod.ci.missoula.mt.us/portlets/reports/adHocReport.do?mode=deepLink&amp;reportCommand=recordDetail&amp;altID=2021-MSS-DEM-00073" TargetMode="External"/><Relationship Id="rId238" Type="http://schemas.openxmlformats.org/officeDocument/2006/relationships/hyperlink" Target="https://avprod.ci.missoula.mt.us/portlets/reports/adHocReport.do?mode=deepLink&amp;reportCommand=recordDetail&amp;altID=2021-MSS-MEC-00801" TargetMode="External"/><Relationship Id="rId291" Type="http://schemas.openxmlformats.org/officeDocument/2006/relationships/hyperlink" Target="https://avprod.ci.missoula.mt.us/portlets/reports/adHocReport.do?mode=deepLink&amp;reportCommand=recordDetail&amp;altID=2021-MSS-PLM-00487" TargetMode="External"/><Relationship Id="rId305" Type="http://schemas.openxmlformats.org/officeDocument/2006/relationships/hyperlink" Target="https://avprod.ci.missoula.mt.us/portlets/reports/adHocReport.do?mode=deepLink&amp;reportCommand=recordDetail&amp;altID=2021-MSS-PLM-00502" TargetMode="External"/><Relationship Id="rId44" Type="http://schemas.openxmlformats.org/officeDocument/2006/relationships/hyperlink" Target="https://avprod.ci.missoula.mt.us/portlets/reports/adHocReport.do?mode=deepLink&amp;reportCommand=recordDetail&amp;altID=2021-MSS-ELC-00659" TargetMode="External"/><Relationship Id="rId86" Type="http://schemas.openxmlformats.org/officeDocument/2006/relationships/hyperlink" Target="https://avprod.ci.missoula.mt.us/portlets/reports/adHocReport.do?mode=deepLink&amp;reportCommand=recordDetail&amp;altID=2021-MSS-ELC-00707" TargetMode="External"/><Relationship Id="rId151" Type="http://schemas.openxmlformats.org/officeDocument/2006/relationships/hyperlink" Target="https://avprod.ci.missoula.mt.us/portlets/reports/adHocReport.do?mode=deepLink&amp;reportCommand=recordDetail&amp;altID=2021-MSS-MEC-00709" TargetMode="External"/><Relationship Id="rId193" Type="http://schemas.openxmlformats.org/officeDocument/2006/relationships/hyperlink" Target="https://avprod.ci.missoula.mt.us/portlets/reports/adHocReport.do?mode=deepLink&amp;reportCommand=recordDetail&amp;altID=2021-MSS-MEC-00754" TargetMode="External"/><Relationship Id="rId207" Type="http://schemas.openxmlformats.org/officeDocument/2006/relationships/hyperlink" Target="https://avprod.ci.missoula.mt.us/portlets/reports/adHocReport.do?mode=deepLink&amp;reportCommand=recordDetail&amp;altID=2021-MSS-MEC-00768" TargetMode="External"/><Relationship Id="rId249" Type="http://schemas.openxmlformats.org/officeDocument/2006/relationships/hyperlink" Target="https://avprod.ci.missoula.mt.us/portlets/reports/adHocReport.do?mode=deepLink&amp;reportCommand=recordDetail&amp;altID=2021-MSS-MEC-00812" TargetMode="External"/><Relationship Id="rId13" Type="http://schemas.openxmlformats.org/officeDocument/2006/relationships/hyperlink" Target="https://avprod.ci.missoula.mt.us/portlets/reports/adHocReport.do?mode=deepLink&amp;reportCommand=recordDetail&amp;altID=2021-MSS-ELC-00623" TargetMode="External"/><Relationship Id="rId109" Type="http://schemas.openxmlformats.org/officeDocument/2006/relationships/hyperlink" Target="https://avprod.ci.missoula.mt.us/portlets/reports/adHocReport.do?mode=deepLink&amp;reportCommand=recordDetail&amp;altID=2021-MSS-ELC-00731" TargetMode="External"/><Relationship Id="rId260" Type="http://schemas.openxmlformats.org/officeDocument/2006/relationships/hyperlink" Target="https://avprod.ci.missoula.mt.us/portlets/reports/adHocReport.do?mode=deepLink&amp;reportCommand=recordDetail&amp;altID=2021-MSS-MEC-00827" TargetMode="External"/><Relationship Id="rId316" Type="http://schemas.openxmlformats.org/officeDocument/2006/relationships/hyperlink" Target="https://avprod.ci.missoula.mt.us/portlets/reports/adHocReport.do?mode=deepLink&amp;reportCommand=recordDetail&amp;altID=2021-MSS-PLM-00513" TargetMode="External"/><Relationship Id="rId55" Type="http://schemas.openxmlformats.org/officeDocument/2006/relationships/hyperlink" Target="https://avprod.ci.missoula.mt.us/portlets/reports/adHocReport.do?mode=deepLink&amp;reportCommand=recordDetail&amp;altID=2021-MSS-ELC-00671" TargetMode="External"/><Relationship Id="rId97" Type="http://schemas.openxmlformats.org/officeDocument/2006/relationships/hyperlink" Target="https://avprod.ci.missoula.mt.us/portlets/reports/adHocReport.do?mode=deepLink&amp;reportCommand=recordDetail&amp;altID=2021-MSS-ELC-00719" TargetMode="External"/><Relationship Id="rId120" Type="http://schemas.openxmlformats.org/officeDocument/2006/relationships/hyperlink" Target="https://avprod.ci.missoula.mt.us/portlets/reports/adHocReport.do?mode=deepLink&amp;reportCommand=recordDetail&amp;altID=2021-MSS-MEC-00673" TargetMode="External"/><Relationship Id="rId162" Type="http://schemas.openxmlformats.org/officeDocument/2006/relationships/hyperlink" Target="https://avprod.ci.missoula.mt.us/portlets/reports/adHocReport.do?mode=deepLink&amp;reportCommand=recordDetail&amp;altID=2021-MSS-MEC-00719" TargetMode="External"/><Relationship Id="rId218" Type="http://schemas.openxmlformats.org/officeDocument/2006/relationships/hyperlink" Target="https://avprod.ci.missoula.mt.us/portlets/reports/adHocReport.do?mode=deepLink&amp;reportCommand=recordDetail&amp;altID=2021-MSS-MEC-00780" TargetMode="External"/><Relationship Id="rId271" Type="http://schemas.openxmlformats.org/officeDocument/2006/relationships/hyperlink" Target="https://avprod.ci.missoula.mt.us/portlets/reports/adHocReport.do?mode=deepLink&amp;reportCommand=recordDetail&amp;altID=2021-MSS-PLM-00462" TargetMode="External"/><Relationship Id="rId24" Type="http://schemas.openxmlformats.org/officeDocument/2006/relationships/hyperlink" Target="https://avprod.ci.missoula.mt.us/portlets/reports/adHocReport.do?mode=deepLink&amp;reportCommand=recordDetail&amp;altID=2021-MSS-ELC-00638" TargetMode="External"/><Relationship Id="rId66" Type="http://schemas.openxmlformats.org/officeDocument/2006/relationships/hyperlink" Target="https://avprod.ci.missoula.mt.us/portlets/reports/adHocReport.do?mode=deepLink&amp;reportCommand=recordDetail&amp;altID=2021-MSS-ELC-00683" TargetMode="External"/><Relationship Id="rId131" Type="http://schemas.openxmlformats.org/officeDocument/2006/relationships/hyperlink" Target="https://avprod.ci.missoula.mt.us/portlets/reports/adHocReport.do?mode=deepLink&amp;reportCommand=recordDetail&amp;altID=2021-MSS-MEC-00687" TargetMode="External"/><Relationship Id="rId327" Type="http://schemas.openxmlformats.org/officeDocument/2006/relationships/hyperlink" Target="https://avprod.ci.missoula.mt.us/portlets/reports/adHocReport.do?mode=deepLink&amp;reportCommand=recordDetail&amp;altID=2021-MSS-PLM-00529"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s://avprod.ci.missoula.mt.us/portlets/reports/adHocReport.do?mode=deepLink&amp;reportCommand=recordDetail&amp;altID=2021-MSS-SWR-00328" TargetMode="External"/><Relationship Id="rId299" Type="http://schemas.openxmlformats.org/officeDocument/2006/relationships/hyperlink" Target="https://avprod.ci.missoula.mt.us/portlets/reports/adHocReport.do?mode=deepLink&amp;reportCommand=recordDetail&amp;altID=2021-MSS-WTR-00559" TargetMode="External"/><Relationship Id="rId21" Type="http://schemas.openxmlformats.org/officeDocument/2006/relationships/hyperlink" Target="https://avprod.ci.missoula.mt.us/portlets/reports/adHocReport.do?mode=deepLink&amp;reportCommand=recordDetail&amp;altID=2021-MSS-PAV-00148" TargetMode="External"/><Relationship Id="rId63" Type="http://schemas.openxmlformats.org/officeDocument/2006/relationships/hyperlink" Target="https://avprod.ci.missoula.mt.us/portlets/reports/adHocReport.do?mode=deepLink&amp;reportCommand=recordDetail&amp;altID=2021-MSS-RWC-00133" TargetMode="External"/><Relationship Id="rId159" Type="http://schemas.openxmlformats.org/officeDocument/2006/relationships/hyperlink" Target="https://avprod.ci.missoula.mt.us/portlets/reports/adHocReport.do?mode=deepLink&amp;reportCommand=recordDetail&amp;altID=2021-MSS-SWR-00598" TargetMode="External"/><Relationship Id="rId324" Type="http://schemas.openxmlformats.org/officeDocument/2006/relationships/hyperlink" Target="https://avprod.ci.missoula.mt.us/portlets/reports/adHocReport.do?mode=deepLink&amp;reportCommand=recordDetail&amp;altID=2021-MSS-WTR-00584" TargetMode="External"/><Relationship Id="rId170" Type="http://schemas.openxmlformats.org/officeDocument/2006/relationships/hyperlink" Target="https://avprod.ci.missoula.mt.us/portlets/reports/adHocReport.do?mode=deepLink&amp;reportCommand=recordDetail&amp;altID=2021-MSS-SWR-00609" TargetMode="External"/><Relationship Id="rId226" Type="http://schemas.openxmlformats.org/officeDocument/2006/relationships/hyperlink" Target="https://avprod.ci.missoula.mt.us/portlets/reports/adHocReport.do?mode=deepLink&amp;reportCommand=recordDetail&amp;altID=2021-MSS-WTR-00456" TargetMode="External"/><Relationship Id="rId268" Type="http://schemas.openxmlformats.org/officeDocument/2006/relationships/hyperlink" Target="https://avprod.ci.missoula.mt.us/portlets/reports/adHocReport.do?mode=deepLink&amp;reportCommand=recordDetail&amp;altID=2021-MSS-WTR-00517" TargetMode="External"/><Relationship Id="rId32" Type="http://schemas.openxmlformats.org/officeDocument/2006/relationships/hyperlink" Target="https://avprod.ci.missoula.mt.us/portlets/reports/adHocReport.do?mode=deepLink&amp;reportCommand=recordDetail&amp;altID=2021-MSS-RWC-00083" TargetMode="External"/><Relationship Id="rId74" Type="http://schemas.openxmlformats.org/officeDocument/2006/relationships/hyperlink" Target="https://avprod.ci.missoula.mt.us/portlets/reports/adHocReport.do?mode=deepLink&amp;reportCommand=recordDetail&amp;altID=2021-MSS-EXC-00095" TargetMode="External"/><Relationship Id="rId128" Type="http://schemas.openxmlformats.org/officeDocument/2006/relationships/hyperlink" Target="https://avprod.ci.missoula.mt.us/portlets/reports/adHocReport.do?mode=deepLink&amp;reportCommand=recordDetail&amp;altID=2021-MSS-SWR-00507" TargetMode="External"/><Relationship Id="rId335" Type="http://schemas.openxmlformats.org/officeDocument/2006/relationships/hyperlink" Target="https://avprod.ci.missoula.mt.us/portlets/reports/adHocReport.do?mode=deepLink&amp;reportCommand=recordDetail&amp;altID=2021-MSS-WTR-00602" TargetMode="External"/><Relationship Id="rId5" Type="http://schemas.openxmlformats.org/officeDocument/2006/relationships/hyperlink" Target="https://avprod.ci.missoula.mt.us/portlets/reports/adHocReport.do?mode=deepLink&amp;reportCommand=recordDetail&amp;altID=2021-MSS-FNC-00071" TargetMode="External"/><Relationship Id="rId181" Type="http://schemas.openxmlformats.org/officeDocument/2006/relationships/hyperlink" Target="https://avprod.ci.missoula.mt.us/portlets/reports/adHocReport.do?mode=deepLink&amp;reportCommand=recordDetail&amp;altID=2021-MSS-SWR-00620" TargetMode="External"/><Relationship Id="rId237" Type="http://schemas.openxmlformats.org/officeDocument/2006/relationships/hyperlink" Target="https://avprod.ci.missoula.mt.us/portlets/reports/adHocReport.do?mode=deepLink&amp;reportCommand=recordDetail&amp;altID=2021-MSS-WTR-00467" TargetMode="External"/><Relationship Id="rId279" Type="http://schemas.openxmlformats.org/officeDocument/2006/relationships/hyperlink" Target="https://avprod.ci.missoula.mt.us/portlets/reports/adHocReport.do?mode=deepLink&amp;reportCommand=recordDetail&amp;altID=2021-MSS-WTR-00534" TargetMode="External"/><Relationship Id="rId43" Type="http://schemas.openxmlformats.org/officeDocument/2006/relationships/hyperlink" Target="https://avprod.ci.missoula.mt.us/portlets/reports/adHocReport.do?mode=deepLink&amp;reportCommand=recordDetail&amp;altID=2021-MSS-RWC-00113" TargetMode="External"/><Relationship Id="rId139" Type="http://schemas.openxmlformats.org/officeDocument/2006/relationships/hyperlink" Target="https://avprod.ci.missoula.mt.us/portlets/reports/adHocReport.do?mode=deepLink&amp;reportCommand=recordDetail&amp;altID=2021-MSS-SWR-00563" TargetMode="External"/><Relationship Id="rId290" Type="http://schemas.openxmlformats.org/officeDocument/2006/relationships/hyperlink" Target="https://avprod.ci.missoula.mt.us/portlets/reports/adHocReport.do?mode=deepLink&amp;reportCommand=recordDetail&amp;altID=2021-MSS-WTR-00550" TargetMode="External"/><Relationship Id="rId304" Type="http://schemas.openxmlformats.org/officeDocument/2006/relationships/hyperlink" Target="https://avprod.ci.missoula.mt.us/portlets/reports/adHocReport.do?mode=deepLink&amp;reportCommand=recordDetail&amp;altID=2021-MSS-WTR-00564" TargetMode="External"/><Relationship Id="rId346" Type="http://schemas.openxmlformats.org/officeDocument/2006/relationships/hyperlink" Target="https://avprod.ci.missoula.mt.us/portlets/reports/adHocReport.do?mode=deepLink&amp;reportCommand=recordDetail&amp;altID=2021-MSS-SWP-00099" TargetMode="External"/><Relationship Id="rId85" Type="http://schemas.openxmlformats.org/officeDocument/2006/relationships/hyperlink" Target="https://avprod.ci.missoula.mt.us/portlets/reports/adHocReport.do?mode=deepLink&amp;reportCommand=recordDetail&amp;altID=2021-MSS-EXC-00113" TargetMode="External"/><Relationship Id="rId150" Type="http://schemas.openxmlformats.org/officeDocument/2006/relationships/hyperlink" Target="https://avprod.ci.missoula.mt.us/portlets/reports/adHocReport.do?mode=deepLink&amp;reportCommand=recordDetail&amp;altID=2021-MSS-SWR-00578" TargetMode="External"/><Relationship Id="rId192" Type="http://schemas.openxmlformats.org/officeDocument/2006/relationships/hyperlink" Target="https://avprod.ci.missoula.mt.us/portlets/reports/adHocReport.do?mode=deepLink&amp;reportCommand=recordDetail&amp;altID=2021-MSS-SWR-00631" TargetMode="External"/><Relationship Id="rId206" Type="http://schemas.openxmlformats.org/officeDocument/2006/relationships/hyperlink" Target="https://avprod.ci.missoula.mt.us/portlets/reports/adHocReport.do?mode=deepLink&amp;reportCommand=recordDetail&amp;altID=2021-MSS-WTR-00080" TargetMode="External"/><Relationship Id="rId248" Type="http://schemas.openxmlformats.org/officeDocument/2006/relationships/hyperlink" Target="https://avprod.ci.missoula.mt.us/portlets/reports/adHocReport.do?mode=deepLink&amp;reportCommand=recordDetail&amp;altID=2021-MSS-WTR-00478" TargetMode="External"/><Relationship Id="rId12" Type="http://schemas.openxmlformats.org/officeDocument/2006/relationships/hyperlink" Target="https://avprod.ci.missoula.mt.us/portlets/reports/adHocReport.do?mode=deepLink&amp;reportCommand=recordDetail&amp;altID=2021-MSS-PAV-00096" TargetMode="External"/><Relationship Id="rId108" Type="http://schemas.openxmlformats.org/officeDocument/2006/relationships/hyperlink" Target="https://avprod.ci.missoula.mt.us/portlets/reports/adHocReport.do?mode=deepLink&amp;reportCommand=recordDetail&amp;altID=2021-MSS-SWR-00319" TargetMode="External"/><Relationship Id="rId315" Type="http://schemas.openxmlformats.org/officeDocument/2006/relationships/hyperlink" Target="https://avprod.ci.missoula.mt.us/portlets/reports/adHocReport.do?mode=deepLink&amp;reportCommand=recordDetail&amp;altID=2021-MSS-WTR-00575" TargetMode="External"/><Relationship Id="rId54" Type="http://schemas.openxmlformats.org/officeDocument/2006/relationships/hyperlink" Target="https://avprod.ci.missoula.mt.us/portlets/reports/adHocReport.do?mode=deepLink&amp;reportCommand=recordDetail&amp;altID=2021-MSS-RWC-00124" TargetMode="External"/><Relationship Id="rId96" Type="http://schemas.openxmlformats.org/officeDocument/2006/relationships/hyperlink" Target="https://avprod.ci.missoula.mt.us/portlets/reports/adHocReport.do?mode=deepLink&amp;reportCommand=recordDetail&amp;altID=2021-MSS-SWR-00307" TargetMode="External"/><Relationship Id="rId161" Type="http://schemas.openxmlformats.org/officeDocument/2006/relationships/hyperlink" Target="https://avprod.ci.missoula.mt.us/portlets/reports/adHocReport.do?mode=deepLink&amp;reportCommand=recordDetail&amp;altID=2021-MSS-SWR-00600" TargetMode="External"/><Relationship Id="rId217" Type="http://schemas.openxmlformats.org/officeDocument/2006/relationships/hyperlink" Target="https://avprod.ci.missoula.mt.us/portlets/reports/adHocReport.do?mode=deepLink&amp;reportCommand=recordDetail&amp;altID=2021-MSS-WTR-00447" TargetMode="External"/><Relationship Id="rId259" Type="http://schemas.openxmlformats.org/officeDocument/2006/relationships/hyperlink" Target="https://avprod.ci.missoula.mt.us/portlets/reports/adHocReport.do?mode=deepLink&amp;reportCommand=recordDetail&amp;altID=2021-MSS-WTR-00489" TargetMode="External"/><Relationship Id="rId23" Type="http://schemas.openxmlformats.org/officeDocument/2006/relationships/hyperlink" Target="https://avprod.ci.missoula.mt.us/portlets/reports/adHocReport.do?mode=deepLink&amp;reportCommand=recordDetail&amp;altID=2021-MSS-PAV-00150" TargetMode="External"/><Relationship Id="rId119" Type="http://schemas.openxmlformats.org/officeDocument/2006/relationships/hyperlink" Target="https://avprod.ci.missoula.mt.us/portlets/reports/adHocReport.do?mode=deepLink&amp;reportCommand=recordDetail&amp;altID=2021-MSS-SWR-00330" TargetMode="External"/><Relationship Id="rId270" Type="http://schemas.openxmlformats.org/officeDocument/2006/relationships/hyperlink" Target="https://avprod.ci.missoula.mt.us/portlets/reports/adHocReport.do?mode=deepLink&amp;reportCommand=recordDetail&amp;altID=2021-MSS-WTR-00519" TargetMode="External"/><Relationship Id="rId326" Type="http://schemas.openxmlformats.org/officeDocument/2006/relationships/hyperlink" Target="https://avprod.ci.missoula.mt.us/portlets/reports/adHocReport.do?mode=deepLink&amp;reportCommand=recordDetail&amp;altID=2021-MSS-WTR-00590" TargetMode="External"/><Relationship Id="rId65" Type="http://schemas.openxmlformats.org/officeDocument/2006/relationships/hyperlink" Target="https://avprod.ci.missoula.mt.us/portlets/reports/adHocReport.do?mode=deepLink&amp;reportCommand=recordDetail&amp;altID=2021-MSS-RWU-00022" TargetMode="External"/><Relationship Id="rId130" Type="http://schemas.openxmlformats.org/officeDocument/2006/relationships/hyperlink" Target="https://avprod.ci.missoula.mt.us/portlets/reports/adHocReport.do?mode=deepLink&amp;reportCommand=recordDetail&amp;altID=2021-MSS-SWR-00532" TargetMode="External"/><Relationship Id="rId172" Type="http://schemas.openxmlformats.org/officeDocument/2006/relationships/hyperlink" Target="https://avprod.ci.missoula.mt.us/portlets/reports/adHocReport.do?mode=deepLink&amp;reportCommand=recordDetail&amp;altID=2021-MSS-SWR-00611" TargetMode="External"/><Relationship Id="rId228" Type="http://schemas.openxmlformats.org/officeDocument/2006/relationships/hyperlink" Target="https://avprod.ci.missoula.mt.us/portlets/reports/adHocReport.do?mode=deepLink&amp;reportCommand=recordDetail&amp;altID=2021-MSS-WTR-00458" TargetMode="External"/><Relationship Id="rId281" Type="http://schemas.openxmlformats.org/officeDocument/2006/relationships/hyperlink" Target="https://avprod.ci.missoula.mt.us/portlets/reports/adHocReport.do?mode=deepLink&amp;reportCommand=recordDetail&amp;altID=2021-MSS-WTR-00541" TargetMode="External"/><Relationship Id="rId337" Type="http://schemas.openxmlformats.org/officeDocument/2006/relationships/hyperlink" Target="https://avprod.ci.missoula.mt.us/portlets/reports/adHocReport.do?mode=deepLink&amp;reportCommand=recordDetail&amp;altID=2021-MSS-SWP-00035" TargetMode="External"/><Relationship Id="rId34" Type="http://schemas.openxmlformats.org/officeDocument/2006/relationships/hyperlink" Target="https://avprod.ci.missoula.mt.us/portlets/reports/adHocReport.do?mode=deepLink&amp;reportCommand=recordDetail&amp;altID=2021-MSS-RWC-00104" TargetMode="External"/><Relationship Id="rId76" Type="http://schemas.openxmlformats.org/officeDocument/2006/relationships/hyperlink" Target="https://avprod.ci.missoula.mt.us/portlets/reports/adHocReport.do?mode=deepLink&amp;reportCommand=recordDetail&amp;altID=2021-MSS-EXC-00097" TargetMode="External"/><Relationship Id="rId141" Type="http://schemas.openxmlformats.org/officeDocument/2006/relationships/hyperlink" Target="https://avprod.ci.missoula.mt.us/portlets/reports/adHocReport.do?mode=deepLink&amp;reportCommand=recordDetail&amp;altID=2021-MSS-SWR-00565" TargetMode="External"/><Relationship Id="rId7" Type="http://schemas.openxmlformats.org/officeDocument/2006/relationships/hyperlink" Target="https://avprod.ci.missoula.mt.us/portlets/reports/adHocReport.do?mode=deepLink&amp;reportCommand=recordDetail&amp;altID=2021-MSS-FNC-00075" TargetMode="External"/><Relationship Id="rId183" Type="http://schemas.openxmlformats.org/officeDocument/2006/relationships/hyperlink" Target="https://avprod.ci.missoula.mt.us/portlets/reports/adHocReport.do?mode=deepLink&amp;reportCommand=recordDetail&amp;altID=2021-MSS-SWR-00622" TargetMode="External"/><Relationship Id="rId239" Type="http://schemas.openxmlformats.org/officeDocument/2006/relationships/hyperlink" Target="https://avprod.ci.missoula.mt.us/portlets/reports/adHocReport.do?mode=deepLink&amp;reportCommand=recordDetail&amp;altID=2021-MSS-WTR-00469" TargetMode="External"/><Relationship Id="rId250" Type="http://schemas.openxmlformats.org/officeDocument/2006/relationships/hyperlink" Target="https://avprod.ci.missoula.mt.us/portlets/reports/adHocReport.do?mode=deepLink&amp;reportCommand=recordDetail&amp;altID=2021-MSS-WTR-00480" TargetMode="External"/><Relationship Id="rId292" Type="http://schemas.openxmlformats.org/officeDocument/2006/relationships/hyperlink" Target="https://avprod.ci.missoula.mt.us/portlets/reports/adHocReport.do?mode=deepLink&amp;reportCommand=recordDetail&amp;altID=2021-MSS-WTR-00552" TargetMode="External"/><Relationship Id="rId306" Type="http://schemas.openxmlformats.org/officeDocument/2006/relationships/hyperlink" Target="https://avprod.ci.missoula.mt.us/portlets/reports/adHocReport.do?mode=deepLink&amp;reportCommand=recordDetail&amp;altID=2021-MSS-WTR-00566" TargetMode="External"/><Relationship Id="rId45" Type="http://schemas.openxmlformats.org/officeDocument/2006/relationships/hyperlink" Target="https://avprod.ci.missoula.mt.us/portlets/reports/adHocReport.do?mode=deepLink&amp;reportCommand=recordDetail&amp;altID=2021-MSS-RWC-00115" TargetMode="External"/><Relationship Id="rId87" Type="http://schemas.openxmlformats.org/officeDocument/2006/relationships/hyperlink" Target="https://avprod.ci.missoula.mt.us/portlets/reports/adHocReport.do?mode=deepLink&amp;reportCommand=recordDetail&amp;altID=2020-MSS-SWR-00332" TargetMode="External"/><Relationship Id="rId110" Type="http://schemas.openxmlformats.org/officeDocument/2006/relationships/hyperlink" Target="https://avprod.ci.missoula.mt.us/portlets/reports/adHocReport.do?mode=deepLink&amp;reportCommand=recordDetail&amp;altID=2021-MSS-SWR-00321" TargetMode="External"/><Relationship Id="rId348" Type="http://schemas.openxmlformats.org/officeDocument/2006/relationships/hyperlink" Target="https://avprod.ci.missoula.mt.us/portlets/reports/adHocReport.do?mode=deepLink&amp;reportCommand=recordDetail&amp;altID=2021-MSS-SWP-00102" TargetMode="External"/><Relationship Id="rId152" Type="http://schemas.openxmlformats.org/officeDocument/2006/relationships/hyperlink" Target="https://avprod.ci.missoula.mt.us/portlets/reports/adHocReport.do?mode=deepLink&amp;reportCommand=recordDetail&amp;altID=2021-MSS-SWR-00580" TargetMode="External"/><Relationship Id="rId194" Type="http://schemas.openxmlformats.org/officeDocument/2006/relationships/hyperlink" Target="https://avprod.ci.missoula.mt.us/portlets/reports/adHocReport.do?mode=deepLink&amp;reportCommand=recordDetail&amp;altID=2021-MSS-SWR-00635" TargetMode="External"/><Relationship Id="rId208" Type="http://schemas.openxmlformats.org/officeDocument/2006/relationships/hyperlink" Target="https://avprod.ci.missoula.mt.us/portlets/reports/adHocReport.do?mode=deepLink&amp;reportCommand=recordDetail&amp;altID=2021-MSS-WTR-00177" TargetMode="External"/><Relationship Id="rId261" Type="http://schemas.openxmlformats.org/officeDocument/2006/relationships/hyperlink" Target="https://avprod.ci.missoula.mt.us/portlets/reports/adHocReport.do?mode=deepLink&amp;reportCommand=recordDetail&amp;altID=2021-MSS-WTR-00505" TargetMode="External"/><Relationship Id="rId14" Type="http://schemas.openxmlformats.org/officeDocument/2006/relationships/hyperlink" Target="https://avprod.ci.missoula.mt.us/portlets/reports/adHocReport.do?mode=deepLink&amp;reportCommand=recordDetail&amp;altID=2021-MSS-PAV-00123" TargetMode="External"/><Relationship Id="rId56" Type="http://schemas.openxmlformats.org/officeDocument/2006/relationships/hyperlink" Target="https://avprod.ci.missoula.mt.us/portlets/reports/adHocReport.do?mode=deepLink&amp;reportCommand=recordDetail&amp;altID=2021-MSS-RWC-00126" TargetMode="External"/><Relationship Id="rId317" Type="http://schemas.openxmlformats.org/officeDocument/2006/relationships/hyperlink" Target="https://avprod.ci.missoula.mt.us/portlets/reports/adHocReport.do?mode=deepLink&amp;reportCommand=recordDetail&amp;altID=2021-MSS-WTR-00577" TargetMode="External"/><Relationship Id="rId98" Type="http://schemas.openxmlformats.org/officeDocument/2006/relationships/hyperlink" Target="https://avprod.ci.missoula.mt.us/portlets/reports/adHocReport.do?mode=deepLink&amp;reportCommand=recordDetail&amp;altID=2021-MSS-SWR-00309" TargetMode="External"/><Relationship Id="rId121" Type="http://schemas.openxmlformats.org/officeDocument/2006/relationships/hyperlink" Target="https://avprod.ci.missoula.mt.us/portlets/reports/adHocReport.do?mode=deepLink&amp;reportCommand=recordDetail&amp;altID=2021-MSS-SWR-00332" TargetMode="External"/><Relationship Id="rId163" Type="http://schemas.openxmlformats.org/officeDocument/2006/relationships/hyperlink" Target="https://avprod.ci.missoula.mt.us/portlets/reports/adHocReport.do?mode=deepLink&amp;reportCommand=recordDetail&amp;altID=2021-MSS-SWR-00602" TargetMode="External"/><Relationship Id="rId219" Type="http://schemas.openxmlformats.org/officeDocument/2006/relationships/hyperlink" Target="https://avprod.ci.missoula.mt.us/portlets/reports/adHocReport.do?mode=deepLink&amp;reportCommand=recordDetail&amp;altID=2021-MSS-WTR-00449" TargetMode="External"/><Relationship Id="rId230" Type="http://schemas.openxmlformats.org/officeDocument/2006/relationships/hyperlink" Target="https://avprod.ci.missoula.mt.us/portlets/reports/adHocReport.do?mode=deepLink&amp;reportCommand=recordDetail&amp;altID=2021-MSS-WTR-00460" TargetMode="External"/><Relationship Id="rId251" Type="http://schemas.openxmlformats.org/officeDocument/2006/relationships/hyperlink" Target="https://avprod.ci.missoula.mt.us/portlets/reports/adHocReport.do?mode=deepLink&amp;reportCommand=recordDetail&amp;altID=2021-MSS-WTR-00481" TargetMode="External"/><Relationship Id="rId25" Type="http://schemas.openxmlformats.org/officeDocument/2006/relationships/hyperlink" Target="https://avprod.ci.missoula.mt.us/portlets/reports/adHocReport.do?mode=deepLink&amp;reportCommand=recordDetail&amp;altID=2021-MSS-PAV-00152" TargetMode="External"/><Relationship Id="rId46" Type="http://schemas.openxmlformats.org/officeDocument/2006/relationships/hyperlink" Target="https://avprod.ci.missoula.mt.us/portlets/reports/adHocReport.do?mode=deepLink&amp;reportCommand=recordDetail&amp;altID=2021-MSS-RWC-00116" TargetMode="External"/><Relationship Id="rId67" Type="http://schemas.openxmlformats.org/officeDocument/2006/relationships/hyperlink" Target="https://avprod.ci.missoula.mt.us/portlets/reports/adHocReport.do?mode=deepLink&amp;reportCommand=recordDetail&amp;altID=2021-MSS-EXC-00071" TargetMode="External"/><Relationship Id="rId272" Type="http://schemas.openxmlformats.org/officeDocument/2006/relationships/hyperlink" Target="https://avprod.ci.missoula.mt.us/portlets/reports/adHocReport.do?mode=deepLink&amp;reportCommand=recordDetail&amp;altID=2021-MSS-WTR-00521" TargetMode="External"/><Relationship Id="rId293" Type="http://schemas.openxmlformats.org/officeDocument/2006/relationships/hyperlink" Target="https://avprod.ci.missoula.mt.us/portlets/reports/adHocReport.do?mode=deepLink&amp;reportCommand=recordDetail&amp;altID=2021-MSS-WTR-00553" TargetMode="External"/><Relationship Id="rId307" Type="http://schemas.openxmlformats.org/officeDocument/2006/relationships/hyperlink" Target="https://avprod.ci.missoula.mt.us/portlets/reports/adHocReport.do?mode=deepLink&amp;reportCommand=recordDetail&amp;altID=2021-MSS-WTR-00567" TargetMode="External"/><Relationship Id="rId328" Type="http://schemas.openxmlformats.org/officeDocument/2006/relationships/hyperlink" Target="https://avprod.ci.missoula.mt.us/portlets/reports/adHocReport.do?mode=deepLink&amp;reportCommand=recordDetail&amp;altID=2021-MSS-WTR-00592" TargetMode="External"/><Relationship Id="rId349" Type="http://schemas.openxmlformats.org/officeDocument/2006/relationships/hyperlink" Target="https://avprod.ci.missoula.mt.us/portlets/reports/adHocReport.do?mode=deepLink&amp;reportCommand=recordDetail&amp;altID=2021-MSS-SWP-00103" TargetMode="External"/><Relationship Id="rId88" Type="http://schemas.openxmlformats.org/officeDocument/2006/relationships/hyperlink" Target="https://avprod.ci.missoula.mt.us/portlets/reports/adHocReport.do?mode=deepLink&amp;reportCommand=recordDetail&amp;altID=2020-MSS-SWR-00333" TargetMode="External"/><Relationship Id="rId111" Type="http://schemas.openxmlformats.org/officeDocument/2006/relationships/hyperlink" Target="https://avprod.ci.missoula.mt.us/portlets/reports/adHocReport.do?mode=deepLink&amp;reportCommand=recordDetail&amp;altID=2021-MSS-SWR-00322" TargetMode="External"/><Relationship Id="rId132" Type="http://schemas.openxmlformats.org/officeDocument/2006/relationships/hyperlink" Target="https://avprod.ci.missoula.mt.us/portlets/reports/adHocReport.do?mode=deepLink&amp;reportCommand=recordDetail&amp;altID=2021-MSS-SWR-00554" TargetMode="External"/><Relationship Id="rId153" Type="http://schemas.openxmlformats.org/officeDocument/2006/relationships/hyperlink" Target="https://avprod.ci.missoula.mt.us/portlets/reports/adHocReport.do?mode=deepLink&amp;reportCommand=recordDetail&amp;altID=2021-MSS-SWR-00581" TargetMode="External"/><Relationship Id="rId174" Type="http://schemas.openxmlformats.org/officeDocument/2006/relationships/hyperlink" Target="https://avprod.ci.missoula.mt.us/portlets/reports/adHocReport.do?mode=deepLink&amp;reportCommand=recordDetail&amp;altID=2021-MSS-SWR-00613" TargetMode="External"/><Relationship Id="rId195" Type="http://schemas.openxmlformats.org/officeDocument/2006/relationships/hyperlink" Target="https://avprod.ci.missoula.mt.us/portlets/reports/adHocReport.do?mode=deepLink&amp;reportCommand=recordDetail&amp;altID=2021-MSS-SWR-00637" TargetMode="External"/><Relationship Id="rId209" Type="http://schemas.openxmlformats.org/officeDocument/2006/relationships/hyperlink" Target="https://avprod.ci.missoula.mt.us/portlets/reports/adHocReport.do?mode=deepLink&amp;reportCommand=recordDetail&amp;altID=2021-MSS-WTR-00273" TargetMode="External"/><Relationship Id="rId220" Type="http://schemas.openxmlformats.org/officeDocument/2006/relationships/hyperlink" Target="https://avprod.ci.missoula.mt.us/portlets/reports/adHocReport.do?mode=deepLink&amp;reportCommand=recordDetail&amp;altID=2021-MSS-WTR-00450" TargetMode="External"/><Relationship Id="rId241" Type="http://schemas.openxmlformats.org/officeDocument/2006/relationships/hyperlink" Target="https://avprod.ci.missoula.mt.us/portlets/reports/adHocReport.do?mode=deepLink&amp;reportCommand=recordDetail&amp;altID=2021-MSS-WTR-00471" TargetMode="External"/><Relationship Id="rId15" Type="http://schemas.openxmlformats.org/officeDocument/2006/relationships/hyperlink" Target="https://avprod.ci.missoula.mt.us/portlets/reports/adHocReport.do?mode=deepLink&amp;reportCommand=recordDetail&amp;altID=2021-MSS-PAV-00127" TargetMode="External"/><Relationship Id="rId36" Type="http://schemas.openxmlformats.org/officeDocument/2006/relationships/hyperlink" Target="https://avprod.ci.missoula.mt.us/portlets/reports/adHocReport.do?mode=deepLink&amp;reportCommand=recordDetail&amp;altID=2021-MSS-RWC-00106" TargetMode="External"/><Relationship Id="rId57" Type="http://schemas.openxmlformats.org/officeDocument/2006/relationships/hyperlink" Target="https://avprod.ci.missoula.mt.us/portlets/reports/adHocReport.do?mode=deepLink&amp;reportCommand=recordDetail&amp;altID=2021-MSS-RWC-00127" TargetMode="External"/><Relationship Id="rId262" Type="http://schemas.openxmlformats.org/officeDocument/2006/relationships/hyperlink" Target="https://avprod.ci.missoula.mt.us/portlets/reports/adHocReport.do?mode=deepLink&amp;reportCommand=recordDetail&amp;altID=2021-MSS-WTR-00508" TargetMode="External"/><Relationship Id="rId283" Type="http://schemas.openxmlformats.org/officeDocument/2006/relationships/hyperlink" Target="https://avprod.ci.missoula.mt.us/portlets/reports/adHocReport.do?mode=deepLink&amp;reportCommand=recordDetail&amp;altID=2021-MSS-WTR-00543" TargetMode="External"/><Relationship Id="rId318" Type="http://schemas.openxmlformats.org/officeDocument/2006/relationships/hyperlink" Target="https://avprod.ci.missoula.mt.us/portlets/reports/adHocReport.do?mode=deepLink&amp;reportCommand=recordDetail&amp;altID=2021-MSS-WTR-00578" TargetMode="External"/><Relationship Id="rId339" Type="http://schemas.openxmlformats.org/officeDocument/2006/relationships/hyperlink" Target="https://avprod.ci.missoula.mt.us/portlets/reports/adHocReport.do?mode=deepLink&amp;reportCommand=recordDetail&amp;altID=2021-MSS-SWP-00037" TargetMode="External"/><Relationship Id="rId78" Type="http://schemas.openxmlformats.org/officeDocument/2006/relationships/hyperlink" Target="https://avprod.ci.missoula.mt.us/portlets/reports/adHocReport.do?mode=deepLink&amp;reportCommand=recordDetail&amp;altID=2021-MSS-EXC-00100" TargetMode="External"/><Relationship Id="rId99" Type="http://schemas.openxmlformats.org/officeDocument/2006/relationships/hyperlink" Target="https://avprod.ci.missoula.mt.us/portlets/reports/adHocReport.do?mode=deepLink&amp;reportCommand=recordDetail&amp;altID=2021-MSS-SWR-00310" TargetMode="External"/><Relationship Id="rId101" Type="http://schemas.openxmlformats.org/officeDocument/2006/relationships/hyperlink" Target="https://avprod.ci.missoula.mt.us/portlets/reports/adHocReport.do?mode=deepLink&amp;reportCommand=recordDetail&amp;altID=2021-MSS-SWR-00312" TargetMode="External"/><Relationship Id="rId122" Type="http://schemas.openxmlformats.org/officeDocument/2006/relationships/hyperlink" Target="https://avprod.ci.missoula.mt.us/portlets/reports/adHocReport.do?mode=deepLink&amp;reportCommand=recordDetail&amp;altID=2021-MSS-SWR-00353" TargetMode="External"/><Relationship Id="rId143" Type="http://schemas.openxmlformats.org/officeDocument/2006/relationships/hyperlink" Target="https://avprod.ci.missoula.mt.us/portlets/reports/adHocReport.do?mode=deepLink&amp;reportCommand=recordDetail&amp;altID=2021-MSS-SWR-00571" TargetMode="External"/><Relationship Id="rId164" Type="http://schemas.openxmlformats.org/officeDocument/2006/relationships/hyperlink" Target="https://avprod.ci.missoula.mt.us/portlets/reports/adHocReport.do?mode=deepLink&amp;reportCommand=recordDetail&amp;altID=2021-MSS-SWR-00603" TargetMode="External"/><Relationship Id="rId185" Type="http://schemas.openxmlformats.org/officeDocument/2006/relationships/hyperlink" Target="https://avprod.ci.missoula.mt.us/portlets/reports/adHocReport.do?mode=deepLink&amp;reportCommand=recordDetail&amp;altID=2021-MSS-SWR-00624" TargetMode="External"/><Relationship Id="rId350" Type="http://schemas.openxmlformats.org/officeDocument/2006/relationships/hyperlink" Target="https://avprod.ci.missoula.mt.us/portlets/reports/adHocReport.do?mode=deepLink&amp;reportCommand=recordDetail&amp;altID=2021-MSS-SWP-00104" TargetMode="External"/><Relationship Id="rId9" Type="http://schemas.openxmlformats.org/officeDocument/2006/relationships/hyperlink" Target="https://avprod.ci.missoula.mt.us/portlets/reports/adHocReport.do?mode=deepLink&amp;reportCommand=recordDetail&amp;altID=2021-MSS-PAV-00076" TargetMode="External"/><Relationship Id="rId210" Type="http://schemas.openxmlformats.org/officeDocument/2006/relationships/hyperlink" Target="https://avprod.ci.missoula.mt.us/portlets/reports/adHocReport.do?mode=deepLink&amp;reportCommand=recordDetail&amp;altID=2021-MSS-WTR-00281" TargetMode="External"/><Relationship Id="rId26" Type="http://schemas.openxmlformats.org/officeDocument/2006/relationships/hyperlink" Target="https://avprod.ci.missoula.mt.us/portlets/reports/adHocReport.do?mode=deepLink&amp;reportCommand=recordDetail&amp;altID=2021-MSS-PAV-00153" TargetMode="External"/><Relationship Id="rId231" Type="http://schemas.openxmlformats.org/officeDocument/2006/relationships/hyperlink" Target="https://avprod.ci.missoula.mt.us/portlets/reports/adHocReport.do?mode=deepLink&amp;reportCommand=recordDetail&amp;altID=2021-MSS-WTR-00461" TargetMode="External"/><Relationship Id="rId252" Type="http://schemas.openxmlformats.org/officeDocument/2006/relationships/hyperlink" Target="https://avprod.ci.missoula.mt.us/portlets/reports/adHocReport.do?mode=deepLink&amp;reportCommand=recordDetail&amp;altID=2021-MSS-WTR-00482" TargetMode="External"/><Relationship Id="rId273" Type="http://schemas.openxmlformats.org/officeDocument/2006/relationships/hyperlink" Target="https://avprod.ci.missoula.mt.us/portlets/reports/adHocReport.do?mode=deepLink&amp;reportCommand=recordDetail&amp;altID=2021-MSS-WTR-00522" TargetMode="External"/><Relationship Id="rId294" Type="http://schemas.openxmlformats.org/officeDocument/2006/relationships/hyperlink" Target="https://avprod.ci.missoula.mt.us/portlets/reports/adHocReport.do?mode=deepLink&amp;reportCommand=recordDetail&amp;altID=2021-MSS-WTR-00554" TargetMode="External"/><Relationship Id="rId308" Type="http://schemas.openxmlformats.org/officeDocument/2006/relationships/hyperlink" Target="https://avprod.ci.missoula.mt.us/portlets/reports/adHocReport.do?mode=deepLink&amp;reportCommand=recordDetail&amp;altID=2021-MSS-WTR-00568" TargetMode="External"/><Relationship Id="rId329" Type="http://schemas.openxmlformats.org/officeDocument/2006/relationships/hyperlink" Target="https://avprod.ci.missoula.mt.us/portlets/reports/adHocReport.do?mode=deepLink&amp;reportCommand=recordDetail&amp;altID=2021-MSS-WTR-00593" TargetMode="External"/><Relationship Id="rId47" Type="http://schemas.openxmlformats.org/officeDocument/2006/relationships/hyperlink" Target="https://avprod.ci.missoula.mt.us/portlets/reports/adHocReport.do?mode=deepLink&amp;reportCommand=recordDetail&amp;altID=2021-MSS-RWC-00117" TargetMode="External"/><Relationship Id="rId68" Type="http://schemas.openxmlformats.org/officeDocument/2006/relationships/hyperlink" Target="https://avprod.ci.missoula.mt.us/portlets/reports/adHocReport.do?mode=deepLink&amp;reportCommand=recordDetail&amp;altID=2021-MSS-EXC-00082" TargetMode="External"/><Relationship Id="rId89" Type="http://schemas.openxmlformats.org/officeDocument/2006/relationships/hyperlink" Target="https://avprod.ci.missoula.mt.us/portlets/reports/adHocReport.do?mode=deepLink&amp;reportCommand=recordDetail&amp;altID=2020-MSS-SWR-00721" TargetMode="External"/><Relationship Id="rId112" Type="http://schemas.openxmlformats.org/officeDocument/2006/relationships/hyperlink" Target="https://avprod.ci.missoula.mt.us/portlets/reports/adHocReport.do?mode=deepLink&amp;reportCommand=recordDetail&amp;altID=2021-MSS-SWR-00323" TargetMode="External"/><Relationship Id="rId133" Type="http://schemas.openxmlformats.org/officeDocument/2006/relationships/hyperlink" Target="https://avprod.ci.missoula.mt.us/portlets/reports/adHocReport.do?mode=deepLink&amp;reportCommand=recordDetail&amp;altID=2021-MSS-SWR-00555" TargetMode="External"/><Relationship Id="rId154" Type="http://schemas.openxmlformats.org/officeDocument/2006/relationships/hyperlink" Target="https://avprod.ci.missoula.mt.us/portlets/reports/adHocReport.do?mode=deepLink&amp;reportCommand=recordDetail&amp;altID=2021-MSS-SWR-00582" TargetMode="External"/><Relationship Id="rId175" Type="http://schemas.openxmlformats.org/officeDocument/2006/relationships/hyperlink" Target="https://avprod.ci.missoula.mt.us/portlets/reports/adHocReport.do?mode=deepLink&amp;reportCommand=recordDetail&amp;altID=2021-MSS-SWR-00614" TargetMode="External"/><Relationship Id="rId340" Type="http://schemas.openxmlformats.org/officeDocument/2006/relationships/hyperlink" Target="https://avprod.ci.missoula.mt.us/portlets/reports/adHocReport.do?mode=deepLink&amp;reportCommand=recordDetail&amp;altID=2021-MSS-SWP-00049" TargetMode="External"/><Relationship Id="rId196" Type="http://schemas.openxmlformats.org/officeDocument/2006/relationships/hyperlink" Target="https://avprod.ci.missoula.mt.us/portlets/reports/adHocReport.do?mode=deepLink&amp;reportCommand=recordDetail&amp;altID=2021-MSS-SWR-00638" TargetMode="External"/><Relationship Id="rId200" Type="http://schemas.openxmlformats.org/officeDocument/2006/relationships/hyperlink" Target="https://avprod.ci.missoula.mt.us/portlets/reports/adHocReport.do?mode=deepLink&amp;reportCommand=recordDetail&amp;altID=2021-MSS-SWR-00644" TargetMode="External"/><Relationship Id="rId16" Type="http://schemas.openxmlformats.org/officeDocument/2006/relationships/hyperlink" Target="https://avprod.ci.missoula.mt.us/portlets/reports/adHocReport.do?mode=deepLink&amp;reportCommand=recordDetail&amp;altID=2021-MSS-PAV-00130" TargetMode="External"/><Relationship Id="rId221" Type="http://schemas.openxmlformats.org/officeDocument/2006/relationships/hyperlink" Target="https://avprod.ci.missoula.mt.us/portlets/reports/adHocReport.do?mode=deepLink&amp;reportCommand=recordDetail&amp;altID=2021-MSS-WTR-00451" TargetMode="External"/><Relationship Id="rId242" Type="http://schemas.openxmlformats.org/officeDocument/2006/relationships/hyperlink" Target="https://avprod.ci.missoula.mt.us/portlets/reports/adHocReport.do?mode=deepLink&amp;reportCommand=recordDetail&amp;altID=2021-MSS-WTR-00472" TargetMode="External"/><Relationship Id="rId263" Type="http://schemas.openxmlformats.org/officeDocument/2006/relationships/hyperlink" Target="https://avprod.ci.missoula.mt.us/portlets/reports/adHocReport.do?mode=deepLink&amp;reportCommand=recordDetail&amp;altID=2021-MSS-WTR-00509" TargetMode="External"/><Relationship Id="rId284" Type="http://schemas.openxmlformats.org/officeDocument/2006/relationships/hyperlink" Target="https://avprod.ci.missoula.mt.us/portlets/reports/adHocReport.do?mode=deepLink&amp;reportCommand=recordDetail&amp;altID=2021-MSS-WTR-00544" TargetMode="External"/><Relationship Id="rId319" Type="http://schemas.openxmlformats.org/officeDocument/2006/relationships/hyperlink" Target="https://avprod.ci.missoula.mt.us/portlets/reports/adHocReport.do?mode=deepLink&amp;reportCommand=recordDetail&amp;altID=2021-MSS-WTR-00579" TargetMode="External"/><Relationship Id="rId37" Type="http://schemas.openxmlformats.org/officeDocument/2006/relationships/hyperlink" Target="https://avprod.ci.missoula.mt.us/portlets/reports/adHocReport.do?mode=deepLink&amp;reportCommand=recordDetail&amp;altID=2021-MSS-RWC-00107" TargetMode="External"/><Relationship Id="rId58" Type="http://schemas.openxmlformats.org/officeDocument/2006/relationships/hyperlink" Target="https://avprod.ci.missoula.mt.us/portlets/reports/adHocReport.do?mode=deepLink&amp;reportCommand=recordDetail&amp;altID=2021-MSS-RWC-00128" TargetMode="External"/><Relationship Id="rId79" Type="http://schemas.openxmlformats.org/officeDocument/2006/relationships/hyperlink" Target="https://avprod.ci.missoula.mt.us/portlets/reports/adHocReport.do?mode=deepLink&amp;reportCommand=recordDetail&amp;altID=2021-MSS-EXC-00101" TargetMode="External"/><Relationship Id="rId102" Type="http://schemas.openxmlformats.org/officeDocument/2006/relationships/hyperlink" Target="https://avprod.ci.missoula.mt.us/portlets/reports/adHocReport.do?mode=deepLink&amp;reportCommand=recordDetail&amp;altID=2021-MSS-SWR-00313" TargetMode="External"/><Relationship Id="rId123" Type="http://schemas.openxmlformats.org/officeDocument/2006/relationships/hyperlink" Target="https://avprod.ci.missoula.mt.us/portlets/reports/adHocReport.do?mode=deepLink&amp;reportCommand=recordDetail&amp;altID=2021-MSS-SWR-00360" TargetMode="External"/><Relationship Id="rId144" Type="http://schemas.openxmlformats.org/officeDocument/2006/relationships/hyperlink" Target="https://avprod.ci.missoula.mt.us/portlets/reports/adHocReport.do?mode=deepLink&amp;reportCommand=recordDetail&amp;altID=2021-MSS-SWR-00572" TargetMode="External"/><Relationship Id="rId330" Type="http://schemas.openxmlformats.org/officeDocument/2006/relationships/hyperlink" Target="https://avprod.ci.missoula.mt.us/portlets/reports/adHocReport.do?mode=deepLink&amp;reportCommand=recordDetail&amp;altID=2021-MSS-WTR-00594" TargetMode="External"/><Relationship Id="rId90" Type="http://schemas.openxmlformats.org/officeDocument/2006/relationships/hyperlink" Target="https://avprod.ci.missoula.mt.us/portlets/reports/adHocReport.do?mode=deepLink&amp;reportCommand=recordDetail&amp;altID=2021-MSS-SWR-00010" TargetMode="External"/><Relationship Id="rId165" Type="http://schemas.openxmlformats.org/officeDocument/2006/relationships/hyperlink" Target="https://avprod.ci.missoula.mt.us/portlets/reports/adHocReport.do?mode=deepLink&amp;reportCommand=recordDetail&amp;altID=2021-MSS-SWR-00604" TargetMode="External"/><Relationship Id="rId186" Type="http://schemas.openxmlformats.org/officeDocument/2006/relationships/hyperlink" Target="https://avprod.ci.missoula.mt.us/portlets/reports/adHocReport.do?mode=deepLink&amp;reportCommand=recordDetail&amp;altID=2021-MSS-SWR-00625" TargetMode="External"/><Relationship Id="rId351" Type="http://schemas.openxmlformats.org/officeDocument/2006/relationships/hyperlink" Target="https://avprod.ci.missoula.mt.us/portlets/reports/adHocReport.do?mode=deepLink&amp;reportCommand=recordDetail&amp;altID=2021-MSS-SWP-00105" TargetMode="External"/><Relationship Id="rId211" Type="http://schemas.openxmlformats.org/officeDocument/2006/relationships/hyperlink" Target="https://avprod.ci.missoula.mt.us/portlets/reports/adHocReport.do?mode=deepLink&amp;reportCommand=recordDetail&amp;altID=2021-MSS-WTR-00309" TargetMode="External"/><Relationship Id="rId232" Type="http://schemas.openxmlformats.org/officeDocument/2006/relationships/hyperlink" Target="https://avprod.ci.missoula.mt.us/portlets/reports/adHocReport.do?mode=deepLink&amp;reportCommand=recordDetail&amp;altID=2021-MSS-WTR-00462" TargetMode="External"/><Relationship Id="rId253" Type="http://schemas.openxmlformats.org/officeDocument/2006/relationships/hyperlink" Target="https://avprod.ci.missoula.mt.us/portlets/reports/adHocReport.do?mode=deepLink&amp;reportCommand=recordDetail&amp;altID=2021-MSS-WTR-00483" TargetMode="External"/><Relationship Id="rId274" Type="http://schemas.openxmlformats.org/officeDocument/2006/relationships/hyperlink" Target="https://avprod.ci.missoula.mt.us/portlets/reports/adHocReport.do?mode=deepLink&amp;reportCommand=recordDetail&amp;altID=2021-MSS-WTR-00523" TargetMode="External"/><Relationship Id="rId295" Type="http://schemas.openxmlformats.org/officeDocument/2006/relationships/hyperlink" Target="https://avprod.ci.missoula.mt.us/portlets/reports/adHocReport.do?mode=deepLink&amp;reportCommand=recordDetail&amp;altID=2021-MSS-WTR-00555" TargetMode="External"/><Relationship Id="rId309" Type="http://schemas.openxmlformats.org/officeDocument/2006/relationships/hyperlink" Target="https://avprod.ci.missoula.mt.us/portlets/reports/adHocReport.do?mode=deepLink&amp;reportCommand=recordDetail&amp;altID=2021-MSS-WTR-00569" TargetMode="External"/><Relationship Id="rId27" Type="http://schemas.openxmlformats.org/officeDocument/2006/relationships/hyperlink" Target="https://avprod.ci.missoula.mt.us/portlets/reports/adHocReport.do?mode=deepLink&amp;reportCommand=recordDetail&amp;altID=2021-MSS-PAV-00154" TargetMode="External"/><Relationship Id="rId48" Type="http://schemas.openxmlformats.org/officeDocument/2006/relationships/hyperlink" Target="https://avprod.ci.missoula.mt.us/portlets/reports/adHocReport.do?mode=deepLink&amp;reportCommand=recordDetail&amp;altID=2021-MSS-RWC-00118" TargetMode="External"/><Relationship Id="rId69" Type="http://schemas.openxmlformats.org/officeDocument/2006/relationships/hyperlink" Target="https://avprod.ci.missoula.mt.us/portlets/reports/adHocReport.do?mode=deepLink&amp;reportCommand=recordDetail&amp;altID=2021-MSS-EXC-00083" TargetMode="External"/><Relationship Id="rId113" Type="http://schemas.openxmlformats.org/officeDocument/2006/relationships/hyperlink" Target="https://avprod.ci.missoula.mt.us/portlets/reports/adHocReport.do?mode=deepLink&amp;reportCommand=recordDetail&amp;altID=2021-MSS-SWR-00324" TargetMode="External"/><Relationship Id="rId134" Type="http://schemas.openxmlformats.org/officeDocument/2006/relationships/hyperlink" Target="https://avprod.ci.missoula.mt.us/portlets/reports/adHocReport.do?mode=deepLink&amp;reportCommand=recordDetail&amp;altID=2021-MSS-SWR-00556" TargetMode="External"/><Relationship Id="rId320" Type="http://schemas.openxmlformats.org/officeDocument/2006/relationships/hyperlink" Target="https://avprod.ci.missoula.mt.us/portlets/reports/adHocReport.do?mode=deepLink&amp;reportCommand=recordDetail&amp;altID=2021-MSS-WTR-00580" TargetMode="External"/><Relationship Id="rId80" Type="http://schemas.openxmlformats.org/officeDocument/2006/relationships/hyperlink" Target="https://avprod.ci.missoula.mt.us/portlets/reports/adHocReport.do?mode=deepLink&amp;reportCommand=recordDetail&amp;altID=2021-MSS-EXC-00102" TargetMode="External"/><Relationship Id="rId155" Type="http://schemas.openxmlformats.org/officeDocument/2006/relationships/hyperlink" Target="https://avprod.ci.missoula.mt.us/portlets/reports/adHocReport.do?mode=deepLink&amp;reportCommand=recordDetail&amp;altID=2021-MSS-SWR-00583" TargetMode="External"/><Relationship Id="rId176" Type="http://schemas.openxmlformats.org/officeDocument/2006/relationships/hyperlink" Target="https://avprod.ci.missoula.mt.us/portlets/reports/adHocReport.do?mode=deepLink&amp;reportCommand=recordDetail&amp;altID=2021-MSS-SWR-00615" TargetMode="External"/><Relationship Id="rId197" Type="http://schemas.openxmlformats.org/officeDocument/2006/relationships/hyperlink" Target="https://avprod.ci.missoula.mt.us/portlets/reports/adHocReport.do?mode=deepLink&amp;reportCommand=recordDetail&amp;altID=2021-MSS-SWR-00641" TargetMode="External"/><Relationship Id="rId341" Type="http://schemas.openxmlformats.org/officeDocument/2006/relationships/hyperlink" Target="https://avprod.ci.missoula.mt.us/portlets/reports/adHocReport.do?mode=deepLink&amp;reportCommand=recordDetail&amp;altID=2021-MSS-SWP-00067" TargetMode="External"/><Relationship Id="rId201" Type="http://schemas.openxmlformats.org/officeDocument/2006/relationships/hyperlink" Target="https://avprod.ci.missoula.mt.us/portlets/reports/adHocReport.do?mode=deepLink&amp;reportCommand=recordDetail&amp;altID=2021-MSS-SWR-00645" TargetMode="External"/><Relationship Id="rId222" Type="http://schemas.openxmlformats.org/officeDocument/2006/relationships/hyperlink" Target="https://avprod.ci.missoula.mt.us/portlets/reports/adHocReport.do?mode=deepLink&amp;reportCommand=recordDetail&amp;altID=2021-MSS-WTR-00452" TargetMode="External"/><Relationship Id="rId243" Type="http://schemas.openxmlformats.org/officeDocument/2006/relationships/hyperlink" Target="https://avprod.ci.missoula.mt.us/portlets/reports/adHocReport.do?mode=deepLink&amp;reportCommand=recordDetail&amp;altID=2021-MSS-WTR-00473" TargetMode="External"/><Relationship Id="rId264" Type="http://schemas.openxmlformats.org/officeDocument/2006/relationships/hyperlink" Target="https://avprod.ci.missoula.mt.us/portlets/reports/adHocReport.do?mode=deepLink&amp;reportCommand=recordDetail&amp;altID=2021-MSS-WTR-00510" TargetMode="External"/><Relationship Id="rId285" Type="http://schemas.openxmlformats.org/officeDocument/2006/relationships/hyperlink" Target="https://avprod.ci.missoula.mt.us/portlets/reports/adHocReport.do?mode=deepLink&amp;reportCommand=recordDetail&amp;altID=2021-MSS-WTR-00545" TargetMode="External"/><Relationship Id="rId17" Type="http://schemas.openxmlformats.org/officeDocument/2006/relationships/hyperlink" Target="https://avprod.ci.missoula.mt.us/portlets/reports/adHocReport.do?mode=deepLink&amp;reportCommand=recordDetail&amp;altID=2021-MSS-PAV-00135" TargetMode="External"/><Relationship Id="rId38" Type="http://schemas.openxmlformats.org/officeDocument/2006/relationships/hyperlink" Target="https://avprod.ci.missoula.mt.us/portlets/reports/adHocReport.do?mode=deepLink&amp;reportCommand=recordDetail&amp;altID=2021-MSS-RWC-00108" TargetMode="External"/><Relationship Id="rId59" Type="http://schemas.openxmlformats.org/officeDocument/2006/relationships/hyperlink" Target="https://avprod.ci.missoula.mt.us/portlets/reports/adHocReport.do?mode=deepLink&amp;reportCommand=recordDetail&amp;altID=2021-MSS-RWC-00129" TargetMode="External"/><Relationship Id="rId103" Type="http://schemas.openxmlformats.org/officeDocument/2006/relationships/hyperlink" Target="https://avprod.ci.missoula.mt.us/portlets/reports/adHocReport.do?mode=deepLink&amp;reportCommand=recordDetail&amp;altID=2021-MSS-SWR-00314" TargetMode="External"/><Relationship Id="rId124" Type="http://schemas.openxmlformats.org/officeDocument/2006/relationships/hyperlink" Target="https://avprod.ci.missoula.mt.us/portlets/reports/adHocReport.do?mode=deepLink&amp;reportCommand=recordDetail&amp;altID=2021-MSS-SWR-00362" TargetMode="External"/><Relationship Id="rId310" Type="http://schemas.openxmlformats.org/officeDocument/2006/relationships/hyperlink" Target="https://avprod.ci.missoula.mt.us/portlets/reports/adHocReport.do?mode=deepLink&amp;reportCommand=recordDetail&amp;altID=2021-MSS-WTR-00570" TargetMode="External"/><Relationship Id="rId70" Type="http://schemas.openxmlformats.org/officeDocument/2006/relationships/hyperlink" Target="https://avprod.ci.missoula.mt.us/portlets/reports/adHocReport.do?mode=deepLink&amp;reportCommand=recordDetail&amp;altID=2021-MSS-EXC-00089" TargetMode="External"/><Relationship Id="rId91" Type="http://schemas.openxmlformats.org/officeDocument/2006/relationships/hyperlink" Target="https://avprod.ci.missoula.mt.us/portlets/reports/adHocReport.do?mode=deepLink&amp;reportCommand=recordDetail&amp;altID=2021-MSS-SWR-00064" TargetMode="External"/><Relationship Id="rId145" Type="http://schemas.openxmlformats.org/officeDocument/2006/relationships/hyperlink" Target="https://avprod.ci.missoula.mt.us/portlets/reports/adHocReport.do?mode=deepLink&amp;reportCommand=recordDetail&amp;altID=2021-MSS-SWR-00573" TargetMode="External"/><Relationship Id="rId166" Type="http://schemas.openxmlformats.org/officeDocument/2006/relationships/hyperlink" Target="https://avprod.ci.missoula.mt.us/portlets/reports/adHocReport.do?mode=deepLink&amp;reportCommand=recordDetail&amp;altID=2021-MSS-SWR-00605" TargetMode="External"/><Relationship Id="rId187" Type="http://schemas.openxmlformats.org/officeDocument/2006/relationships/hyperlink" Target="https://avprod.ci.missoula.mt.us/portlets/reports/adHocReport.do?mode=deepLink&amp;reportCommand=recordDetail&amp;altID=2021-MSS-SWR-00626" TargetMode="External"/><Relationship Id="rId331" Type="http://schemas.openxmlformats.org/officeDocument/2006/relationships/hyperlink" Target="https://avprod.ci.missoula.mt.us/portlets/reports/adHocReport.do?mode=deepLink&amp;reportCommand=recordDetail&amp;altID=2021-MSS-WTR-00597" TargetMode="External"/><Relationship Id="rId352" Type="http://schemas.openxmlformats.org/officeDocument/2006/relationships/hyperlink" Target="https://avprod.ci.missoula.mt.us/portlets/reports/adHocReport.do?mode=deepLink&amp;reportCommand=recordDetail&amp;altID=2021-MSS-SWP-00106" TargetMode="External"/><Relationship Id="rId1" Type="http://schemas.openxmlformats.org/officeDocument/2006/relationships/hyperlink" Target="https://avprod.ci.missoula.mt.us/portlets/reports/adHocReport.do?mode=deepLink&amp;reportCommand=recordDetail&amp;altID=2021-MSS-ADA-00028" TargetMode="External"/><Relationship Id="rId212" Type="http://schemas.openxmlformats.org/officeDocument/2006/relationships/hyperlink" Target="https://avprod.ci.missoula.mt.us/portlets/reports/adHocReport.do?mode=deepLink&amp;reportCommand=recordDetail&amp;altID=2021-MSS-WTR-00333" TargetMode="External"/><Relationship Id="rId233" Type="http://schemas.openxmlformats.org/officeDocument/2006/relationships/hyperlink" Target="https://avprod.ci.missoula.mt.us/portlets/reports/adHocReport.do?mode=deepLink&amp;reportCommand=recordDetail&amp;altID=2021-MSS-WTR-00463" TargetMode="External"/><Relationship Id="rId254" Type="http://schemas.openxmlformats.org/officeDocument/2006/relationships/hyperlink" Target="https://avprod.ci.missoula.mt.us/portlets/reports/adHocReport.do?mode=deepLink&amp;reportCommand=recordDetail&amp;altID=2021-MSS-WTR-00484" TargetMode="External"/><Relationship Id="rId28" Type="http://schemas.openxmlformats.org/officeDocument/2006/relationships/hyperlink" Target="https://avprod.ci.missoula.mt.us/portlets/reports/adHocReport.do?mode=deepLink&amp;reportCommand=recordDetail&amp;altID=2021-MSS-PAV-00155" TargetMode="External"/><Relationship Id="rId49" Type="http://schemas.openxmlformats.org/officeDocument/2006/relationships/hyperlink" Target="https://avprod.ci.missoula.mt.us/portlets/reports/adHocReport.do?mode=deepLink&amp;reportCommand=recordDetail&amp;altID=2021-MSS-RWC-00119" TargetMode="External"/><Relationship Id="rId114" Type="http://schemas.openxmlformats.org/officeDocument/2006/relationships/hyperlink" Target="https://avprod.ci.missoula.mt.us/portlets/reports/adHocReport.do?mode=deepLink&amp;reportCommand=recordDetail&amp;altID=2021-MSS-SWR-00325" TargetMode="External"/><Relationship Id="rId275" Type="http://schemas.openxmlformats.org/officeDocument/2006/relationships/hyperlink" Target="https://avprod.ci.missoula.mt.us/portlets/reports/adHocReport.do?mode=deepLink&amp;reportCommand=recordDetail&amp;altID=2021-MSS-WTR-00524" TargetMode="External"/><Relationship Id="rId296" Type="http://schemas.openxmlformats.org/officeDocument/2006/relationships/hyperlink" Target="https://avprod.ci.missoula.mt.us/portlets/reports/adHocReport.do?mode=deepLink&amp;reportCommand=recordDetail&amp;altID=2021-MSS-WTR-00556" TargetMode="External"/><Relationship Id="rId300" Type="http://schemas.openxmlformats.org/officeDocument/2006/relationships/hyperlink" Target="https://avprod.ci.missoula.mt.us/portlets/reports/adHocReport.do?mode=deepLink&amp;reportCommand=recordDetail&amp;altID=2021-MSS-WTR-00560" TargetMode="External"/><Relationship Id="rId60" Type="http://schemas.openxmlformats.org/officeDocument/2006/relationships/hyperlink" Target="https://avprod.ci.missoula.mt.us/portlets/reports/adHocReport.do?mode=deepLink&amp;reportCommand=recordDetail&amp;altID=2021-MSS-RWC-00130" TargetMode="External"/><Relationship Id="rId81" Type="http://schemas.openxmlformats.org/officeDocument/2006/relationships/hyperlink" Target="https://avprod.ci.missoula.mt.us/portlets/reports/adHocReport.do?mode=deepLink&amp;reportCommand=recordDetail&amp;altID=2021-MSS-EXC-00105" TargetMode="External"/><Relationship Id="rId135" Type="http://schemas.openxmlformats.org/officeDocument/2006/relationships/hyperlink" Target="https://avprod.ci.missoula.mt.us/portlets/reports/adHocReport.do?mode=deepLink&amp;reportCommand=recordDetail&amp;altID=2021-MSS-SWR-00557" TargetMode="External"/><Relationship Id="rId156" Type="http://schemas.openxmlformats.org/officeDocument/2006/relationships/hyperlink" Target="https://avprod.ci.missoula.mt.us/portlets/reports/adHocReport.do?mode=deepLink&amp;reportCommand=recordDetail&amp;altID=2021-MSS-SWR-00592" TargetMode="External"/><Relationship Id="rId177" Type="http://schemas.openxmlformats.org/officeDocument/2006/relationships/hyperlink" Target="https://avprod.ci.missoula.mt.us/portlets/reports/adHocReport.do?mode=deepLink&amp;reportCommand=recordDetail&amp;altID=2021-MSS-SWR-00616" TargetMode="External"/><Relationship Id="rId198" Type="http://schemas.openxmlformats.org/officeDocument/2006/relationships/hyperlink" Target="https://avprod.ci.missoula.mt.us/portlets/reports/adHocReport.do?mode=deepLink&amp;reportCommand=recordDetail&amp;altID=2021-MSS-SWR-00642" TargetMode="External"/><Relationship Id="rId321" Type="http://schemas.openxmlformats.org/officeDocument/2006/relationships/hyperlink" Target="https://avprod.ci.missoula.mt.us/portlets/reports/adHocReport.do?mode=deepLink&amp;reportCommand=recordDetail&amp;altID=2021-MSS-WTR-00581" TargetMode="External"/><Relationship Id="rId342" Type="http://schemas.openxmlformats.org/officeDocument/2006/relationships/hyperlink" Target="https://avprod.ci.missoula.mt.us/portlets/reports/adHocReport.do?mode=deepLink&amp;reportCommand=recordDetail&amp;altID=2021-MSS-SWP-00080" TargetMode="External"/><Relationship Id="rId202" Type="http://schemas.openxmlformats.org/officeDocument/2006/relationships/hyperlink" Target="https://avprod.ci.missoula.mt.us/portlets/reports/adHocReport.do?mode=deepLink&amp;reportCommand=recordDetail&amp;altID=2021-MSS-SWR-00646" TargetMode="External"/><Relationship Id="rId223" Type="http://schemas.openxmlformats.org/officeDocument/2006/relationships/hyperlink" Target="https://avprod.ci.missoula.mt.us/portlets/reports/adHocReport.do?mode=deepLink&amp;reportCommand=recordDetail&amp;altID=2021-MSS-WTR-00453" TargetMode="External"/><Relationship Id="rId244" Type="http://schemas.openxmlformats.org/officeDocument/2006/relationships/hyperlink" Target="https://avprod.ci.missoula.mt.us/portlets/reports/adHocReport.do?mode=deepLink&amp;reportCommand=recordDetail&amp;altID=2021-MSS-WTR-00474" TargetMode="External"/><Relationship Id="rId18" Type="http://schemas.openxmlformats.org/officeDocument/2006/relationships/hyperlink" Target="https://avprod.ci.missoula.mt.us/portlets/reports/adHocReport.do?mode=deepLink&amp;reportCommand=recordDetail&amp;altID=2021-MSS-PAV-00140" TargetMode="External"/><Relationship Id="rId39" Type="http://schemas.openxmlformats.org/officeDocument/2006/relationships/hyperlink" Target="https://avprod.ci.missoula.mt.us/portlets/reports/adHocReport.do?mode=deepLink&amp;reportCommand=recordDetail&amp;altID=2021-MSS-RWC-00109" TargetMode="External"/><Relationship Id="rId265" Type="http://schemas.openxmlformats.org/officeDocument/2006/relationships/hyperlink" Target="https://avprod.ci.missoula.mt.us/portlets/reports/adHocReport.do?mode=deepLink&amp;reportCommand=recordDetail&amp;altID=2021-MSS-WTR-00512" TargetMode="External"/><Relationship Id="rId286" Type="http://schemas.openxmlformats.org/officeDocument/2006/relationships/hyperlink" Target="https://avprod.ci.missoula.mt.us/portlets/reports/adHocReport.do?mode=deepLink&amp;reportCommand=recordDetail&amp;altID=2021-MSS-WTR-00546" TargetMode="External"/><Relationship Id="rId50" Type="http://schemas.openxmlformats.org/officeDocument/2006/relationships/hyperlink" Target="https://avprod.ci.missoula.mt.us/portlets/reports/adHocReport.do?mode=deepLink&amp;reportCommand=recordDetail&amp;altID=2021-MSS-RWC-00120" TargetMode="External"/><Relationship Id="rId104" Type="http://schemas.openxmlformats.org/officeDocument/2006/relationships/hyperlink" Target="https://avprod.ci.missoula.mt.us/portlets/reports/adHocReport.do?mode=deepLink&amp;reportCommand=recordDetail&amp;altID=2021-MSS-SWR-00315" TargetMode="External"/><Relationship Id="rId125" Type="http://schemas.openxmlformats.org/officeDocument/2006/relationships/hyperlink" Target="https://avprod.ci.missoula.mt.us/portlets/reports/adHocReport.do?mode=deepLink&amp;reportCommand=recordDetail&amp;altID=2021-MSS-SWR-00404" TargetMode="External"/><Relationship Id="rId146" Type="http://schemas.openxmlformats.org/officeDocument/2006/relationships/hyperlink" Target="https://avprod.ci.missoula.mt.us/portlets/reports/adHocReport.do?mode=deepLink&amp;reportCommand=recordDetail&amp;altID=2021-MSS-SWR-00574" TargetMode="External"/><Relationship Id="rId167" Type="http://schemas.openxmlformats.org/officeDocument/2006/relationships/hyperlink" Target="https://avprod.ci.missoula.mt.us/portlets/reports/adHocReport.do?mode=deepLink&amp;reportCommand=recordDetail&amp;altID=2021-MSS-SWR-00606" TargetMode="External"/><Relationship Id="rId188" Type="http://schemas.openxmlformats.org/officeDocument/2006/relationships/hyperlink" Target="https://avprod.ci.missoula.mt.us/portlets/reports/adHocReport.do?mode=deepLink&amp;reportCommand=recordDetail&amp;altID=2021-MSS-SWR-00627" TargetMode="External"/><Relationship Id="rId311" Type="http://schemas.openxmlformats.org/officeDocument/2006/relationships/hyperlink" Target="https://avprod.ci.missoula.mt.us/portlets/reports/adHocReport.do?mode=deepLink&amp;reportCommand=recordDetail&amp;altID=2021-MSS-WTR-00571" TargetMode="External"/><Relationship Id="rId332" Type="http://schemas.openxmlformats.org/officeDocument/2006/relationships/hyperlink" Target="https://avprod.ci.missoula.mt.us/portlets/reports/adHocReport.do?mode=deepLink&amp;reportCommand=recordDetail&amp;altID=2021-MSS-WTR-00599" TargetMode="External"/><Relationship Id="rId353" Type="http://schemas.openxmlformats.org/officeDocument/2006/relationships/hyperlink" Target="https://avprod.ci.missoula.mt.us/portlets/reports/adHocReport.do?mode=deepLink&amp;reportCommand=recordDetail&amp;altID=2021-MSS-SWP-00107" TargetMode="External"/><Relationship Id="rId71" Type="http://schemas.openxmlformats.org/officeDocument/2006/relationships/hyperlink" Target="https://avprod.ci.missoula.mt.us/portlets/reports/adHocReport.do?mode=deepLink&amp;reportCommand=recordDetail&amp;altID=2021-MSS-EXC-00092" TargetMode="External"/><Relationship Id="rId92" Type="http://schemas.openxmlformats.org/officeDocument/2006/relationships/hyperlink" Target="https://avprod.ci.missoula.mt.us/portlets/reports/adHocReport.do?mode=deepLink&amp;reportCommand=recordDetail&amp;altID=2021-MSS-SWR-00146" TargetMode="External"/><Relationship Id="rId213" Type="http://schemas.openxmlformats.org/officeDocument/2006/relationships/hyperlink" Target="https://avprod.ci.missoula.mt.us/portlets/reports/adHocReport.do?mode=deepLink&amp;reportCommand=recordDetail&amp;altID=2021-MSS-WTR-00348" TargetMode="External"/><Relationship Id="rId234" Type="http://schemas.openxmlformats.org/officeDocument/2006/relationships/hyperlink" Target="https://avprod.ci.missoula.mt.us/portlets/reports/adHocReport.do?mode=deepLink&amp;reportCommand=recordDetail&amp;altID=2021-MSS-WTR-00464" TargetMode="External"/><Relationship Id="rId2" Type="http://schemas.openxmlformats.org/officeDocument/2006/relationships/hyperlink" Target="https://avprod.ci.missoula.mt.us/portlets/reports/adHocReport.do?mode=deepLink&amp;reportCommand=recordDetail&amp;altID=2021-MSS-ADA-00043" TargetMode="External"/><Relationship Id="rId29" Type="http://schemas.openxmlformats.org/officeDocument/2006/relationships/hyperlink" Target="https://avprod.ci.missoula.mt.us/portlets/reports/adHocReport.do?mode=deepLink&amp;reportCommand=recordDetail&amp;altID=2021-MSS-PAV-00156" TargetMode="External"/><Relationship Id="rId255" Type="http://schemas.openxmlformats.org/officeDocument/2006/relationships/hyperlink" Target="https://avprod.ci.missoula.mt.us/portlets/reports/adHocReport.do?mode=deepLink&amp;reportCommand=recordDetail&amp;altID=2021-MSS-WTR-00485" TargetMode="External"/><Relationship Id="rId276" Type="http://schemas.openxmlformats.org/officeDocument/2006/relationships/hyperlink" Target="https://avprod.ci.missoula.mt.us/portlets/reports/adHocReport.do?mode=deepLink&amp;reportCommand=recordDetail&amp;altID=2021-MSS-WTR-00525" TargetMode="External"/><Relationship Id="rId297" Type="http://schemas.openxmlformats.org/officeDocument/2006/relationships/hyperlink" Target="https://avprod.ci.missoula.mt.us/portlets/reports/adHocReport.do?mode=deepLink&amp;reportCommand=recordDetail&amp;altID=2021-MSS-WTR-00557" TargetMode="External"/><Relationship Id="rId40" Type="http://schemas.openxmlformats.org/officeDocument/2006/relationships/hyperlink" Target="https://avprod.ci.missoula.mt.us/portlets/reports/adHocReport.do?mode=deepLink&amp;reportCommand=recordDetail&amp;altID=2021-MSS-RWC-00110" TargetMode="External"/><Relationship Id="rId115" Type="http://schemas.openxmlformats.org/officeDocument/2006/relationships/hyperlink" Target="https://avprod.ci.missoula.mt.us/portlets/reports/adHocReport.do?mode=deepLink&amp;reportCommand=recordDetail&amp;altID=2021-MSS-SWR-00326" TargetMode="External"/><Relationship Id="rId136" Type="http://schemas.openxmlformats.org/officeDocument/2006/relationships/hyperlink" Target="https://avprod.ci.missoula.mt.us/portlets/reports/adHocReport.do?mode=deepLink&amp;reportCommand=recordDetail&amp;altID=2021-MSS-SWR-00558" TargetMode="External"/><Relationship Id="rId157" Type="http://schemas.openxmlformats.org/officeDocument/2006/relationships/hyperlink" Target="https://avprod.ci.missoula.mt.us/portlets/reports/adHocReport.do?mode=deepLink&amp;reportCommand=recordDetail&amp;altID=2021-MSS-SWR-00596" TargetMode="External"/><Relationship Id="rId178" Type="http://schemas.openxmlformats.org/officeDocument/2006/relationships/hyperlink" Target="https://avprod.ci.missoula.mt.us/portlets/reports/adHocReport.do?mode=deepLink&amp;reportCommand=recordDetail&amp;altID=2021-MSS-SWR-00617" TargetMode="External"/><Relationship Id="rId301" Type="http://schemas.openxmlformats.org/officeDocument/2006/relationships/hyperlink" Target="https://avprod.ci.missoula.mt.us/portlets/reports/adHocReport.do?mode=deepLink&amp;reportCommand=recordDetail&amp;altID=2021-MSS-WTR-00561" TargetMode="External"/><Relationship Id="rId322" Type="http://schemas.openxmlformats.org/officeDocument/2006/relationships/hyperlink" Target="https://avprod.ci.missoula.mt.us/portlets/reports/adHocReport.do?mode=deepLink&amp;reportCommand=recordDetail&amp;altID=2021-MSS-WTR-00582" TargetMode="External"/><Relationship Id="rId343" Type="http://schemas.openxmlformats.org/officeDocument/2006/relationships/hyperlink" Target="https://avprod.ci.missoula.mt.us/portlets/reports/adHocReport.do?mode=deepLink&amp;reportCommand=recordDetail&amp;altID=2021-MSS-SWP-00084" TargetMode="External"/><Relationship Id="rId61" Type="http://schemas.openxmlformats.org/officeDocument/2006/relationships/hyperlink" Target="https://avprod.ci.missoula.mt.us/portlets/reports/adHocReport.do?mode=deepLink&amp;reportCommand=recordDetail&amp;altID=2021-MSS-RWC-00131" TargetMode="External"/><Relationship Id="rId82" Type="http://schemas.openxmlformats.org/officeDocument/2006/relationships/hyperlink" Target="https://avprod.ci.missoula.mt.us/portlets/reports/adHocReport.do?mode=deepLink&amp;reportCommand=recordDetail&amp;altID=2021-MSS-EXC-00106" TargetMode="External"/><Relationship Id="rId199" Type="http://schemas.openxmlformats.org/officeDocument/2006/relationships/hyperlink" Target="https://avprod.ci.missoula.mt.us/portlets/reports/adHocReport.do?mode=deepLink&amp;reportCommand=recordDetail&amp;altID=2021-MSS-SWR-00643" TargetMode="External"/><Relationship Id="rId203" Type="http://schemas.openxmlformats.org/officeDocument/2006/relationships/hyperlink" Target="https://avprod.ci.missoula.mt.us/portlets/reports/adHocReport.do?mode=deepLink&amp;reportCommand=recordDetail&amp;altID=2021-MSS-SWR-00647" TargetMode="External"/><Relationship Id="rId19" Type="http://schemas.openxmlformats.org/officeDocument/2006/relationships/hyperlink" Target="https://avprod.ci.missoula.mt.us/portlets/reports/adHocReport.do?mode=deepLink&amp;reportCommand=recordDetail&amp;altID=2021-MSS-PAV-00146" TargetMode="External"/><Relationship Id="rId224" Type="http://schemas.openxmlformats.org/officeDocument/2006/relationships/hyperlink" Target="https://avprod.ci.missoula.mt.us/portlets/reports/adHocReport.do?mode=deepLink&amp;reportCommand=recordDetail&amp;altID=2021-MSS-WTR-00454" TargetMode="External"/><Relationship Id="rId245" Type="http://schemas.openxmlformats.org/officeDocument/2006/relationships/hyperlink" Target="https://avprod.ci.missoula.mt.us/portlets/reports/adHocReport.do?mode=deepLink&amp;reportCommand=recordDetail&amp;altID=2021-MSS-WTR-00475" TargetMode="External"/><Relationship Id="rId266" Type="http://schemas.openxmlformats.org/officeDocument/2006/relationships/hyperlink" Target="https://avprod.ci.missoula.mt.us/portlets/reports/adHocReport.do?mode=deepLink&amp;reportCommand=recordDetail&amp;altID=2021-MSS-WTR-00513" TargetMode="External"/><Relationship Id="rId287" Type="http://schemas.openxmlformats.org/officeDocument/2006/relationships/hyperlink" Target="https://avprod.ci.missoula.mt.us/portlets/reports/adHocReport.do?mode=deepLink&amp;reportCommand=recordDetail&amp;altID=2021-MSS-WTR-00547" TargetMode="External"/><Relationship Id="rId30" Type="http://schemas.openxmlformats.org/officeDocument/2006/relationships/hyperlink" Target="https://avprod.ci.missoula.mt.us/portlets/reports/adHocReport.do?mode=deepLink&amp;reportCommand=recordDetail&amp;altID=2021-MSS-PAV-00160" TargetMode="External"/><Relationship Id="rId105" Type="http://schemas.openxmlformats.org/officeDocument/2006/relationships/hyperlink" Target="https://avprod.ci.missoula.mt.us/portlets/reports/adHocReport.do?mode=deepLink&amp;reportCommand=recordDetail&amp;altID=2021-MSS-SWR-00316" TargetMode="External"/><Relationship Id="rId126" Type="http://schemas.openxmlformats.org/officeDocument/2006/relationships/hyperlink" Target="https://avprod.ci.missoula.mt.us/portlets/reports/adHocReport.do?mode=deepLink&amp;reportCommand=recordDetail&amp;altID=2021-MSS-SWR-00495" TargetMode="External"/><Relationship Id="rId147" Type="http://schemas.openxmlformats.org/officeDocument/2006/relationships/hyperlink" Target="https://avprod.ci.missoula.mt.us/portlets/reports/adHocReport.do?mode=deepLink&amp;reportCommand=recordDetail&amp;altID=2021-MSS-SWR-00575" TargetMode="External"/><Relationship Id="rId168" Type="http://schemas.openxmlformats.org/officeDocument/2006/relationships/hyperlink" Target="https://avprod.ci.missoula.mt.us/portlets/reports/adHocReport.do?mode=deepLink&amp;reportCommand=recordDetail&amp;altID=2021-MSS-SWR-00607" TargetMode="External"/><Relationship Id="rId312" Type="http://schemas.openxmlformats.org/officeDocument/2006/relationships/hyperlink" Target="https://avprod.ci.missoula.mt.us/portlets/reports/adHocReport.do?mode=deepLink&amp;reportCommand=recordDetail&amp;altID=2021-MSS-WTR-00572" TargetMode="External"/><Relationship Id="rId333" Type="http://schemas.openxmlformats.org/officeDocument/2006/relationships/hyperlink" Target="https://avprod.ci.missoula.mt.us/portlets/reports/adHocReport.do?mode=deepLink&amp;reportCommand=recordDetail&amp;altID=2021-MSS-WTR-00600" TargetMode="External"/><Relationship Id="rId354" Type="http://schemas.openxmlformats.org/officeDocument/2006/relationships/hyperlink" Target="https://avprod.ci.missoula.mt.us/portlets/reports/adHocReport.do?mode=deepLink&amp;reportCommand=recordDetail&amp;altID=2021-MSS-SWP-00111" TargetMode="External"/><Relationship Id="rId51" Type="http://schemas.openxmlformats.org/officeDocument/2006/relationships/hyperlink" Target="https://avprod.ci.missoula.mt.us/portlets/reports/adHocReport.do?mode=deepLink&amp;reportCommand=recordDetail&amp;altID=2021-MSS-RWC-00121" TargetMode="External"/><Relationship Id="rId72" Type="http://schemas.openxmlformats.org/officeDocument/2006/relationships/hyperlink" Target="https://avprod.ci.missoula.mt.us/portlets/reports/adHocReport.do?mode=deepLink&amp;reportCommand=recordDetail&amp;altID=2021-MSS-EXC-00093" TargetMode="External"/><Relationship Id="rId93" Type="http://schemas.openxmlformats.org/officeDocument/2006/relationships/hyperlink" Target="https://avprod.ci.missoula.mt.us/portlets/reports/adHocReport.do?mode=deepLink&amp;reportCommand=recordDetail&amp;altID=2021-MSS-SWR-00160" TargetMode="External"/><Relationship Id="rId189" Type="http://schemas.openxmlformats.org/officeDocument/2006/relationships/hyperlink" Target="https://avprod.ci.missoula.mt.us/portlets/reports/adHocReport.do?mode=deepLink&amp;reportCommand=recordDetail&amp;altID=2021-MSS-SWR-00628" TargetMode="External"/><Relationship Id="rId3" Type="http://schemas.openxmlformats.org/officeDocument/2006/relationships/hyperlink" Target="https://avprod.ci.missoula.mt.us/portlets/reports/adHocReport.do?mode=deepLink&amp;reportCommand=recordDetail&amp;altID=2021-MSS-ADA-00044" TargetMode="External"/><Relationship Id="rId214" Type="http://schemas.openxmlformats.org/officeDocument/2006/relationships/hyperlink" Target="https://avprod.ci.missoula.mt.us/portlets/reports/adHocReport.do?mode=deepLink&amp;reportCommand=recordDetail&amp;altID=2021-MSS-WTR-00363" TargetMode="External"/><Relationship Id="rId235" Type="http://schemas.openxmlformats.org/officeDocument/2006/relationships/hyperlink" Target="https://avprod.ci.missoula.mt.us/portlets/reports/adHocReport.do?mode=deepLink&amp;reportCommand=recordDetail&amp;altID=2021-MSS-WTR-00465" TargetMode="External"/><Relationship Id="rId256" Type="http://schemas.openxmlformats.org/officeDocument/2006/relationships/hyperlink" Target="https://avprod.ci.missoula.mt.us/portlets/reports/adHocReport.do?mode=deepLink&amp;reportCommand=recordDetail&amp;altID=2021-MSS-WTR-00486" TargetMode="External"/><Relationship Id="rId277" Type="http://schemas.openxmlformats.org/officeDocument/2006/relationships/hyperlink" Target="https://avprod.ci.missoula.mt.us/portlets/reports/adHocReport.do?mode=deepLink&amp;reportCommand=recordDetail&amp;altID=2021-MSS-WTR-00532" TargetMode="External"/><Relationship Id="rId298" Type="http://schemas.openxmlformats.org/officeDocument/2006/relationships/hyperlink" Target="https://avprod.ci.missoula.mt.us/portlets/reports/adHocReport.do?mode=deepLink&amp;reportCommand=recordDetail&amp;altID=2021-MSS-WTR-00558" TargetMode="External"/><Relationship Id="rId116" Type="http://schemas.openxmlformats.org/officeDocument/2006/relationships/hyperlink" Target="https://avprod.ci.missoula.mt.us/portlets/reports/adHocReport.do?mode=deepLink&amp;reportCommand=recordDetail&amp;altID=2021-MSS-SWR-00327" TargetMode="External"/><Relationship Id="rId137" Type="http://schemas.openxmlformats.org/officeDocument/2006/relationships/hyperlink" Target="https://avprod.ci.missoula.mt.us/portlets/reports/adHocReport.do?mode=deepLink&amp;reportCommand=recordDetail&amp;altID=2021-MSS-SWR-00561" TargetMode="External"/><Relationship Id="rId158" Type="http://schemas.openxmlformats.org/officeDocument/2006/relationships/hyperlink" Target="https://avprod.ci.missoula.mt.us/portlets/reports/adHocReport.do?mode=deepLink&amp;reportCommand=recordDetail&amp;altID=2021-MSS-SWR-00597" TargetMode="External"/><Relationship Id="rId302" Type="http://schemas.openxmlformats.org/officeDocument/2006/relationships/hyperlink" Target="https://avprod.ci.missoula.mt.us/portlets/reports/adHocReport.do?mode=deepLink&amp;reportCommand=recordDetail&amp;altID=2021-MSS-WTR-00562" TargetMode="External"/><Relationship Id="rId323" Type="http://schemas.openxmlformats.org/officeDocument/2006/relationships/hyperlink" Target="https://avprod.ci.missoula.mt.us/portlets/reports/adHocReport.do?mode=deepLink&amp;reportCommand=recordDetail&amp;altID=2021-MSS-WTR-00583" TargetMode="External"/><Relationship Id="rId344" Type="http://schemas.openxmlformats.org/officeDocument/2006/relationships/hyperlink" Target="https://avprod.ci.missoula.mt.us/portlets/reports/adHocReport.do?mode=deepLink&amp;reportCommand=recordDetail&amp;altID=2021-MSS-SWP-00089" TargetMode="External"/><Relationship Id="rId20" Type="http://schemas.openxmlformats.org/officeDocument/2006/relationships/hyperlink" Target="https://avprod.ci.missoula.mt.us/portlets/reports/adHocReport.do?mode=deepLink&amp;reportCommand=recordDetail&amp;altID=2021-MSS-PAV-00147" TargetMode="External"/><Relationship Id="rId41" Type="http://schemas.openxmlformats.org/officeDocument/2006/relationships/hyperlink" Target="https://avprod.ci.missoula.mt.us/portlets/reports/adHocReport.do?mode=deepLink&amp;reportCommand=recordDetail&amp;altID=2021-MSS-RWC-00111" TargetMode="External"/><Relationship Id="rId62" Type="http://schemas.openxmlformats.org/officeDocument/2006/relationships/hyperlink" Target="https://avprod.ci.missoula.mt.us/portlets/reports/adHocReport.do?mode=deepLink&amp;reportCommand=recordDetail&amp;altID=2021-MSS-RWC-00132" TargetMode="External"/><Relationship Id="rId83" Type="http://schemas.openxmlformats.org/officeDocument/2006/relationships/hyperlink" Target="https://avprod.ci.missoula.mt.us/portlets/reports/adHocReport.do?mode=deepLink&amp;reportCommand=recordDetail&amp;altID=2021-MSS-EXC-00109" TargetMode="External"/><Relationship Id="rId179" Type="http://schemas.openxmlformats.org/officeDocument/2006/relationships/hyperlink" Target="https://avprod.ci.missoula.mt.us/portlets/reports/adHocReport.do?mode=deepLink&amp;reportCommand=recordDetail&amp;altID=2021-MSS-SWR-00618" TargetMode="External"/><Relationship Id="rId190" Type="http://schemas.openxmlformats.org/officeDocument/2006/relationships/hyperlink" Target="https://avprod.ci.missoula.mt.us/portlets/reports/adHocReport.do?mode=deepLink&amp;reportCommand=recordDetail&amp;altID=2021-MSS-SWR-00629" TargetMode="External"/><Relationship Id="rId204" Type="http://schemas.openxmlformats.org/officeDocument/2006/relationships/hyperlink" Target="https://avprod.ci.missoula.mt.us/portlets/reports/adHocReport.do?mode=deepLink&amp;reportCommand=recordDetail&amp;altID=2021-MSS-SWR-00650" TargetMode="External"/><Relationship Id="rId225" Type="http://schemas.openxmlformats.org/officeDocument/2006/relationships/hyperlink" Target="https://avprod.ci.missoula.mt.us/portlets/reports/adHocReport.do?mode=deepLink&amp;reportCommand=recordDetail&amp;altID=2021-MSS-WTR-00455" TargetMode="External"/><Relationship Id="rId246" Type="http://schemas.openxmlformats.org/officeDocument/2006/relationships/hyperlink" Target="https://avprod.ci.missoula.mt.us/portlets/reports/adHocReport.do?mode=deepLink&amp;reportCommand=recordDetail&amp;altID=2021-MSS-WTR-00476" TargetMode="External"/><Relationship Id="rId267" Type="http://schemas.openxmlformats.org/officeDocument/2006/relationships/hyperlink" Target="https://avprod.ci.missoula.mt.us/portlets/reports/adHocReport.do?mode=deepLink&amp;reportCommand=recordDetail&amp;altID=2021-MSS-WTR-00516" TargetMode="External"/><Relationship Id="rId288" Type="http://schemas.openxmlformats.org/officeDocument/2006/relationships/hyperlink" Target="https://avprod.ci.missoula.mt.us/portlets/reports/adHocReport.do?mode=deepLink&amp;reportCommand=recordDetail&amp;altID=2021-MSS-WTR-00548" TargetMode="External"/><Relationship Id="rId106" Type="http://schemas.openxmlformats.org/officeDocument/2006/relationships/hyperlink" Target="https://avprod.ci.missoula.mt.us/portlets/reports/adHocReport.do?mode=deepLink&amp;reportCommand=recordDetail&amp;altID=2021-MSS-SWR-00317" TargetMode="External"/><Relationship Id="rId127" Type="http://schemas.openxmlformats.org/officeDocument/2006/relationships/hyperlink" Target="https://avprod.ci.missoula.mt.us/portlets/reports/adHocReport.do?mode=deepLink&amp;reportCommand=recordDetail&amp;altID=2021-MSS-SWR-00497" TargetMode="External"/><Relationship Id="rId313" Type="http://schemas.openxmlformats.org/officeDocument/2006/relationships/hyperlink" Target="https://avprod.ci.missoula.mt.us/portlets/reports/adHocReport.do?mode=deepLink&amp;reportCommand=recordDetail&amp;altID=2021-MSS-WTR-00573" TargetMode="External"/><Relationship Id="rId10" Type="http://schemas.openxmlformats.org/officeDocument/2006/relationships/hyperlink" Target="https://avprod.ci.missoula.mt.us/portlets/reports/adHocReport.do?mode=deepLink&amp;reportCommand=recordDetail&amp;altID=2021-MSS-PAV-00077" TargetMode="External"/><Relationship Id="rId31" Type="http://schemas.openxmlformats.org/officeDocument/2006/relationships/hyperlink" Target="https://avprod.ci.missoula.mt.us/portlets/reports/adHocReport.do?mode=deepLink&amp;reportCommand=recordDetail&amp;altID=2021-MSS-PAV-00169" TargetMode="External"/><Relationship Id="rId52" Type="http://schemas.openxmlformats.org/officeDocument/2006/relationships/hyperlink" Target="https://avprod.ci.missoula.mt.us/portlets/reports/adHocReport.do?mode=deepLink&amp;reportCommand=recordDetail&amp;altID=2021-MSS-RWC-00122" TargetMode="External"/><Relationship Id="rId73" Type="http://schemas.openxmlformats.org/officeDocument/2006/relationships/hyperlink" Target="https://avprod.ci.missoula.mt.us/portlets/reports/adHocReport.do?mode=deepLink&amp;reportCommand=recordDetail&amp;altID=2021-MSS-EXC-00094" TargetMode="External"/><Relationship Id="rId94" Type="http://schemas.openxmlformats.org/officeDocument/2006/relationships/hyperlink" Target="https://avprod.ci.missoula.mt.us/portlets/reports/adHocReport.do?mode=deepLink&amp;reportCommand=recordDetail&amp;altID=2021-MSS-SWR-00181" TargetMode="External"/><Relationship Id="rId148" Type="http://schemas.openxmlformats.org/officeDocument/2006/relationships/hyperlink" Target="https://avprod.ci.missoula.mt.us/portlets/reports/adHocReport.do?mode=deepLink&amp;reportCommand=recordDetail&amp;altID=2021-MSS-SWR-00576" TargetMode="External"/><Relationship Id="rId169" Type="http://schemas.openxmlformats.org/officeDocument/2006/relationships/hyperlink" Target="https://avprod.ci.missoula.mt.us/portlets/reports/adHocReport.do?mode=deepLink&amp;reportCommand=recordDetail&amp;altID=2021-MSS-SWR-00608" TargetMode="External"/><Relationship Id="rId334" Type="http://schemas.openxmlformats.org/officeDocument/2006/relationships/hyperlink" Target="https://avprod.ci.missoula.mt.us/portlets/reports/adHocReport.do?mode=deepLink&amp;reportCommand=recordDetail&amp;altID=2021-MSS-WTR-00601" TargetMode="External"/><Relationship Id="rId355" Type="http://schemas.openxmlformats.org/officeDocument/2006/relationships/hyperlink" Target="https://avprod.ci.missoula.mt.us/portlets/reports/adHocReport.do?mode=deepLink&amp;reportCommand=recordDetail&amp;altID=2021-MSS-SWP-00113" TargetMode="External"/><Relationship Id="rId4" Type="http://schemas.openxmlformats.org/officeDocument/2006/relationships/hyperlink" Target="https://avprod.ci.missoula.mt.us/portlets/reports/adHocReport.do?mode=deepLink&amp;reportCommand=recordDetail&amp;altID=2021-MSS-FNC-00068" TargetMode="External"/><Relationship Id="rId180" Type="http://schemas.openxmlformats.org/officeDocument/2006/relationships/hyperlink" Target="https://avprod.ci.missoula.mt.us/portlets/reports/adHocReport.do?mode=deepLink&amp;reportCommand=recordDetail&amp;altID=2021-MSS-SWR-00619" TargetMode="External"/><Relationship Id="rId215" Type="http://schemas.openxmlformats.org/officeDocument/2006/relationships/hyperlink" Target="https://avprod.ci.missoula.mt.us/portlets/reports/adHocReport.do?mode=deepLink&amp;reportCommand=recordDetail&amp;altID=2021-MSS-WTR-00373" TargetMode="External"/><Relationship Id="rId236" Type="http://schemas.openxmlformats.org/officeDocument/2006/relationships/hyperlink" Target="https://avprod.ci.missoula.mt.us/portlets/reports/adHocReport.do?mode=deepLink&amp;reportCommand=recordDetail&amp;altID=2021-MSS-WTR-00466" TargetMode="External"/><Relationship Id="rId257" Type="http://schemas.openxmlformats.org/officeDocument/2006/relationships/hyperlink" Target="https://avprod.ci.missoula.mt.us/portlets/reports/adHocReport.do?mode=deepLink&amp;reportCommand=recordDetail&amp;altID=2021-MSS-WTR-00487" TargetMode="External"/><Relationship Id="rId278" Type="http://schemas.openxmlformats.org/officeDocument/2006/relationships/hyperlink" Target="https://avprod.ci.missoula.mt.us/portlets/reports/adHocReport.do?mode=deepLink&amp;reportCommand=recordDetail&amp;altID=2021-MSS-WTR-00533" TargetMode="External"/><Relationship Id="rId303" Type="http://schemas.openxmlformats.org/officeDocument/2006/relationships/hyperlink" Target="https://avprod.ci.missoula.mt.us/portlets/reports/adHocReport.do?mode=deepLink&amp;reportCommand=recordDetail&amp;altID=2021-MSS-WTR-00563" TargetMode="External"/><Relationship Id="rId42" Type="http://schemas.openxmlformats.org/officeDocument/2006/relationships/hyperlink" Target="https://avprod.ci.missoula.mt.us/portlets/reports/adHocReport.do?mode=deepLink&amp;reportCommand=recordDetail&amp;altID=2021-MSS-RWC-00112" TargetMode="External"/><Relationship Id="rId84" Type="http://schemas.openxmlformats.org/officeDocument/2006/relationships/hyperlink" Target="https://avprod.ci.missoula.mt.us/portlets/reports/adHocReport.do?mode=deepLink&amp;reportCommand=recordDetail&amp;altID=2021-MSS-EXC-00110" TargetMode="External"/><Relationship Id="rId138" Type="http://schemas.openxmlformats.org/officeDocument/2006/relationships/hyperlink" Target="https://avprod.ci.missoula.mt.us/portlets/reports/adHocReport.do?mode=deepLink&amp;reportCommand=recordDetail&amp;altID=2021-MSS-SWR-00562" TargetMode="External"/><Relationship Id="rId345" Type="http://schemas.openxmlformats.org/officeDocument/2006/relationships/hyperlink" Target="https://avprod.ci.missoula.mt.us/portlets/reports/adHocReport.do?mode=deepLink&amp;reportCommand=recordDetail&amp;altID=2021-MSS-SWP-00095" TargetMode="External"/><Relationship Id="rId191" Type="http://schemas.openxmlformats.org/officeDocument/2006/relationships/hyperlink" Target="https://avprod.ci.missoula.mt.us/portlets/reports/adHocReport.do?mode=deepLink&amp;reportCommand=recordDetail&amp;altID=2021-MSS-SWR-00630" TargetMode="External"/><Relationship Id="rId205" Type="http://schemas.openxmlformats.org/officeDocument/2006/relationships/hyperlink" Target="https://avprod.ci.missoula.mt.us/portlets/reports/adHocReport.do?mode=deepLink&amp;reportCommand=recordDetail&amp;altID=2021-MSS-SWR-00652" TargetMode="External"/><Relationship Id="rId247" Type="http://schemas.openxmlformats.org/officeDocument/2006/relationships/hyperlink" Target="https://avprod.ci.missoula.mt.us/portlets/reports/adHocReport.do?mode=deepLink&amp;reportCommand=recordDetail&amp;altID=2021-MSS-WTR-00477" TargetMode="External"/><Relationship Id="rId107" Type="http://schemas.openxmlformats.org/officeDocument/2006/relationships/hyperlink" Target="https://avprod.ci.missoula.mt.us/portlets/reports/adHocReport.do?mode=deepLink&amp;reportCommand=recordDetail&amp;altID=2021-MSS-SWR-00318" TargetMode="External"/><Relationship Id="rId289" Type="http://schemas.openxmlformats.org/officeDocument/2006/relationships/hyperlink" Target="https://avprod.ci.missoula.mt.us/portlets/reports/adHocReport.do?mode=deepLink&amp;reportCommand=recordDetail&amp;altID=2021-MSS-WTR-00549" TargetMode="External"/><Relationship Id="rId11" Type="http://schemas.openxmlformats.org/officeDocument/2006/relationships/hyperlink" Target="https://avprod.ci.missoula.mt.us/portlets/reports/adHocReport.do?mode=deepLink&amp;reportCommand=recordDetail&amp;altID=2021-MSS-PAV-00078" TargetMode="External"/><Relationship Id="rId53" Type="http://schemas.openxmlformats.org/officeDocument/2006/relationships/hyperlink" Target="https://avprod.ci.missoula.mt.us/portlets/reports/adHocReport.do?mode=deepLink&amp;reportCommand=recordDetail&amp;altID=2021-MSS-RWC-00123" TargetMode="External"/><Relationship Id="rId149" Type="http://schemas.openxmlformats.org/officeDocument/2006/relationships/hyperlink" Target="https://avprod.ci.missoula.mt.us/portlets/reports/adHocReport.do?mode=deepLink&amp;reportCommand=recordDetail&amp;altID=2021-MSS-SWR-00577" TargetMode="External"/><Relationship Id="rId314" Type="http://schemas.openxmlformats.org/officeDocument/2006/relationships/hyperlink" Target="https://avprod.ci.missoula.mt.us/portlets/reports/adHocReport.do?mode=deepLink&amp;reportCommand=recordDetail&amp;altID=2021-MSS-WTR-00574" TargetMode="External"/><Relationship Id="rId356" Type="http://schemas.openxmlformats.org/officeDocument/2006/relationships/drawing" Target="../drawings/drawing27.xml"/><Relationship Id="rId95" Type="http://schemas.openxmlformats.org/officeDocument/2006/relationships/hyperlink" Target="https://avprod.ci.missoula.mt.us/portlets/reports/adHocReport.do?mode=deepLink&amp;reportCommand=recordDetail&amp;altID=2021-MSS-SWR-00306" TargetMode="External"/><Relationship Id="rId160" Type="http://schemas.openxmlformats.org/officeDocument/2006/relationships/hyperlink" Target="https://avprod.ci.missoula.mt.us/portlets/reports/adHocReport.do?mode=deepLink&amp;reportCommand=recordDetail&amp;altID=2021-MSS-SWR-00599" TargetMode="External"/><Relationship Id="rId216" Type="http://schemas.openxmlformats.org/officeDocument/2006/relationships/hyperlink" Target="https://avprod.ci.missoula.mt.us/portlets/reports/adHocReport.do?mode=deepLink&amp;reportCommand=recordDetail&amp;altID=2021-MSS-WTR-00446" TargetMode="External"/><Relationship Id="rId258" Type="http://schemas.openxmlformats.org/officeDocument/2006/relationships/hyperlink" Target="https://avprod.ci.missoula.mt.us/portlets/reports/adHocReport.do?mode=deepLink&amp;reportCommand=recordDetail&amp;altID=2021-MSS-WTR-00488" TargetMode="External"/><Relationship Id="rId22" Type="http://schemas.openxmlformats.org/officeDocument/2006/relationships/hyperlink" Target="https://avprod.ci.missoula.mt.us/portlets/reports/adHocReport.do?mode=deepLink&amp;reportCommand=recordDetail&amp;altID=2021-MSS-PAV-00149" TargetMode="External"/><Relationship Id="rId64" Type="http://schemas.openxmlformats.org/officeDocument/2006/relationships/hyperlink" Target="https://avprod.ci.missoula.mt.us/portlets/reports/adHocReport.do?mode=deepLink&amp;reportCommand=recordDetail&amp;altID=2021-MSS-RWU-00020" TargetMode="External"/><Relationship Id="rId118" Type="http://schemas.openxmlformats.org/officeDocument/2006/relationships/hyperlink" Target="https://avprod.ci.missoula.mt.us/portlets/reports/adHocReport.do?mode=deepLink&amp;reportCommand=recordDetail&amp;altID=2021-MSS-SWR-00329" TargetMode="External"/><Relationship Id="rId325" Type="http://schemas.openxmlformats.org/officeDocument/2006/relationships/hyperlink" Target="https://avprod.ci.missoula.mt.us/portlets/reports/adHocReport.do?mode=deepLink&amp;reportCommand=recordDetail&amp;altID=2021-MSS-WTR-00585" TargetMode="External"/><Relationship Id="rId171" Type="http://schemas.openxmlformats.org/officeDocument/2006/relationships/hyperlink" Target="https://avprod.ci.missoula.mt.us/portlets/reports/adHocReport.do?mode=deepLink&amp;reportCommand=recordDetail&amp;altID=2021-MSS-SWR-00610" TargetMode="External"/><Relationship Id="rId227" Type="http://schemas.openxmlformats.org/officeDocument/2006/relationships/hyperlink" Target="https://avprod.ci.missoula.mt.us/portlets/reports/adHocReport.do?mode=deepLink&amp;reportCommand=recordDetail&amp;altID=2021-MSS-WTR-00457" TargetMode="External"/><Relationship Id="rId269" Type="http://schemas.openxmlformats.org/officeDocument/2006/relationships/hyperlink" Target="https://avprod.ci.missoula.mt.us/portlets/reports/adHocReport.do?mode=deepLink&amp;reportCommand=recordDetail&amp;altID=2021-MSS-WTR-00518" TargetMode="External"/><Relationship Id="rId33" Type="http://schemas.openxmlformats.org/officeDocument/2006/relationships/hyperlink" Target="https://avprod.ci.missoula.mt.us/portlets/reports/adHocReport.do?mode=deepLink&amp;reportCommand=recordDetail&amp;altID=2021-MSS-RWC-00102" TargetMode="External"/><Relationship Id="rId129" Type="http://schemas.openxmlformats.org/officeDocument/2006/relationships/hyperlink" Target="https://avprod.ci.missoula.mt.us/portlets/reports/adHocReport.do?mode=deepLink&amp;reportCommand=recordDetail&amp;altID=2021-MSS-SWR-00522" TargetMode="External"/><Relationship Id="rId280" Type="http://schemas.openxmlformats.org/officeDocument/2006/relationships/hyperlink" Target="https://avprod.ci.missoula.mt.us/portlets/reports/adHocReport.do?mode=deepLink&amp;reportCommand=recordDetail&amp;altID=2021-MSS-WTR-00535" TargetMode="External"/><Relationship Id="rId336" Type="http://schemas.openxmlformats.org/officeDocument/2006/relationships/hyperlink" Target="https://avprod.ci.missoula.mt.us/portlets/reports/adHocReport.do?mode=deepLink&amp;reportCommand=recordDetail&amp;altID=2021-MSS-WTR-00603" TargetMode="External"/><Relationship Id="rId75" Type="http://schemas.openxmlformats.org/officeDocument/2006/relationships/hyperlink" Target="https://avprod.ci.missoula.mt.us/portlets/reports/adHocReport.do?mode=deepLink&amp;reportCommand=recordDetail&amp;altID=2021-MSS-EXC-00096" TargetMode="External"/><Relationship Id="rId140" Type="http://schemas.openxmlformats.org/officeDocument/2006/relationships/hyperlink" Target="https://avprod.ci.missoula.mt.us/portlets/reports/adHocReport.do?mode=deepLink&amp;reportCommand=recordDetail&amp;altID=2021-MSS-SWR-00564" TargetMode="External"/><Relationship Id="rId182" Type="http://schemas.openxmlformats.org/officeDocument/2006/relationships/hyperlink" Target="https://avprod.ci.missoula.mt.us/portlets/reports/adHocReport.do?mode=deepLink&amp;reportCommand=recordDetail&amp;altID=2021-MSS-SWR-00621" TargetMode="External"/><Relationship Id="rId6" Type="http://schemas.openxmlformats.org/officeDocument/2006/relationships/hyperlink" Target="https://avprod.ci.missoula.mt.us/portlets/reports/adHocReport.do?mode=deepLink&amp;reportCommand=recordDetail&amp;altID=2021-MSS-FNC-00072" TargetMode="External"/><Relationship Id="rId238" Type="http://schemas.openxmlformats.org/officeDocument/2006/relationships/hyperlink" Target="https://avprod.ci.missoula.mt.us/portlets/reports/adHocReport.do?mode=deepLink&amp;reportCommand=recordDetail&amp;altID=2021-MSS-WTR-00468" TargetMode="External"/><Relationship Id="rId291" Type="http://schemas.openxmlformats.org/officeDocument/2006/relationships/hyperlink" Target="https://avprod.ci.missoula.mt.us/portlets/reports/adHocReport.do?mode=deepLink&amp;reportCommand=recordDetail&amp;altID=2021-MSS-WTR-00551" TargetMode="External"/><Relationship Id="rId305" Type="http://schemas.openxmlformats.org/officeDocument/2006/relationships/hyperlink" Target="https://avprod.ci.missoula.mt.us/portlets/reports/adHocReport.do?mode=deepLink&amp;reportCommand=recordDetail&amp;altID=2021-MSS-WTR-00565" TargetMode="External"/><Relationship Id="rId347" Type="http://schemas.openxmlformats.org/officeDocument/2006/relationships/hyperlink" Target="https://avprod.ci.missoula.mt.us/portlets/reports/adHocReport.do?mode=deepLink&amp;reportCommand=recordDetail&amp;altID=2021-MSS-SWP-00101" TargetMode="External"/><Relationship Id="rId44" Type="http://schemas.openxmlformats.org/officeDocument/2006/relationships/hyperlink" Target="https://avprod.ci.missoula.mt.us/portlets/reports/adHocReport.do?mode=deepLink&amp;reportCommand=recordDetail&amp;altID=2021-MSS-RWC-00114" TargetMode="External"/><Relationship Id="rId86" Type="http://schemas.openxmlformats.org/officeDocument/2006/relationships/hyperlink" Target="https://avprod.ci.missoula.mt.us/portlets/reports/adHocReport.do?mode=deepLink&amp;reportCommand=recordDetail&amp;altID=2020-MSS-SWR-00111" TargetMode="External"/><Relationship Id="rId151" Type="http://schemas.openxmlformats.org/officeDocument/2006/relationships/hyperlink" Target="https://avprod.ci.missoula.mt.us/portlets/reports/adHocReport.do?mode=deepLink&amp;reportCommand=recordDetail&amp;altID=2021-MSS-SWR-00579" TargetMode="External"/><Relationship Id="rId193" Type="http://schemas.openxmlformats.org/officeDocument/2006/relationships/hyperlink" Target="https://avprod.ci.missoula.mt.us/portlets/reports/adHocReport.do?mode=deepLink&amp;reportCommand=recordDetail&amp;altID=2021-MSS-SWR-00632" TargetMode="External"/><Relationship Id="rId207" Type="http://schemas.openxmlformats.org/officeDocument/2006/relationships/hyperlink" Target="https://avprod.ci.missoula.mt.us/portlets/reports/adHocReport.do?mode=deepLink&amp;reportCommand=recordDetail&amp;altID=2021-MSS-WTR-00093" TargetMode="External"/><Relationship Id="rId249" Type="http://schemas.openxmlformats.org/officeDocument/2006/relationships/hyperlink" Target="https://avprod.ci.missoula.mt.us/portlets/reports/adHocReport.do?mode=deepLink&amp;reportCommand=recordDetail&amp;altID=2021-MSS-WTR-00479" TargetMode="External"/><Relationship Id="rId13" Type="http://schemas.openxmlformats.org/officeDocument/2006/relationships/hyperlink" Target="https://avprod.ci.missoula.mt.us/portlets/reports/adHocReport.do?mode=deepLink&amp;reportCommand=recordDetail&amp;altID=2021-MSS-PAV-00111" TargetMode="External"/><Relationship Id="rId109" Type="http://schemas.openxmlformats.org/officeDocument/2006/relationships/hyperlink" Target="https://avprod.ci.missoula.mt.us/portlets/reports/adHocReport.do?mode=deepLink&amp;reportCommand=recordDetail&amp;altID=2021-MSS-SWR-00320" TargetMode="External"/><Relationship Id="rId260" Type="http://schemas.openxmlformats.org/officeDocument/2006/relationships/hyperlink" Target="https://avprod.ci.missoula.mt.us/portlets/reports/adHocReport.do?mode=deepLink&amp;reportCommand=recordDetail&amp;altID=2021-MSS-WTR-00490" TargetMode="External"/><Relationship Id="rId316" Type="http://schemas.openxmlformats.org/officeDocument/2006/relationships/hyperlink" Target="https://avprod.ci.missoula.mt.us/portlets/reports/adHocReport.do?mode=deepLink&amp;reportCommand=recordDetail&amp;altID=2021-MSS-WTR-00576" TargetMode="External"/><Relationship Id="rId55" Type="http://schemas.openxmlformats.org/officeDocument/2006/relationships/hyperlink" Target="https://avprod.ci.missoula.mt.us/portlets/reports/adHocReport.do?mode=deepLink&amp;reportCommand=recordDetail&amp;altID=2021-MSS-RWC-00125" TargetMode="External"/><Relationship Id="rId97" Type="http://schemas.openxmlformats.org/officeDocument/2006/relationships/hyperlink" Target="https://avprod.ci.missoula.mt.us/portlets/reports/adHocReport.do?mode=deepLink&amp;reportCommand=recordDetail&amp;altID=2021-MSS-SWR-00308" TargetMode="External"/><Relationship Id="rId120" Type="http://schemas.openxmlformats.org/officeDocument/2006/relationships/hyperlink" Target="https://avprod.ci.missoula.mt.us/portlets/reports/adHocReport.do?mode=deepLink&amp;reportCommand=recordDetail&amp;altID=2021-MSS-SWR-00331" TargetMode="External"/><Relationship Id="rId162" Type="http://schemas.openxmlformats.org/officeDocument/2006/relationships/hyperlink" Target="https://avprod.ci.missoula.mt.us/portlets/reports/adHocReport.do?mode=deepLink&amp;reportCommand=recordDetail&amp;altID=2021-MSS-SWR-00601" TargetMode="External"/><Relationship Id="rId218" Type="http://schemas.openxmlformats.org/officeDocument/2006/relationships/hyperlink" Target="https://avprod.ci.missoula.mt.us/portlets/reports/adHocReport.do?mode=deepLink&amp;reportCommand=recordDetail&amp;altID=2021-MSS-WTR-00448" TargetMode="External"/><Relationship Id="rId271" Type="http://schemas.openxmlformats.org/officeDocument/2006/relationships/hyperlink" Target="https://avprod.ci.missoula.mt.us/portlets/reports/adHocReport.do?mode=deepLink&amp;reportCommand=recordDetail&amp;altID=2021-MSS-WTR-00520" TargetMode="External"/><Relationship Id="rId24" Type="http://schemas.openxmlformats.org/officeDocument/2006/relationships/hyperlink" Target="https://avprod.ci.missoula.mt.us/portlets/reports/adHocReport.do?mode=deepLink&amp;reportCommand=recordDetail&amp;altID=2021-MSS-PAV-00151" TargetMode="External"/><Relationship Id="rId66" Type="http://schemas.openxmlformats.org/officeDocument/2006/relationships/hyperlink" Target="https://avprod.ci.missoula.mt.us/portlets/reports/adHocReport.do?mode=deepLink&amp;reportCommand=recordDetail&amp;altID=2021-MSS-RWU-00023" TargetMode="External"/><Relationship Id="rId131" Type="http://schemas.openxmlformats.org/officeDocument/2006/relationships/hyperlink" Target="https://avprod.ci.missoula.mt.us/portlets/reports/adHocReport.do?mode=deepLink&amp;reportCommand=recordDetail&amp;altID=2021-MSS-SWR-00553" TargetMode="External"/><Relationship Id="rId327" Type="http://schemas.openxmlformats.org/officeDocument/2006/relationships/hyperlink" Target="https://avprod.ci.missoula.mt.us/portlets/reports/adHocReport.do?mode=deepLink&amp;reportCommand=recordDetail&amp;altID=2021-MSS-WTR-00591" TargetMode="External"/><Relationship Id="rId173" Type="http://schemas.openxmlformats.org/officeDocument/2006/relationships/hyperlink" Target="https://avprod.ci.missoula.mt.us/portlets/reports/adHocReport.do?mode=deepLink&amp;reportCommand=recordDetail&amp;altID=2021-MSS-SWR-00612" TargetMode="External"/><Relationship Id="rId229" Type="http://schemas.openxmlformats.org/officeDocument/2006/relationships/hyperlink" Target="https://avprod.ci.missoula.mt.us/portlets/reports/adHocReport.do?mode=deepLink&amp;reportCommand=recordDetail&amp;altID=2021-MSS-WTR-00459" TargetMode="External"/><Relationship Id="rId240" Type="http://schemas.openxmlformats.org/officeDocument/2006/relationships/hyperlink" Target="https://avprod.ci.missoula.mt.us/portlets/reports/adHocReport.do?mode=deepLink&amp;reportCommand=recordDetail&amp;altID=2021-MSS-WTR-00470" TargetMode="External"/><Relationship Id="rId35" Type="http://schemas.openxmlformats.org/officeDocument/2006/relationships/hyperlink" Target="https://avprod.ci.missoula.mt.us/portlets/reports/adHocReport.do?mode=deepLink&amp;reportCommand=recordDetail&amp;altID=2021-MSS-RWC-00105" TargetMode="External"/><Relationship Id="rId77" Type="http://schemas.openxmlformats.org/officeDocument/2006/relationships/hyperlink" Target="https://avprod.ci.missoula.mt.us/portlets/reports/adHocReport.do?mode=deepLink&amp;reportCommand=recordDetail&amp;altID=2021-MSS-EXC-00099" TargetMode="External"/><Relationship Id="rId100" Type="http://schemas.openxmlformats.org/officeDocument/2006/relationships/hyperlink" Target="https://avprod.ci.missoula.mt.us/portlets/reports/adHocReport.do?mode=deepLink&amp;reportCommand=recordDetail&amp;altID=2021-MSS-SWR-00311" TargetMode="External"/><Relationship Id="rId282" Type="http://schemas.openxmlformats.org/officeDocument/2006/relationships/hyperlink" Target="https://avprod.ci.missoula.mt.us/portlets/reports/adHocReport.do?mode=deepLink&amp;reportCommand=recordDetail&amp;altID=2021-MSS-WTR-00542" TargetMode="External"/><Relationship Id="rId338" Type="http://schemas.openxmlformats.org/officeDocument/2006/relationships/hyperlink" Target="https://avprod.ci.missoula.mt.us/portlets/reports/adHocReport.do?mode=deepLink&amp;reportCommand=recordDetail&amp;altID=2021-MSS-SWP-00036" TargetMode="External"/><Relationship Id="rId8" Type="http://schemas.openxmlformats.org/officeDocument/2006/relationships/hyperlink" Target="https://avprod.ci.missoula.mt.us/portlets/reports/adHocReport.do?mode=deepLink&amp;reportCommand=recordDetail&amp;altID=2021-MSS-PAV-00022" TargetMode="External"/><Relationship Id="rId142" Type="http://schemas.openxmlformats.org/officeDocument/2006/relationships/hyperlink" Target="https://avprod.ci.missoula.mt.us/portlets/reports/adHocReport.do?mode=deepLink&amp;reportCommand=recordDetail&amp;altID=2021-MSS-SWR-00568" TargetMode="External"/><Relationship Id="rId184" Type="http://schemas.openxmlformats.org/officeDocument/2006/relationships/hyperlink" Target="https://avprod.ci.missoula.mt.us/portlets/reports/adHocReport.do?mode=deepLink&amp;reportCommand=recordDetail&amp;altID=2021-MSS-SWR-00623"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s://avprod.ci.missoula.mt.us/portlets/reports/adHocReport.do?mode=deepLink&amp;reportCommand=recordDetail&amp;altID=2021-MSS-ZCP-00022" TargetMode="External"/><Relationship Id="rId3" Type="http://schemas.openxmlformats.org/officeDocument/2006/relationships/hyperlink" Target="https://avprod.ci.missoula.mt.us/portlets/reports/adHocReport.do?mode=deepLink&amp;reportCommand=recordDetail&amp;altID=2021-MSS-SGN-00055" TargetMode="External"/><Relationship Id="rId7" Type="http://schemas.openxmlformats.org/officeDocument/2006/relationships/hyperlink" Target="https://avprod.ci.missoula.mt.us/portlets/reports/adHocReport.do?mode=deepLink&amp;reportCommand=recordDetail&amp;altID=2021-MSS-SGN-00062" TargetMode="External"/><Relationship Id="rId2" Type="http://schemas.openxmlformats.org/officeDocument/2006/relationships/hyperlink" Target="https://avprod.ci.missoula.mt.us/portlets/reports/adHocReport.do?mode=deepLink&amp;reportCommand=recordDetail&amp;altID=2021-MSS-SGN-00050" TargetMode="External"/><Relationship Id="rId1" Type="http://schemas.openxmlformats.org/officeDocument/2006/relationships/hyperlink" Target="https://avprod.ci.missoula.mt.us/portlets/reports/adHocReport.do?mode=deepLink&amp;reportCommand=recordDetail&amp;altID=2021-MSS-SGN-00022" TargetMode="External"/><Relationship Id="rId6" Type="http://schemas.openxmlformats.org/officeDocument/2006/relationships/hyperlink" Target="https://avprod.ci.missoula.mt.us/portlets/reports/adHocReport.do?mode=deepLink&amp;reportCommand=recordDetail&amp;altID=2021-MSS-SGN-00060" TargetMode="External"/><Relationship Id="rId5" Type="http://schemas.openxmlformats.org/officeDocument/2006/relationships/hyperlink" Target="https://avprod.ci.missoula.mt.us/portlets/reports/adHocReport.do?mode=deepLink&amp;reportCommand=recordDetail&amp;altID=2021-MSS-SGN-00059" TargetMode="External"/><Relationship Id="rId4" Type="http://schemas.openxmlformats.org/officeDocument/2006/relationships/hyperlink" Target="https://avprod.ci.missoula.mt.us/portlets/reports/adHocReport.do?mode=deepLink&amp;reportCommand=recordDetail&amp;altID=2021-MSS-SGN-00058" TargetMode="External"/><Relationship Id="rId9"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F8E4E-9992-4D4F-AEB1-4EED36307BF6}">
  <sheetPr>
    <pageSetUpPr fitToPage="1"/>
  </sheetPr>
  <dimension ref="A1:P64"/>
  <sheetViews>
    <sheetView workbookViewId="0">
      <selection activeCell="O8" sqref="O8"/>
    </sheetView>
  </sheetViews>
  <sheetFormatPr baseColWidth="10" defaultColWidth="8.83203125" defaultRowHeight="13" x14ac:dyDescent="0.15"/>
  <cols>
    <col min="1" max="1" width="32.5" customWidth="1"/>
    <col min="2" max="3" width="7.6640625" customWidth="1"/>
    <col min="4" max="4" width="20.83203125" customWidth="1"/>
    <col min="5" max="6" width="7.6640625" customWidth="1"/>
    <col min="7" max="7" width="18.5" customWidth="1"/>
    <col min="8" max="9" width="7.6640625" customWidth="1"/>
    <col min="10" max="10" width="20.33203125" customWidth="1"/>
    <col min="11" max="12" width="7.6640625" customWidth="1"/>
    <col min="13" max="13" width="18.6640625" customWidth="1"/>
  </cols>
  <sheetData>
    <row r="1" spans="1:14" ht="137" customHeight="1" thickBot="1" x14ac:dyDescent="0.2">
      <c r="A1" s="1054"/>
      <c r="B1" s="1054"/>
      <c r="C1" s="1054"/>
      <c r="D1" s="1054"/>
      <c r="E1" s="1054"/>
      <c r="F1" s="1054"/>
      <c r="G1" s="1054"/>
      <c r="H1" s="1054"/>
      <c r="I1" s="1054"/>
      <c r="J1" s="1054"/>
      <c r="K1" s="1054"/>
      <c r="L1" s="1054"/>
      <c r="M1" s="1055"/>
      <c r="N1" t="s">
        <v>6282</v>
      </c>
    </row>
    <row r="2" spans="1:14" ht="17" thickBot="1" x14ac:dyDescent="0.25">
      <c r="A2" s="166">
        <v>44378</v>
      </c>
      <c r="B2" s="167"/>
      <c r="C2" s="167"/>
      <c r="D2" s="167"/>
      <c r="E2" s="167"/>
      <c r="F2" s="167"/>
      <c r="G2" s="167"/>
      <c r="H2" s="167"/>
      <c r="I2" s="167"/>
      <c r="J2" s="167"/>
      <c r="K2" s="167"/>
      <c r="L2" s="167"/>
      <c r="M2" s="168" t="s">
        <v>53</v>
      </c>
    </row>
    <row r="3" spans="1:14" ht="17" thickBot="1" x14ac:dyDescent="0.2">
      <c r="A3" s="169"/>
      <c r="B3" s="1047" t="s">
        <v>51</v>
      </c>
      <c r="C3" s="1047"/>
      <c r="D3" s="1048"/>
      <c r="E3" s="1047" t="s">
        <v>49</v>
      </c>
      <c r="F3" s="1047"/>
      <c r="G3" s="1048"/>
      <c r="H3" s="1047" t="s">
        <v>52</v>
      </c>
      <c r="I3" s="1047"/>
      <c r="J3" s="1048"/>
      <c r="K3" s="1047" t="s">
        <v>50</v>
      </c>
      <c r="L3" s="1047"/>
      <c r="M3" s="1049"/>
    </row>
    <row r="4" spans="1:14"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4" ht="16" x14ac:dyDescent="0.2">
      <c r="A5" s="174" t="s">
        <v>43</v>
      </c>
      <c r="B5" s="148">
        <v>0</v>
      </c>
      <c r="C5" s="3">
        <f>B5</f>
        <v>0</v>
      </c>
      <c r="D5" s="134">
        <v>0</v>
      </c>
      <c r="E5" s="154">
        <v>0</v>
      </c>
      <c r="F5" s="159">
        <f>E5</f>
        <v>0</v>
      </c>
      <c r="G5" s="7">
        <v>0</v>
      </c>
      <c r="H5" s="138">
        <f>B5</f>
        <v>0</v>
      </c>
      <c r="I5" s="206">
        <f>C5</f>
        <v>0</v>
      </c>
      <c r="J5" s="134">
        <f>D5</f>
        <v>0</v>
      </c>
      <c r="K5" s="154">
        <v>0</v>
      </c>
      <c r="L5" s="159">
        <f>K5</f>
        <v>0</v>
      </c>
      <c r="M5" s="11">
        <v>0</v>
      </c>
    </row>
    <row r="6" spans="1:14" ht="16" x14ac:dyDescent="0.2">
      <c r="A6" s="175" t="s">
        <v>42</v>
      </c>
      <c r="B6" s="148">
        <f>'07 Data Dump'!Q112</f>
        <v>15</v>
      </c>
      <c r="C6" s="3">
        <f>B6</f>
        <v>15</v>
      </c>
      <c r="D6" s="134">
        <f>'07 Data Dump'!U112</f>
        <v>1488447.7100000004</v>
      </c>
      <c r="E6" s="155">
        <v>9</v>
      </c>
      <c r="F6" s="159">
        <f>E6</f>
        <v>9</v>
      </c>
      <c r="G6" s="7">
        <v>1043660</v>
      </c>
      <c r="H6" s="146">
        <f t="shared" ref="H6:H18" si="0">B6</f>
        <v>15</v>
      </c>
      <c r="I6" s="162">
        <f t="shared" ref="I6:I18" si="1">C6</f>
        <v>15</v>
      </c>
      <c r="J6" s="134">
        <f t="shared" ref="J6:J18" si="2">D6</f>
        <v>1488447.7100000004</v>
      </c>
      <c r="K6" s="155">
        <v>9</v>
      </c>
      <c r="L6" s="159">
        <f>K6</f>
        <v>9</v>
      </c>
      <c r="M6" s="12">
        <v>1043660</v>
      </c>
    </row>
    <row r="7" spans="1:14" ht="16" x14ac:dyDescent="0.2">
      <c r="A7" s="175" t="s">
        <v>5</v>
      </c>
      <c r="B7" s="147">
        <v>0</v>
      </c>
      <c r="C7" s="158">
        <v>0</v>
      </c>
      <c r="D7" s="134">
        <v>0</v>
      </c>
      <c r="E7" s="155">
        <v>0</v>
      </c>
      <c r="F7" s="160">
        <v>0</v>
      </c>
      <c r="G7" s="7">
        <v>0</v>
      </c>
      <c r="H7" s="146">
        <f t="shared" si="0"/>
        <v>0</v>
      </c>
      <c r="I7" s="162">
        <f t="shared" si="1"/>
        <v>0</v>
      </c>
      <c r="J7" s="134">
        <f t="shared" si="2"/>
        <v>0</v>
      </c>
      <c r="K7" s="155">
        <v>0</v>
      </c>
      <c r="L7" s="160">
        <v>0</v>
      </c>
      <c r="M7" s="12">
        <v>0</v>
      </c>
    </row>
    <row r="8" spans="1:14" ht="16" x14ac:dyDescent="0.2">
      <c r="A8" s="175" t="s">
        <v>40</v>
      </c>
      <c r="B8" s="147">
        <v>7</v>
      </c>
      <c r="C8" s="147">
        <f>'07 Data Dump'!E120</f>
        <v>125</v>
      </c>
      <c r="D8" s="6">
        <f>'07 Data Dump'!N120</f>
        <v>6521998.0899999999</v>
      </c>
      <c r="E8" s="155">
        <v>3</v>
      </c>
      <c r="F8" s="160">
        <v>114</v>
      </c>
      <c r="G8" s="8">
        <v>6229137</v>
      </c>
      <c r="H8" s="146">
        <f t="shared" si="0"/>
        <v>7</v>
      </c>
      <c r="I8" s="162">
        <f t="shared" si="1"/>
        <v>125</v>
      </c>
      <c r="J8" s="134">
        <f t="shared" si="2"/>
        <v>6521998.0899999999</v>
      </c>
      <c r="K8" s="155">
        <v>3</v>
      </c>
      <c r="L8" s="160">
        <v>114</v>
      </c>
      <c r="M8" s="12">
        <v>6229137</v>
      </c>
    </row>
    <row r="9" spans="1:14" ht="16" x14ac:dyDescent="0.2">
      <c r="A9" s="175" t="s">
        <v>41</v>
      </c>
      <c r="B9" s="146">
        <v>0</v>
      </c>
      <c r="C9" s="146">
        <v>0</v>
      </c>
      <c r="D9" s="5">
        <v>0</v>
      </c>
      <c r="E9" s="155">
        <v>0</v>
      </c>
      <c r="F9" s="161">
        <v>0</v>
      </c>
      <c r="G9" s="8">
        <v>0</v>
      </c>
      <c r="H9" s="146">
        <f t="shared" si="0"/>
        <v>0</v>
      </c>
      <c r="I9" s="162">
        <f t="shared" si="1"/>
        <v>0</v>
      </c>
      <c r="J9" s="134">
        <f t="shared" si="2"/>
        <v>0</v>
      </c>
      <c r="K9" s="155">
        <v>0</v>
      </c>
      <c r="L9" s="161">
        <v>0</v>
      </c>
      <c r="M9" s="12">
        <v>0</v>
      </c>
    </row>
    <row r="10" spans="1:14" ht="16" x14ac:dyDescent="0.2">
      <c r="A10" s="175" t="s">
        <v>44</v>
      </c>
      <c r="B10" s="3">
        <v>3</v>
      </c>
      <c r="C10" s="3">
        <f>B10</f>
        <v>3</v>
      </c>
      <c r="D10" s="134">
        <f>'07 Data Dump'!W112</f>
        <v>208295.09999999998</v>
      </c>
      <c r="E10" s="155">
        <v>1</v>
      </c>
      <c r="F10" s="159">
        <f>E10</f>
        <v>1</v>
      </c>
      <c r="G10" s="7">
        <v>40057</v>
      </c>
      <c r="H10" s="146">
        <f t="shared" si="0"/>
        <v>3</v>
      </c>
      <c r="I10" s="162">
        <f t="shared" si="1"/>
        <v>3</v>
      </c>
      <c r="J10" s="134">
        <f t="shared" si="2"/>
        <v>208295.09999999998</v>
      </c>
      <c r="K10" s="155">
        <v>1</v>
      </c>
      <c r="L10" s="159">
        <f>K10</f>
        <v>1</v>
      </c>
      <c r="M10" s="11">
        <v>40057</v>
      </c>
    </row>
    <row r="11" spans="1:14" ht="16" x14ac:dyDescent="0.2">
      <c r="A11" s="175" t="s">
        <v>38</v>
      </c>
      <c r="B11" s="4">
        <v>0</v>
      </c>
      <c r="C11" s="4">
        <v>0</v>
      </c>
      <c r="D11" s="5">
        <v>0</v>
      </c>
      <c r="E11" s="155">
        <v>1</v>
      </c>
      <c r="F11" s="159">
        <v>2</v>
      </c>
      <c r="G11" s="8">
        <v>181640</v>
      </c>
      <c r="H11" s="146">
        <f t="shared" si="0"/>
        <v>0</v>
      </c>
      <c r="I11" s="162">
        <f t="shared" si="1"/>
        <v>0</v>
      </c>
      <c r="J11" s="134">
        <f t="shared" si="2"/>
        <v>0</v>
      </c>
      <c r="K11" s="155">
        <v>1</v>
      </c>
      <c r="L11" s="159">
        <v>2</v>
      </c>
      <c r="M11" s="12">
        <v>181640</v>
      </c>
    </row>
    <row r="12" spans="1:14" ht="16" x14ac:dyDescent="0.2">
      <c r="A12" s="175" t="s">
        <v>39</v>
      </c>
      <c r="B12" s="147">
        <v>0</v>
      </c>
      <c r="C12" s="146">
        <v>0</v>
      </c>
      <c r="D12" s="6">
        <v>0</v>
      </c>
      <c r="E12" s="155">
        <v>0</v>
      </c>
      <c r="F12" s="161">
        <v>0</v>
      </c>
      <c r="G12" s="8">
        <v>0</v>
      </c>
      <c r="H12" s="146">
        <f t="shared" si="0"/>
        <v>0</v>
      </c>
      <c r="I12" s="162">
        <f t="shared" si="1"/>
        <v>0</v>
      </c>
      <c r="J12" s="134">
        <f t="shared" si="2"/>
        <v>0</v>
      </c>
      <c r="K12" s="155">
        <v>0</v>
      </c>
      <c r="L12" s="161">
        <v>0</v>
      </c>
      <c r="M12" s="12">
        <v>0</v>
      </c>
    </row>
    <row r="13" spans="1:14" ht="17" x14ac:dyDescent="0.2">
      <c r="A13" s="177" t="s">
        <v>6</v>
      </c>
      <c r="B13" s="146">
        <v>10</v>
      </c>
      <c r="C13" s="3">
        <f>B13</f>
        <v>10</v>
      </c>
      <c r="D13" s="5">
        <f>'07 Data Dump'!Q132</f>
        <v>92462.15</v>
      </c>
      <c r="E13" s="155">
        <v>0</v>
      </c>
      <c r="F13" s="159">
        <f>E13</f>
        <v>0</v>
      </c>
      <c r="G13" s="7">
        <v>0</v>
      </c>
      <c r="H13" s="146">
        <f t="shared" si="0"/>
        <v>10</v>
      </c>
      <c r="I13" s="162">
        <f t="shared" si="1"/>
        <v>10</v>
      </c>
      <c r="J13" s="134">
        <f t="shared" si="2"/>
        <v>92462.15</v>
      </c>
      <c r="K13" s="155">
        <v>0</v>
      </c>
      <c r="L13" s="159">
        <f>K13</f>
        <v>0</v>
      </c>
      <c r="M13" s="12">
        <v>0</v>
      </c>
    </row>
    <row r="14" spans="1:14" ht="16" x14ac:dyDescent="0.2">
      <c r="A14" s="175" t="s">
        <v>7</v>
      </c>
      <c r="B14" s="146">
        <v>0</v>
      </c>
      <c r="C14" s="3">
        <f t="shared" ref="C14:C18" si="3">B14</f>
        <v>0</v>
      </c>
      <c r="D14" s="5">
        <v>0</v>
      </c>
      <c r="E14" s="155">
        <v>0</v>
      </c>
      <c r="F14" s="159">
        <f t="shared" ref="F14:F18" si="4">E14</f>
        <v>0</v>
      </c>
      <c r="G14" s="8">
        <v>0</v>
      </c>
      <c r="H14" s="146">
        <f t="shared" si="0"/>
        <v>0</v>
      </c>
      <c r="I14" s="162">
        <f t="shared" si="1"/>
        <v>0</v>
      </c>
      <c r="J14" s="134">
        <f t="shared" si="2"/>
        <v>0</v>
      </c>
      <c r="K14" s="155">
        <v>0</v>
      </c>
      <c r="L14" s="159">
        <f t="shared" ref="L14:L18" si="5">K14</f>
        <v>0</v>
      </c>
      <c r="M14" s="12">
        <v>0</v>
      </c>
    </row>
    <row r="15" spans="1:14" ht="16" x14ac:dyDescent="0.2">
      <c r="A15" s="175" t="s">
        <v>8</v>
      </c>
      <c r="B15" s="2">
        <v>2</v>
      </c>
      <c r="C15" s="3">
        <f t="shared" si="3"/>
        <v>2</v>
      </c>
      <c r="D15" s="6">
        <f>'07 Data Dump'!N135</f>
        <v>23584.5</v>
      </c>
      <c r="E15" s="155">
        <v>2</v>
      </c>
      <c r="F15" s="159">
        <f t="shared" si="4"/>
        <v>2</v>
      </c>
      <c r="G15" s="8">
        <v>1642119</v>
      </c>
      <c r="H15" s="146">
        <f t="shared" si="0"/>
        <v>2</v>
      </c>
      <c r="I15" s="162">
        <f t="shared" si="1"/>
        <v>2</v>
      </c>
      <c r="J15" s="134">
        <f t="shared" si="2"/>
        <v>23584.5</v>
      </c>
      <c r="K15" s="155">
        <v>2</v>
      </c>
      <c r="L15" s="159">
        <f t="shared" si="5"/>
        <v>2</v>
      </c>
      <c r="M15" s="12">
        <v>1642119</v>
      </c>
    </row>
    <row r="16" spans="1:14" ht="16" x14ac:dyDescent="0.2">
      <c r="A16" s="175" t="s">
        <v>9</v>
      </c>
      <c r="B16" s="147">
        <v>0</v>
      </c>
      <c r="C16" s="3">
        <f t="shared" si="3"/>
        <v>0</v>
      </c>
      <c r="D16" s="133">
        <v>0</v>
      </c>
      <c r="E16" s="155">
        <v>0</v>
      </c>
      <c r="F16" s="159">
        <f t="shared" si="4"/>
        <v>0</v>
      </c>
      <c r="G16" s="9">
        <v>0</v>
      </c>
      <c r="H16" s="146">
        <f t="shared" si="0"/>
        <v>0</v>
      </c>
      <c r="I16" s="162">
        <f t="shared" si="1"/>
        <v>0</v>
      </c>
      <c r="J16" s="134">
        <f t="shared" si="2"/>
        <v>0</v>
      </c>
      <c r="K16" s="155">
        <v>0</v>
      </c>
      <c r="L16" s="159">
        <f t="shared" si="5"/>
        <v>0</v>
      </c>
      <c r="M16" s="12">
        <v>0</v>
      </c>
    </row>
    <row r="17" spans="1:16" ht="16" x14ac:dyDescent="0.2">
      <c r="A17" s="175" t="s">
        <v>10</v>
      </c>
      <c r="B17" s="146">
        <v>0</v>
      </c>
      <c r="C17" s="3">
        <f t="shared" si="3"/>
        <v>0</v>
      </c>
      <c r="D17" s="5">
        <v>0</v>
      </c>
      <c r="E17" s="155">
        <v>0</v>
      </c>
      <c r="F17" s="159">
        <f t="shared" si="4"/>
        <v>0</v>
      </c>
      <c r="G17" s="8">
        <v>0</v>
      </c>
      <c r="H17" s="146">
        <f t="shared" si="0"/>
        <v>0</v>
      </c>
      <c r="I17" s="162">
        <f t="shared" si="1"/>
        <v>0</v>
      </c>
      <c r="J17" s="134">
        <f t="shared" si="2"/>
        <v>0</v>
      </c>
      <c r="K17" s="155">
        <v>0</v>
      </c>
      <c r="L17" s="159">
        <f t="shared" si="5"/>
        <v>0</v>
      </c>
      <c r="M17" s="12">
        <v>0</v>
      </c>
    </row>
    <row r="18" spans="1:16" ht="17" thickBot="1" x14ac:dyDescent="0.25">
      <c r="A18" s="178" t="s">
        <v>11</v>
      </c>
      <c r="B18" s="1">
        <v>0</v>
      </c>
      <c r="C18" s="3">
        <f t="shared" si="3"/>
        <v>0</v>
      </c>
      <c r="D18" s="135">
        <v>0</v>
      </c>
      <c r="E18" s="156">
        <v>0</v>
      </c>
      <c r="F18" s="159">
        <f t="shared" si="4"/>
        <v>0</v>
      </c>
      <c r="G18" s="10">
        <v>0</v>
      </c>
      <c r="H18" s="205">
        <f t="shared" si="0"/>
        <v>0</v>
      </c>
      <c r="I18" s="207">
        <f t="shared" si="1"/>
        <v>0</v>
      </c>
      <c r="J18" s="134">
        <f t="shared" si="2"/>
        <v>0</v>
      </c>
      <c r="K18" s="156">
        <v>0</v>
      </c>
      <c r="L18" s="159">
        <f t="shared" si="5"/>
        <v>0</v>
      </c>
      <c r="M18" s="13">
        <v>0</v>
      </c>
    </row>
    <row r="19" spans="1:16" ht="17" thickBot="1" x14ac:dyDescent="0.25">
      <c r="A19" s="179" t="s">
        <v>12</v>
      </c>
      <c r="B19" s="210">
        <f>SUM(B5:B18)</f>
        <v>37</v>
      </c>
      <c r="C19" s="210">
        <f t="shared" ref="C19:M19" si="6">SUM(C5:C18)</f>
        <v>155</v>
      </c>
      <c r="D19" s="211">
        <f t="shared" si="6"/>
        <v>8334787.5500000007</v>
      </c>
      <c r="E19" s="212">
        <f t="shared" si="6"/>
        <v>16</v>
      </c>
      <c r="F19" s="212">
        <f t="shared" si="6"/>
        <v>128</v>
      </c>
      <c r="G19" s="213">
        <f t="shared" si="6"/>
        <v>9136613</v>
      </c>
      <c r="H19" s="210">
        <f t="shared" si="6"/>
        <v>37</v>
      </c>
      <c r="I19" s="210">
        <f t="shared" si="6"/>
        <v>155</v>
      </c>
      <c r="J19" s="211">
        <f t="shared" si="6"/>
        <v>8334787.5500000007</v>
      </c>
      <c r="K19" s="212">
        <f t="shared" si="6"/>
        <v>16</v>
      </c>
      <c r="L19" s="212">
        <f t="shared" si="6"/>
        <v>128</v>
      </c>
      <c r="M19" s="213">
        <f t="shared" si="6"/>
        <v>9136613</v>
      </c>
    </row>
    <row r="20" spans="1:16" ht="17" thickBot="1" x14ac:dyDescent="0.25">
      <c r="A20" s="180"/>
      <c r="B20" s="180"/>
      <c r="C20" s="180"/>
      <c r="D20" s="180"/>
      <c r="E20" s="180"/>
      <c r="F20" s="180"/>
      <c r="G20" s="180"/>
      <c r="H20" s="180"/>
      <c r="I20" s="180"/>
      <c r="J20" s="180"/>
      <c r="K20" s="180"/>
      <c r="L20" s="180"/>
      <c r="M20" s="180"/>
    </row>
    <row r="21" spans="1:16"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6" ht="16" x14ac:dyDescent="0.15">
      <c r="A22" s="184" t="s">
        <v>45</v>
      </c>
      <c r="B22" s="325"/>
      <c r="C22" s="329">
        <f>'07 Data Dump'!P93</f>
        <v>68</v>
      </c>
      <c r="D22" s="14">
        <f>'07 Data Dump'!N93</f>
        <v>1042830.54</v>
      </c>
      <c r="E22" s="309"/>
      <c r="F22" s="315">
        <v>71</v>
      </c>
      <c r="G22" s="16">
        <v>1033011</v>
      </c>
      <c r="H22" s="322"/>
      <c r="I22" s="329">
        <f>C22</f>
        <v>68</v>
      </c>
      <c r="J22" s="14">
        <f>D22</f>
        <v>1042830.54</v>
      </c>
      <c r="K22" s="309"/>
      <c r="L22" s="315">
        <v>71</v>
      </c>
      <c r="M22" s="313">
        <v>1033011</v>
      </c>
    </row>
    <row r="23" spans="1:16" ht="16" x14ac:dyDescent="0.2">
      <c r="A23" s="185" t="s">
        <v>13</v>
      </c>
      <c r="B23" s="326"/>
      <c r="C23" s="330">
        <f>'07 Data Dump'!P24</f>
        <v>22</v>
      </c>
      <c r="D23" s="15">
        <f>'07 Data Dump'!N24</f>
        <v>7088532.2699999996</v>
      </c>
      <c r="E23" s="310"/>
      <c r="F23" s="316">
        <v>22</v>
      </c>
      <c r="G23" s="317">
        <v>2630348</v>
      </c>
      <c r="H23" s="323"/>
      <c r="I23" s="330">
        <f>C23</f>
        <v>22</v>
      </c>
      <c r="J23" s="14">
        <f t="shared" ref="J23:J24" si="7">D23</f>
        <v>7088532.2699999996</v>
      </c>
      <c r="K23" s="310"/>
      <c r="L23" s="316">
        <v>22</v>
      </c>
      <c r="M23" s="313">
        <v>2630348</v>
      </c>
    </row>
    <row r="24" spans="1:16" ht="17" thickBot="1" x14ac:dyDescent="0.25">
      <c r="A24" s="186" t="s">
        <v>48</v>
      </c>
      <c r="B24" s="327"/>
      <c r="C24" s="331">
        <v>3</v>
      </c>
      <c r="D24" s="142">
        <f>'07 Data Dump'!G152</f>
        <v>0</v>
      </c>
      <c r="E24" s="311"/>
      <c r="F24" s="320">
        <v>0</v>
      </c>
      <c r="G24" s="318">
        <v>0</v>
      </c>
      <c r="H24" s="324"/>
      <c r="I24" s="332">
        <f>C24</f>
        <v>3</v>
      </c>
      <c r="J24" s="14">
        <f t="shared" si="7"/>
        <v>0</v>
      </c>
      <c r="K24" s="311"/>
      <c r="L24" s="320">
        <v>0</v>
      </c>
      <c r="M24" s="321">
        <v>0</v>
      </c>
    </row>
    <row r="25" spans="1:16" ht="17" thickBot="1" x14ac:dyDescent="0.25">
      <c r="A25" s="187" t="s">
        <v>14</v>
      </c>
      <c r="B25" s="328"/>
      <c r="C25" s="302">
        <f>SUM(C22:C24)</f>
        <v>93</v>
      </c>
      <c r="D25" s="214">
        <f>SUM(D22:D24)</f>
        <v>8131362.8099999996</v>
      </c>
      <c r="E25" s="319"/>
      <c r="F25" s="299">
        <f>SUM(F22:F24)</f>
        <v>93</v>
      </c>
      <c r="G25" s="215">
        <f>SUM(G22:G24)</f>
        <v>3663359</v>
      </c>
      <c r="H25" s="297"/>
      <c r="I25" s="302">
        <f>SUM(I22:I24)</f>
        <v>93</v>
      </c>
      <c r="J25" s="214">
        <f>SUM(J22:J24)</f>
        <v>8131362.8099999996</v>
      </c>
      <c r="K25" s="319"/>
      <c r="L25" s="299">
        <f>SUM(L22:L24)</f>
        <v>93</v>
      </c>
      <c r="M25" s="216">
        <f>SUM(M22:M24)</f>
        <v>3663359</v>
      </c>
    </row>
    <row r="26" spans="1:16" ht="17" thickBot="1" x14ac:dyDescent="0.25">
      <c r="A26" s="180"/>
      <c r="B26" s="180"/>
      <c r="C26" s="180"/>
      <c r="D26" s="180"/>
      <c r="E26" s="180"/>
      <c r="F26" s="180"/>
      <c r="G26" s="180"/>
      <c r="H26" s="180"/>
      <c r="I26" s="180"/>
      <c r="J26" s="180"/>
      <c r="K26" s="180"/>
      <c r="L26" s="180"/>
      <c r="M26" s="180"/>
    </row>
    <row r="27" spans="1:16"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6" ht="18" thickBot="1" x14ac:dyDescent="0.25">
      <c r="A28" s="190" t="s">
        <v>2893</v>
      </c>
      <c r="B28" s="296"/>
      <c r="C28" s="295">
        <v>2</v>
      </c>
      <c r="D28" s="217">
        <f>SUM(C5:C12)+(B28)</f>
        <v>143</v>
      </c>
      <c r="E28" s="300"/>
      <c r="F28" s="299">
        <v>2</v>
      </c>
      <c r="G28" s="218">
        <f>SUM(F5:F12)+(F28)</f>
        <v>128</v>
      </c>
      <c r="H28" s="296"/>
      <c r="I28" s="295">
        <f>C28</f>
        <v>2</v>
      </c>
      <c r="J28" s="217">
        <f>D28</f>
        <v>143</v>
      </c>
      <c r="K28" s="300"/>
      <c r="L28" s="299">
        <f>F28</f>
        <v>2</v>
      </c>
      <c r="M28" s="301">
        <f>G28</f>
        <v>128</v>
      </c>
      <c r="P28" t="s">
        <v>3383</v>
      </c>
    </row>
    <row r="29" spans="1:16" ht="17" thickBot="1" x14ac:dyDescent="0.25">
      <c r="A29" s="180"/>
      <c r="B29" s="180"/>
      <c r="C29" s="180"/>
      <c r="D29" s="180"/>
      <c r="E29" s="180"/>
      <c r="F29" s="180"/>
      <c r="G29" s="180"/>
      <c r="H29" s="180"/>
      <c r="I29" s="180"/>
      <c r="J29" s="180"/>
      <c r="K29" s="180"/>
      <c r="L29" s="180"/>
      <c r="M29" s="180"/>
    </row>
    <row r="30" spans="1:16"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6" ht="35" thickBot="1" x14ac:dyDescent="0.25">
      <c r="A31" s="192" t="s">
        <v>2895</v>
      </c>
      <c r="B31" s="319"/>
      <c r="C31" s="299">
        <f>SUM(B19+C25)</f>
        <v>130</v>
      </c>
      <c r="D31" s="214">
        <f>SUM(D19+D25)</f>
        <v>16466150.359999999</v>
      </c>
      <c r="E31" s="319"/>
      <c r="F31" s="299">
        <f>SUM(E19+F25)</f>
        <v>109</v>
      </c>
      <c r="G31" s="215">
        <f>SUM(G19+G25)</f>
        <v>12799972</v>
      </c>
      <c r="H31" s="395"/>
      <c r="I31" s="302">
        <f>SUM(H19+I25)</f>
        <v>130</v>
      </c>
      <c r="J31" s="214">
        <f>SUM(J19+J25)</f>
        <v>16466150.359999999</v>
      </c>
      <c r="K31" s="396"/>
      <c r="L31" s="299">
        <f>SUM(K19+L25)</f>
        <v>109</v>
      </c>
      <c r="M31" s="216">
        <f>SUM(M19+M25)</f>
        <v>12799972</v>
      </c>
    </row>
    <row r="32" spans="1:16" ht="17" thickBot="1" x14ac:dyDescent="0.25">
      <c r="A32" s="180"/>
      <c r="B32" s="180"/>
      <c r="C32" s="180"/>
      <c r="D32" s="180"/>
      <c r="E32" s="180"/>
      <c r="F32" s="180"/>
      <c r="G32" s="180"/>
      <c r="H32" s="180"/>
      <c r="I32" s="180"/>
      <c r="J32" s="180"/>
      <c r="K32" s="180"/>
      <c r="L32" s="180"/>
      <c r="M32" s="180"/>
    </row>
    <row r="33" spans="1:13" ht="17" thickBot="1" x14ac:dyDescent="0.25">
      <c r="A33" s="193" t="s">
        <v>46</v>
      </c>
      <c r="B33" s="1043">
        <f>'07 Data Dump'!O138</f>
        <v>28596885.210000001</v>
      </c>
      <c r="C33" s="1044"/>
      <c r="D33" s="1045"/>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46" t="s">
        <v>51</v>
      </c>
      <c r="C35" s="1047"/>
      <c r="D35" s="1048"/>
      <c r="E35" s="1047" t="s">
        <v>49</v>
      </c>
      <c r="F35" s="1047"/>
      <c r="G35" s="1048"/>
      <c r="H35" s="1047" t="s">
        <v>52</v>
      </c>
      <c r="I35" s="1047"/>
      <c r="J35" s="1048"/>
      <c r="K35" s="1047" t="s">
        <v>50</v>
      </c>
      <c r="L35" s="1047"/>
      <c r="M35" s="1049"/>
    </row>
    <row r="36" spans="1:13" ht="16" x14ac:dyDescent="0.15">
      <c r="A36" s="196" t="s">
        <v>16</v>
      </c>
      <c r="B36" s="1041" t="s">
        <v>2</v>
      </c>
      <c r="C36" s="1041"/>
      <c r="D36" s="197" t="s">
        <v>1</v>
      </c>
      <c r="E36" s="1041" t="s">
        <v>2</v>
      </c>
      <c r="F36" s="1041"/>
      <c r="G36" s="197" t="s">
        <v>1</v>
      </c>
      <c r="H36" s="1041" t="s">
        <v>2</v>
      </c>
      <c r="I36" s="1041"/>
      <c r="J36" s="197" t="s">
        <v>1</v>
      </c>
      <c r="K36" s="1041" t="s">
        <v>2</v>
      </c>
      <c r="L36" s="1041"/>
      <c r="M36" s="198" t="s">
        <v>1</v>
      </c>
    </row>
    <row r="37" spans="1:13" ht="16" x14ac:dyDescent="0.2">
      <c r="A37" s="175" t="s">
        <v>19</v>
      </c>
      <c r="B37" s="381"/>
      <c r="C37" s="248">
        <f>C31</f>
        <v>130</v>
      </c>
      <c r="D37" s="208">
        <f>SUM('07 ACA Report'!E2002+'07 In House Permits'!M1294)</f>
        <v>114578.03</v>
      </c>
      <c r="E37" s="388"/>
      <c r="F37" s="250">
        <v>109</v>
      </c>
      <c r="G37" s="19">
        <v>107601</v>
      </c>
      <c r="H37" s="381"/>
      <c r="I37" s="248">
        <f>C37</f>
        <v>130</v>
      </c>
      <c r="J37" s="208">
        <f>D37</f>
        <v>114578.03</v>
      </c>
      <c r="K37" s="393"/>
      <c r="L37" s="364">
        <f>F37</f>
        <v>109</v>
      </c>
      <c r="M37" s="157">
        <f>G37</f>
        <v>107601</v>
      </c>
    </row>
    <row r="38" spans="1:13" ht="16" x14ac:dyDescent="0.2">
      <c r="A38" s="175" t="s">
        <v>20</v>
      </c>
      <c r="B38" s="381"/>
      <c r="C38" s="356">
        <f>'07 DEMMP'!B7</f>
        <v>109</v>
      </c>
      <c r="D38" s="208">
        <f>SUM('07 ACA Report'!E2003+'07 In House Permits'!E1295)</f>
        <v>23823.07</v>
      </c>
      <c r="E38" s="388"/>
      <c r="F38" s="250">
        <v>116</v>
      </c>
      <c r="G38" s="20">
        <v>25117</v>
      </c>
      <c r="H38" s="381"/>
      <c r="I38" s="248">
        <f>C38</f>
        <v>109</v>
      </c>
      <c r="J38" s="208">
        <f t="shared" ref="J38:J41" si="8">D38</f>
        <v>23823.07</v>
      </c>
      <c r="K38" s="393"/>
      <c r="L38" s="364">
        <f>F38</f>
        <v>116</v>
      </c>
      <c r="M38" s="157">
        <f t="shared" ref="M38:M41" si="9">G38</f>
        <v>25117</v>
      </c>
    </row>
    <row r="39" spans="1:13" ht="16" x14ac:dyDescent="0.2">
      <c r="A39" s="175" t="s">
        <v>21</v>
      </c>
      <c r="B39" s="381"/>
      <c r="C39" s="356">
        <f>'07 DEMMP'!B9</f>
        <v>77</v>
      </c>
      <c r="D39" s="208">
        <f>SUM('07 ACA Report'!E2004+'07 In House Permits'!E1296)</f>
        <v>11365</v>
      </c>
      <c r="E39" s="388"/>
      <c r="F39" s="250">
        <v>69</v>
      </c>
      <c r="G39" s="19">
        <v>9701</v>
      </c>
      <c r="H39" s="381"/>
      <c r="I39" s="248">
        <f>C39</f>
        <v>77</v>
      </c>
      <c r="J39" s="208">
        <f t="shared" si="8"/>
        <v>11365</v>
      </c>
      <c r="K39" s="393"/>
      <c r="L39" s="364">
        <f>F39</f>
        <v>69</v>
      </c>
      <c r="M39" s="157">
        <f t="shared" si="9"/>
        <v>9701</v>
      </c>
    </row>
    <row r="40" spans="1:13" ht="16" x14ac:dyDescent="0.2">
      <c r="A40" s="175" t="s">
        <v>22</v>
      </c>
      <c r="B40" s="381"/>
      <c r="C40" s="356">
        <f>'07 DEMMP'!B8</f>
        <v>147</v>
      </c>
      <c r="D40" s="208">
        <f>SUM('07 ACA Report'!E2005+'07 In House Permits'!E1297)</f>
        <v>12233</v>
      </c>
      <c r="E40" s="388"/>
      <c r="F40" s="250">
        <v>115</v>
      </c>
      <c r="G40" s="20">
        <v>10238</v>
      </c>
      <c r="H40" s="381"/>
      <c r="I40" s="248">
        <f>C40</f>
        <v>147</v>
      </c>
      <c r="J40" s="208">
        <f t="shared" si="8"/>
        <v>12233</v>
      </c>
      <c r="K40" s="393"/>
      <c r="L40" s="364">
        <f>F40</f>
        <v>115</v>
      </c>
      <c r="M40" s="157">
        <f t="shared" si="9"/>
        <v>10238</v>
      </c>
    </row>
    <row r="41" spans="1:13" ht="17" thickBot="1" x14ac:dyDescent="0.25">
      <c r="A41" s="178" t="s">
        <v>1488</v>
      </c>
      <c r="B41" s="384"/>
      <c r="C41" s="385">
        <f>'07 DEMMP'!B6</f>
        <v>6</v>
      </c>
      <c r="D41" s="209">
        <f>SUM('07 ACA Report'!E2029+'07 In House Permits'!E1324)</f>
        <v>114</v>
      </c>
      <c r="E41" s="383"/>
      <c r="F41" s="260">
        <v>8</v>
      </c>
      <c r="G41" s="19">
        <v>152</v>
      </c>
      <c r="H41" s="382"/>
      <c r="I41" s="252">
        <f>C41</f>
        <v>6</v>
      </c>
      <c r="J41" s="208">
        <f t="shared" si="8"/>
        <v>114</v>
      </c>
      <c r="K41" s="394"/>
      <c r="L41" s="367">
        <f>F41</f>
        <v>8</v>
      </c>
      <c r="M41" s="157">
        <f t="shared" si="9"/>
        <v>152</v>
      </c>
    </row>
    <row r="42" spans="1:13" ht="17" thickBot="1" x14ac:dyDescent="0.25">
      <c r="A42" s="199" t="s">
        <v>18</v>
      </c>
      <c r="B42" s="386"/>
      <c r="C42" s="353">
        <f>SUM(C37:C41)</f>
        <v>469</v>
      </c>
      <c r="D42" s="219">
        <f>SUM(D37:D41)</f>
        <v>162113.1</v>
      </c>
      <c r="E42" s="389"/>
      <c r="F42" s="345">
        <f>SUM(F37:F41)</f>
        <v>417</v>
      </c>
      <c r="G42" s="220">
        <f>SUM(G37:G41)</f>
        <v>152809</v>
      </c>
      <c r="H42" s="386"/>
      <c r="I42" s="353">
        <f>SUM(I37:I41)</f>
        <v>469</v>
      </c>
      <c r="J42" s="219">
        <f>SUM(J37:J41)</f>
        <v>162113.1</v>
      </c>
      <c r="K42" s="389"/>
      <c r="L42" s="345">
        <f>SUM(L37:L41)</f>
        <v>417</v>
      </c>
      <c r="M42" s="221">
        <f>SUM(M37:M41)</f>
        <v>152809</v>
      </c>
    </row>
    <row r="43" spans="1:13" ht="17" thickBot="1" x14ac:dyDescent="0.25">
      <c r="A43" s="180"/>
      <c r="B43" s="180"/>
      <c r="C43" s="180"/>
      <c r="D43" s="180"/>
      <c r="E43" s="180"/>
      <c r="F43" s="180"/>
      <c r="G43" s="180"/>
      <c r="H43" s="180"/>
      <c r="I43" s="180"/>
      <c r="J43" s="180"/>
      <c r="K43" s="180"/>
      <c r="L43" s="180"/>
      <c r="M43" s="180"/>
    </row>
    <row r="44" spans="1:13" ht="17" thickBot="1" x14ac:dyDescent="0.2">
      <c r="A44" s="200" t="s">
        <v>24</v>
      </c>
      <c r="B44" s="1041" t="s">
        <v>2</v>
      </c>
      <c r="C44" s="1041"/>
      <c r="D44" s="197" t="s">
        <v>1</v>
      </c>
      <c r="E44" s="1042" t="s">
        <v>2</v>
      </c>
      <c r="F44" s="1042"/>
      <c r="G44" s="197" t="s">
        <v>1</v>
      </c>
      <c r="H44" s="1041" t="s">
        <v>2</v>
      </c>
      <c r="I44" s="1041"/>
      <c r="J44" s="197" t="s">
        <v>1</v>
      </c>
      <c r="K44" s="1042" t="s">
        <v>2</v>
      </c>
      <c r="L44" s="1042"/>
      <c r="M44" s="198" t="s">
        <v>1</v>
      </c>
    </row>
    <row r="45" spans="1:13" ht="16" x14ac:dyDescent="0.2">
      <c r="A45" s="175" t="s">
        <v>37</v>
      </c>
      <c r="B45" s="323"/>
      <c r="C45" s="356">
        <f>'07 Engineering'!B13</f>
        <v>131</v>
      </c>
      <c r="D45" s="208">
        <f>'07 In House Permits'!E1287</f>
        <v>20399</v>
      </c>
      <c r="E45" s="391"/>
      <c r="F45" s="258">
        <v>52</v>
      </c>
      <c r="G45" s="21">
        <v>11059</v>
      </c>
      <c r="H45" s="323"/>
      <c r="I45" s="356">
        <f>C45</f>
        <v>131</v>
      </c>
      <c r="J45" s="208">
        <f>D45</f>
        <v>20399</v>
      </c>
      <c r="K45" s="391"/>
      <c r="L45" s="258">
        <f>F45</f>
        <v>52</v>
      </c>
      <c r="M45" s="24">
        <f>G45</f>
        <v>11059</v>
      </c>
    </row>
    <row r="46" spans="1:13" ht="16" x14ac:dyDescent="0.2">
      <c r="A46" s="175" t="s">
        <v>36</v>
      </c>
      <c r="B46" s="323"/>
      <c r="C46" s="356">
        <f>'07 Engineering'!B11</f>
        <v>19</v>
      </c>
      <c r="D46" s="208">
        <f>'07 In House Permits'!E1273</f>
        <v>23748.33</v>
      </c>
      <c r="E46" s="388"/>
      <c r="F46" s="254">
        <v>19</v>
      </c>
      <c r="G46" s="22">
        <v>25899.82</v>
      </c>
      <c r="H46" s="323"/>
      <c r="I46" s="356">
        <f t="shared" ref="I46:I57" si="10">C46</f>
        <v>19</v>
      </c>
      <c r="J46" s="208">
        <f t="shared" ref="J46:J57" si="11">D46</f>
        <v>23748.33</v>
      </c>
      <c r="K46" s="388"/>
      <c r="L46" s="256">
        <f t="shared" ref="L46:L57" si="12">F46</f>
        <v>19</v>
      </c>
      <c r="M46" s="139">
        <f t="shared" ref="M46:M57" si="13">G46</f>
        <v>25899.82</v>
      </c>
    </row>
    <row r="47" spans="1:13" ht="16" x14ac:dyDescent="0.2">
      <c r="A47" s="175" t="s">
        <v>26</v>
      </c>
      <c r="B47" s="323"/>
      <c r="C47" s="356">
        <f>'07 Engineering'!B12</f>
        <v>120</v>
      </c>
      <c r="D47" s="208">
        <f>'07 In House Permits'!E1352</f>
        <v>54852</v>
      </c>
      <c r="E47" s="388"/>
      <c r="F47" s="254">
        <v>55</v>
      </c>
      <c r="G47" s="22">
        <v>18273</v>
      </c>
      <c r="H47" s="323"/>
      <c r="I47" s="356">
        <f t="shared" si="10"/>
        <v>120</v>
      </c>
      <c r="J47" s="208">
        <f t="shared" si="11"/>
        <v>54852</v>
      </c>
      <c r="K47" s="388"/>
      <c r="L47" s="256">
        <f t="shared" si="12"/>
        <v>55</v>
      </c>
      <c r="M47" s="139">
        <f t="shared" si="13"/>
        <v>18273</v>
      </c>
    </row>
    <row r="48" spans="1:13" ht="16" x14ac:dyDescent="0.2">
      <c r="A48" s="175" t="s">
        <v>27</v>
      </c>
      <c r="B48" s="323"/>
      <c r="C48" s="248">
        <v>0</v>
      </c>
      <c r="D48" s="176">
        <v>0</v>
      </c>
      <c r="E48" s="388"/>
      <c r="F48" s="254">
        <v>1</v>
      </c>
      <c r="G48" s="22">
        <v>227</v>
      </c>
      <c r="H48" s="323"/>
      <c r="I48" s="356">
        <f t="shared" si="10"/>
        <v>0</v>
      </c>
      <c r="J48" s="208">
        <f t="shared" si="11"/>
        <v>0</v>
      </c>
      <c r="K48" s="388"/>
      <c r="L48" s="256">
        <f t="shared" si="12"/>
        <v>1</v>
      </c>
      <c r="M48" s="139">
        <f t="shared" si="13"/>
        <v>227</v>
      </c>
    </row>
    <row r="49" spans="1:13" ht="16" x14ac:dyDescent="0.2">
      <c r="A49" s="175" t="s">
        <v>28</v>
      </c>
      <c r="B49" s="323"/>
      <c r="C49" s="356">
        <f>'07 Engineering'!B9</f>
        <v>32</v>
      </c>
      <c r="D49" s="208">
        <f>'07 In House Permits'!E1340</f>
        <v>65070.55</v>
      </c>
      <c r="E49" s="388"/>
      <c r="F49" s="254">
        <v>26</v>
      </c>
      <c r="G49" s="22">
        <v>17120.62</v>
      </c>
      <c r="H49" s="323"/>
      <c r="I49" s="356">
        <f t="shared" si="10"/>
        <v>32</v>
      </c>
      <c r="J49" s="208">
        <f t="shared" si="11"/>
        <v>65070.55</v>
      </c>
      <c r="K49" s="388"/>
      <c r="L49" s="256">
        <f t="shared" si="12"/>
        <v>26</v>
      </c>
      <c r="M49" s="139">
        <f t="shared" si="13"/>
        <v>17120.62</v>
      </c>
    </row>
    <row r="50" spans="1:13" ht="16" x14ac:dyDescent="0.2">
      <c r="A50" s="175" t="s">
        <v>29</v>
      </c>
      <c r="B50" s="323"/>
      <c r="C50" s="356">
        <f>'07 Engineering'!B10</f>
        <v>3</v>
      </c>
      <c r="D50" s="208">
        <f>'07 In House Permits'!E1343</f>
        <v>422</v>
      </c>
      <c r="E50" s="388"/>
      <c r="F50" s="254">
        <v>7</v>
      </c>
      <c r="G50" s="22">
        <v>510</v>
      </c>
      <c r="H50" s="323"/>
      <c r="I50" s="356">
        <f t="shared" si="10"/>
        <v>3</v>
      </c>
      <c r="J50" s="208">
        <f t="shared" si="11"/>
        <v>422</v>
      </c>
      <c r="K50" s="388"/>
      <c r="L50" s="256">
        <f t="shared" si="12"/>
        <v>7</v>
      </c>
      <c r="M50" s="139">
        <f t="shared" si="13"/>
        <v>510</v>
      </c>
    </row>
    <row r="51" spans="1:13" ht="16" x14ac:dyDescent="0.2">
      <c r="A51" s="175" t="s">
        <v>3</v>
      </c>
      <c r="B51" s="323"/>
      <c r="C51" s="356">
        <f>'07 Engineering'!B6</f>
        <v>3</v>
      </c>
      <c r="D51" s="208">
        <f>'07 In House Permits'!E1276</f>
        <v>990</v>
      </c>
      <c r="E51" s="388"/>
      <c r="F51" s="254">
        <v>3</v>
      </c>
      <c r="G51" s="22">
        <v>1380</v>
      </c>
      <c r="H51" s="323"/>
      <c r="I51" s="356">
        <f t="shared" si="10"/>
        <v>3</v>
      </c>
      <c r="J51" s="208">
        <f t="shared" si="11"/>
        <v>990</v>
      </c>
      <c r="K51" s="388"/>
      <c r="L51" s="256">
        <f t="shared" si="12"/>
        <v>3</v>
      </c>
      <c r="M51" s="139">
        <f t="shared" si="13"/>
        <v>1380</v>
      </c>
    </row>
    <row r="52" spans="1:13" ht="16" x14ac:dyDescent="0.2">
      <c r="A52" s="175" t="s">
        <v>30</v>
      </c>
      <c r="B52" s="323"/>
      <c r="C52" s="356">
        <f>'07 Engineering'!B8</f>
        <v>24</v>
      </c>
      <c r="D52" s="208">
        <f>'07 In House Permits'!E1275</f>
        <v>4818</v>
      </c>
      <c r="E52" s="388"/>
      <c r="F52" s="254">
        <v>15</v>
      </c>
      <c r="G52" s="22">
        <v>3277.5</v>
      </c>
      <c r="H52" s="323"/>
      <c r="I52" s="356">
        <f t="shared" si="10"/>
        <v>24</v>
      </c>
      <c r="J52" s="208">
        <f t="shared" si="11"/>
        <v>4818</v>
      </c>
      <c r="K52" s="388"/>
      <c r="L52" s="256">
        <f t="shared" si="12"/>
        <v>15</v>
      </c>
      <c r="M52" s="139">
        <f t="shared" si="13"/>
        <v>3277.5</v>
      </c>
    </row>
    <row r="53" spans="1:13" ht="16" x14ac:dyDescent="0.2">
      <c r="A53" s="175" t="s">
        <v>31</v>
      </c>
      <c r="B53" s="323"/>
      <c r="C53" s="248">
        <v>0</v>
      </c>
      <c r="D53" s="176">
        <v>0</v>
      </c>
      <c r="E53" s="388"/>
      <c r="F53" s="254">
        <v>3</v>
      </c>
      <c r="G53" s="22">
        <v>1380</v>
      </c>
      <c r="H53" s="323"/>
      <c r="I53" s="356">
        <f t="shared" si="10"/>
        <v>0</v>
      </c>
      <c r="J53" s="208">
        <f t="shared" si="11"/>
        <v>0</v>
      </c>
      <c r="K53" s="388"/>
      <c r="L53" s="256">
        <f t="shared" si="12"/>
        <v>3</v>
      </c>
      <c r="M53" s="139">
        <f t="shared" si="13"/>
        <v>1380</v>
      </c>
    </row>
    <row r="54" spans="1:13" ht="16" x14ac:dyDescent="0.2">
      <c r="A54" s="175" t="s">
        <v>4</v>
      </c>
      <c r="B54" s="323"/>
      <c r="C54" s="356">
        <f>'07 Engineering'!B14</f>
        <v>19</v>
      </c>
      <c r="D54" s="208">
        <f>'07 In House Permits'!E1277</f>
        <v>5633</v>
      </c>
      <c r="E54" s="388"/>
      <c r="F54" s="254">
        <v>5</v>
      </c>
      <c r="G54" s="22">
        <v>3271</v>
      </c>
      <c r="H54" s="323"/>
      <c r="I54" s="356">
        <f t="shared" si="10"/>
        <v>19</v>
      </c>
      <c r="J54" s="208">
        <f t="shared" si="11"/>
        <v>5633</v>
      </c>
      <c r="K54" s="388"/>
      <c r="L54" s="256">
        <f t="shared" si="12"/>
        <v>5</v>
      </c>
      <c r="M54" s="139">
        <f t="shared" si="13"/>
        <v>3271</v>
      </c>
    </row>
    <row r="55" spans="1:13" ht="16" x14ac:dyDescent="0.2">
      <c r="A55" s="175" t="s">
        <v>32</v>
      </c>
      <c r="B55" s="323"/>
      <c r="C55" s="356">
        <f>'07 Engineering'!B7</f>
        <v>4</v>
      </c>
      <c r="D55" s="208">
        <f>'07 In House Permits'!E1274</f>
        <v>404</v>
      </c>
      <c r="E55" s="388"/>
      <c r="F55" s="254">
        <v>29</v>
      </c>
      <c r="G55" s="22">
        <v>1874</v>
      </c>
      <c r="H55" s="323"/>
      <c r="I55" s="356">
        <f t="shared" si="10"/>
        <v>4</v>
      </c>
      <c r="J55" s="208">
        <f t="shared" si="11"/>
        <v>404</v>
      </c>
      <c r="K55" s="388"/>
      <c r="L55" s="256">
        <f t="shared" si="12"/>
        <v>29</v>
      </c>
      <c r="M55" s="139">
        <f t="shared" si="13"/>
        <v>1874</v>
      </c>
    </row>
    <row r="56" spans="1:13" ht="16" x14ac:dyDescent="0.2">
      <c r="A56" s="175" t="s">
        <v>33</v>
      </c>
      <c r="B56" s="323"/>
      <c r="C56" s="356">
        <f>'07 Planning Permits'!B6</f>
        <v>7</v>
      </c>
      <c r="D56" s="208">
        <f>'07 In House Permits'!E1279</f>
        <v>2033</v>
      </c>
      <c r="E56" s="388"/>
      <c r="F56" s="254">
        <v>9</v>
      </c>
      <c r="G56" s="22">
        <v>1152</v>
      </c>
      <c r="H56" s="323"/>
      <c r="I56" s="356">
        <f t="shared" si="10"/>
        <v>7</v>
      </c>
      <c r="J56" s="208">
        <f t="shared" si="11"/>
        <v>2033</v>
      </c>
      <c r="K56" s="388"/>
      <c r="L56" s="256">
        <f t="shared" si="12"/>
        <v>9</v>
      </c>
      <c r="M56" s="139">
        <f t="shared" si="13"/>
        <v>1152</v>
      </c>
    </row>
    <row r="57" spans="1:13" ht="17" thickBot="1" x14ac:dyDescent="0.25">
      <c r="A57" s="201" t="s">
        <v>34</v>
      </c>
      <c r="B57" s="380"/>
      <c r="C57" s="385">
        <f>'07 Planning Permits'!B7</f>
        <v>1</v>
      </c>
      <c r="D57" s="209">
        <f>'07 In House Permits'!E1278</f>
        <v>6730</v>
      </c>
      <c r="E57" s="383"/>
      <c r="F57" s="390">
        <v>1</v>
      </c>
      <c r="G57" s="23">
        <v>317</v>
      </c>
      <c r="H57" s="324"/>
      <c r="I57" s="378">
        <f t="shared" si="10"/>
        <v>1</v>
      </c>
      <c r="J57" s="208">
        <f t="shared" si="11"/>
        <v>6730</v>
      </c>
      <c r="K57" s="383"/>
      <c r="L57" s="259">
        <f t="shared" si="12"/>
        <v>1</v>
      </c>
      <c r="M57" s="140">
        <f t="shared" si="13"/>
        <v>317</v>
      </c>
    </row>
    <row r="58" spans="1:13" ht="17" thickBot="1" x14ac:dyDescent="0.25">
      <c r="A58" s="202" t="s">
        <v>35</v>
      </c>
      <c r="B58" s="387"/>
      <c r="C58" s="358">
        <f>SUM(C45:C57)</f>
        <v>363</v>
      </c>
      <c r="D58" s="219">
        <f>SUM(D45:D57)</f>
        <v>185099.88</v>
      </c>
      <c r="E58" s="389"/>
      <c r="F58" s="345">
        <f>SUM(F45:F57)</f>
        <v>225</v>
      </c>
      <c r="G58" s="220">
        <f>SUM(G45:G57)</f>
        <v>85740.94</v>
      </c>
      <c r="H58" s="387"/>
      <c r="I58" s="358">
        <f>SUM(I45:I57)</f>
        <v>363</v>
      </c>
      <c r="J58" s="219">
        <f>SUM(J45:J57)</f>
        <v>185099.88</v>
      </c>
      <c r="K58" s="392"/>
      <c r="L58" s="345">
        <f>SUM(L45:L57)</f>
        <v>225</v>
      </c>
      <c r="M58" s="221">
        <f>SUM(M45:M57)</f>
        <v>85740.94</v>
      </c>
    </row>
    <row r="59" spans="1:13" ht="17" thickBot="1" x14ac:dyDescent="0.25">
      <c r="A59" s="180"/>
      <c r="B59" s="180"/>
      <c r="C59" s="180"/>
      <c r="D59" s="180"/>
      <c r="E59" s="180"/>
      <c r="F59" s="180"/>
      <c r="G59" s="180"/>
      <c r="H59" s="180"/>
      <c r="I59" s="180"/>
      <c r="J59" s="180"/>
      <c r="K59" s="180"/>
      <c r="L59" s="180"/>
      <c r="M59" s="180"/>
    </row>
    <row r="60" spans="1:13" ht="17" thickBot="1" x14ac:dyDescent="0.25">
      <c r="A60" s="203" t="s">
        <v>25</v>
      </c>
      <c r="B60" s="386"/>
      <c r="C60" s="358">
        <f>SUM(C42+C58)</f>
        <v>832</v>
      </c>
      <c r="D60" s="220">
        <f>SUM(D42+D58)</f>
        <v>347212.98</v>
      </c>
      <c r="E60" s="389"/>
      <c r="F60" s="345">
        <f>SUM(F42+F58)</f>
        <v>642</v>
      </c>
      <c r="G60" s="222">
        <f>SUM(G42+G58)</f>
        <v>238549.94</v>
      </c>
      <c r="H60" s="386"/>
      <c r="I60" s="358">
        <f>SUM(I42+I58)</f>
        <v>832</v>
      </c>
      <c r="J60" s="220">
        <f>SUM(J42+J58)</f>
        <v>347212.98</v>
      </c>
      <c r="K60" s="389"/>
      <c r="L60" s="345">
        <f>SUM(L42+L58)</f>
        <v>642</v>
      </c>
      <c r="M60" s="223">
        <f>SUM(M42+M58)</f>
        <v>238549.94</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A1:M1"/>
    <mergeCell ref="B3:D3"/>
    <mergeCell ref="E3:G3"/>
    <mergeCell ref="H3:J3"/>
    <mergeCell ref="K3:M3"/>
    <mergeCell ref="B21:C21"/>
    <mergeCell ref="E21:F21"/>
    <mergeCell ref="H21:I21"/>
    <mergeCell ref="K21:L21"/>
    <mergeCell ref="B30:C30"/>
    <mergeCell ref="E30:F30"/>
    <mergeCell ref="H30:I30"/>
    <mergeCell ref="K30:L30"/>
    <mergeCell ref="B27:C27"/>
    <mergeCell ref="E27:F27"/>
    <mergeCell ref="H27:I27"/>
    <mergeCell ref="K27:L27"/>
    <mergeCell ref="B33:D33"/>
    <mergeCell ref="B35:D35"/>
    <mergeCell ref="E35:G35"/>
    <mergeCell ref="H35:J35"/>
    <mergeCell ref="K35:M35"/>
    <mergeCell ref="B36:C36"/>
    <mergeCell ref="E36:F36"/>
    <mergeCell ref="H36:I36"/>
    <mergeCell ref="K36:L36"/>
    <mergeCell ref="B44:C44"/>
    <mergeCell ref="E44:F44"/>
    <mergeCell ref="H44:I44"/>
    <mergeCell ref="K44:L44"/>
  </mergeCells>
  <pageMargins left="0.7" right="0.7" top="0.75" bottom="0.75" header="0.3" footer="0.3"/>
  <pageSetup scale="46"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EFB9C-736E-43C4-990B-AB95E8FCF672}">
  <sheetPr>
    <pageSetUpPr fitToPage="1"/>
  </sheetPr>
  <dimension ref="A1:O64"/>
  <sheetViews>
    <sheetView showGridLines="0" workbookViewId="0">
      <selection activeCell="E20" sqref="E20"/>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4" max="14" width="14" bestFit="1" customWidth="1"/>
    <col min="15" max="15" width="15" bestFit="1" customWidth="1"/>
  </cols>
  <sheetData>
    <row r="1" spans="1:15" ht="115.25" customHeight="1" thickBot="1" x14ac:dyDescent="0.2">
      <c r="A1" s="1054"/>
      <c r="B1" s="1054"/>
      <c r="C1" s="1054"/>
      <c r="D1" s="1054"/>
      <c r="E1" s="1054"/>
      <c r="F1" s="1054"/>
      <c r="G1" s="1054"/>
      <c r="H1" s="1054"/>
      <c r="I1" s="1054"/>
      <c r="J1" s="1054"/>
      <c r="K1" s="1054"/>
      <c r="L1" s="1054"/>
      <c r="M1" s="1055"/>
      <c r="N1" t="s">
        <v>6282</v>
      </c>
    </row>
    <row r="2" spans="1:15" ht="17" thickBot="1" x14ac:dyDescent="0.25">
      <c r="A2" s="166">
        <v>44409</v>
      </c>
      <c r="B2" s="167"/>
      <c r="C2" s="167"/>
      <c r="D2" s="167"/>
      <c r="E2" s="167"/>
      <c r="F2" s="167"/>
      <c r="G2" s="167"/>
      <c r="H2" s="167"/>
      <c r="I2" s="167"/>
      <c r="J2" s="167"/>
      <c r="K2" s="167"/>
      <c r="L2" s="167"/>
      <c r="M2" s="168" t="s">
        <v>53</v>
      </c>
    </row>
    <row r="3" spans="1:15" ht="17" thickBot="1" x14ac:dyDescent="0.2">
      <c r="A3" s="169"/>
      <c r="B3" s="1047" t="s">
        <v>51</v>
      </c>
      <c r="C3" s="1047"/>
      <c r="D3" s="1048"/>
      <c r="E3" s="1047" t="s">
        <v>49</v>
      </c>
      <c r="F3" s="1047"/>
      <c r="G3" s="1048"/>
      <c r="H3" s="1047" t="s">
        <v>52</v>
      </c>
      <c r="I3" s="1047"/>
      <c r="J3" s="1048"/>
      <c r="K3" s="1047" t="s">
        <v>50</v>
      </c>
      <c r="L3" s="1047"/>
      <c r="M3" s="1049"/>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f>'08 Data Dump'!P108</f>
        <v>4</v>
      </c>
      <c r="C5" s="436">
        <f>B5</f>
        <v>4</v>
      </c>
      <c r="D5" s="290">
        <f>'08 Data Dump'!Q108</f>
        <v>296907.59999999998</v>
      </c>
      <c r="E5" s="442">
        <v>0</v>
      </c>
      <c r="F5" s="443">
        <f>E5</f>
        <v>0</v>
      </c>
      <c r="G5" s="7">
        <v>0</v>
      </c>
      <c r="H5" s="449">
        <f>SUM(B5+'July Report'!H5)</f>
        <v>4</v>
      </c>
      <c r="I5" s="449">
        <f>SUM(C5+'July Report'!I5)</f>
        <v>4</v>
      </c>
      <c r="J5" s="287">
        <f>SUM(D5+'July Report'!J5)</f>
        <v>296907.59999999998</v>
      </c>
      <c r="K5" s="442">
        <f>SUM('July Report'!K5+'Aug Report'!E5)</f>
        <v>0</v>
      </c>
      <c r="L5" s="442">
        <f>SUM('July Report'!L5+'Aug Report'!F5)</f>
        <v>0</v>
      </c>
      <c r="M5" s="245">
        <f>SUM('July Report'!M5+'Aug Report'!G5)</f>
        <v>0</v>
      </c>
      <c r="N5" s="143">
        <f>SUM(D5+D11)</f>
        <v>741340.35</v>
      </c>
    </row>
    <row r="6" spans="1:15" ht="16" x14ac:dyDescent="0.2">
      <c r="A6" s="175" t="s">
        <v>42</v>
      </c>
      <c r="B6" s="436">
        <f>'08 Data Dump'!P122</f>
        <v>13</v>
      </c>
      <c r="C6" s="436">
        <f>B6</f>
        <v>13</v>
      </c>
      <c r="D6" s="290">
        <f>'08 Data Dump'!Q122</f>
        <v>1661926.5699999998</v>
      </c>
      <c r="E6" s="444">
        <v>8</v>
      </c>
      <c r="F6" s="443">
        <f>E6</f>
        <v>8</v>
      </c>
      <c r="G6" s="7">
        <v>1219740</v>
      </c>
      <c r="H6" s="439">
        <f>SUM(B6+'July Report'!H6)</f>
        <v>28</v>
      </c>
      <c r="I6" s="439">
        <f>SUM(C6+'July Report'!I6)</f>
        <v>28</v>
      </c>
      <c r="J6" s="288">
        <f>SUM(D6+'July Report'!J6)</f>
        <v>3150374.2800000003</v>
      </c>
      <c r="K6" s="444">
        <f>SUM('July Report'!K6+'Aug Report'!E6)</f>
        <v>17</v>
      </c>
      <c r="L6" s="444">
        <f>SUM('July Report'!L6+'Aug Report'!F6)</f>
        <v>17</v>
      </c>
      <c r="M6" s="246">
        <f>SUM('July Report'!M6+'Aug Report'!G6)</f>
        <v>2263400</v>
      </c>
    </row>
    <row r="7" spans="1:15" ht="16" x14ac:dyDescent="0.2">
      <c r="A7" s="175" t="s">
        <v>5</v>
      </c>
      <c r="B7" s="437">
        <f>'08 Data Dump'!P131</f>
        <v>1</v>
      </c>
      <c r="C7" s="438">
        <f>'08 Data Dump'!R131</f>
        <v>2</v>
      </c>
      <c r="D7" s="290">
        <f>'08 Data Dump'!Q131</f>
        <v>97978.45</v>
      </c>
      <c r="E7" s="444">
        <v>1</v>
      </c>
      <c r="F7" s="445">
        <v>2</v>
      </c>
      <c r="G7" s="7">
        <v>136032</v>
      </c>
      <c r="H7" s="439">
        <f>SUM(B7+'July Report'!H7)</f>
        <v>1</v>
      </c>
      <c r="I7" s="439">
        <f>SUM(C7+'July Report'!I7)</f>
        <v>2</v>
      </c>
      <c r="J7" s="288">
        <f>SUM(D7+'July Report'!J7)</f>
        <v>97978.45</v>
      </c>
      <c r="K7" s="444">
        <f>SUM('July Report'!K7+'Aug Report'!E7)</f>
        <v>1</v>
      </c>
      <c r="L7" s="444">
        <f>SUM('July Report'!L7+'Aug Report'!F7)</f>
        <v>2</v>
      </c>
      <c r="M7" s="246">
        <f>SUM('July Report'!M7+'Aug Report'!G7)</f>
        <v>136032</v>
      </c>
      <c r="N7" s="143">
        <f>SUM(D7+D8)</f>
        <v>3607423.89</v>
      </c>
    </row>
    <row r="8" spans="1:15" ht="16" x14ac:dyDescent="0.2">
      <c r="A8" s="175" t="s">
        <v>40</v>
      </c>
      <c r="B8" s="437">
        <f>'08 Data Dump'!P136</f>
        <v>3</v>
      </c>
      <c r="C8" s="437">
        <f>'08 Data Dump'!R136</f>
        <v>84</v>
      </c>
      <c r="D8" s="291">
        <f>'08 Data Dump'!Q136</f>
        <v>3509445.44</v>
      </c>
      <c r="E8" s="444">
        <v>1</v>
      </c>
      <c r="F8" s="445">
        <v>34</v>
      </c>
      <c r="G8" s="8">
        <v>1456251</v>
      </c>
      <c r="H8" s="439">
        <f>SUM(B8+'July Report'!H8)</f>
        <v>10</v>
      </c>
      <c r="I8" s="439">
        <f>SUM(C8+'July Report'!I8)</f>
        <v>209</v>
      </c>
      <c r="J8" s="288">
        <f>SUM(D8+'July Report'!J8)</f>
        <v>10031443.529999999</v>
      </c>
      <c r="K8" s="444">
        <f>SUM('July Report'!K8+'Aug Report'!E8)</f>
        <v>4</v>
      </c>
      <c r="L8" s="444">
        <f>SUM('July Report'!L8+'Aug Report'!F8)</f>
        <v>148</v>
      </c>
      <c r="M8" s="246">
        <f>SUM('July Report'!M8+'Aug Report'!G8)</f>
        <v>7685388</v>
      </c>
    </row>
    <row r="9" spans="1:15" ht="16" x14ac:dyDescent="0.2">
      <c r="A9" s="175" t="s">
        <v>41</v>
      </c>
      <c r="B9" s="439">
        <v>0</v>
      </c>
      <c r="C9" s="439">
        <f>B9</f>
        <v>0</v>
      </c>
      <c r="D9" s="292">
        <v>0</v>
      </c>
      <c r="E9" s="444">
        <v>0</v>
      </c>
      <c r="F9" s="446">
        <v>0</v>
      </c>
      <c r="G9" s="8">
        <v>0</v>
      </c>
      <c r="H9" s="439">
        <f>SUM(B9+'July Report'!H9)</f>
        <v>0</v>
      </c>
      <c r="I9" s="439">
        <f>SUM(C9+'July Report'!I9)</f>
        <v>0</v>
      </c>
      <c r="J9" s="288">
        <f>SUM(D9+'July Report'!J9)</f>
        <v>0</v>
      </c>
      <c r="K9" s="444">
        <f>SUM('July Report'!K9+'Aug Report'!E9)</f>
        <v>0</v>
      </c>
      <c r="L9" s="444">
        <f>SUM('July Report'!L9+'Aug Report'!F9)</f>
        <v>0</v>
      </c>
      <c r="M9" s="246">
        <f>SUM('July Report'!M9+'Aug Report'!G9)</f>
        <v>0</v>
      </c>
    </row>
    <row r="10" spans="1:15" ht="16" x14ac:dyDescent="0.2">
      <c r="A10" s="175" t="s">
        <v>44</v>
      </c>
      <c r="B10" s="436">
        <v>0</v>
      </c>
      <c r="C10" s="436">
        <v>0</v>
      </c>
      <c r="D10" s="290">
        <v>0</v>
      </c>
      <c r="E10" s="444">
        <v>1</v>
      </c>
      <c r="F10" s="443">
        <f>E10</f>
        <v>1</v>
      </c>
      <c r="G10" s="7">
        <v>81996</v>
      </c>
      <c r="H10" s="439">
        <f>SUM(B10+'July Report'!H10)</f>
        <v>3</v>
      </c>
      <c r="I10" s="439">
        <f>SUM(C10+'July Report'!I10)</f>
        <v>3</v>
      </c>
      <c r="J10" s="288">
        <f>SUM(D10+'July Report'!J10)</f>
        <v>208295.09999999998</v>
      </c>
      <c r="K10" s="444">
        <f>SUM('July Report'!K10+'Aug Report'!E10)</f>
        <v>2</v>
      </c>
      <c r="L10" s="444">
        <f>SUM('July Report'!L10+'Aug Report'!F10)</f>
        <v>2</v>
      </c>
      <c r="M10" s="246">
        <f>SUM('July Report'!M10+'Aug Report'!G10)</f>
        <v>122053</v>
      </c>
    </row>
    <row r="11" spans="1:15" ht="16" x14ac:dyDescent="0.2">
      <c r="A11" s="175" t="s">
        <v>38</v>
      </c>
      <c r="B11" s="437">
        <v>5</v>
      </c>
      <c r="C11" s="437">
        <f>'08 Data Dump'!P128</f>
        <v>5</v>
      </c>
      <c r="D11" s="292">
        <f>'08 Data Dump'!Q128</f>
        <v>444432.75</v>
      </c>
      <c r="E11" s="444">
        <v>3</v>
      </c>
      <c r="F11" s="443">
        <v>6</v>
      </c>
      <c r="G11" s="8">
        <v>482393</v>
      </c>
      <c r="H11" s="439">
        <f>SUM(B11+'July Report'!H11)</f>
        <v>5</v>
      </c>
      <c r="I11" s="439">
        <f>SUM(C11+'July Report'!I11)</f>
        <v>5</v>
      </c>
      <c r="J11" s="288">
        <f>SUM(D11+'July Report'!J11)</f>
        <v>444432.75</v>
      </c>
      <c r="K11" s="444">
        <f>SUM('July Report'!K11+'Aug Report'!E11)</f>
        <v>4</v>
      </c>
      <c r="L11" s="444">
        <f>SUM('July Report'!L11+'Aug Report'!F11)</f>
        <v>8</v>
      </c>
      <c r="M11" s="246">
        <f>SUM('July Report'!M11+'Aug Report'!G11)</f>
        <v>664033</v>
      </c>
      <c r="N11" t="s">
        <v>3382</v>
      </c>
      <c r="O11" s="143">
        <f>SUM(J5+J6+J7+J8+J10+J11)</f>
        <v>14229431.709999999</v>
      </c>
    </row>
    <row r="12" spans="1:15" ht="16" x14ac:dyDescent="0.2">
      <c r="A12" s="175" t="s">
        <v>39</v>
      </c>
      <c r="B12" s="437">
        <v>0</v>
      </c>
      <c r="C12" s="439">
        <v>0</v>
      </c>
      <c r="D12" s="291">
        <v>0</v>
      </c>
      <c r="E12" s="444">
        <v>0</v>
      </c>
      <c r="F12" s="446">
        <v>0</v>
      </c>
      <c r="G12" s="8">
        <v>0</v>
      </c>
      <c r="H12" s="439">
        <f>SUM(B12+'July Report'!H12)</f>
        <v>0</v>
      </c>
      <c r="I12" s="439">
        <f>SUM(C12+'July Report'!I12)</f>
        <v>0</v>
      </c>
      <c r="J12" s="288">
        <f>SUM(D12+'July Report'!J12)</f>
        <v>0</v>
      </c>
      <c r="K12" s="444">
        <f>SUM('July Report'!K12+'Aug Report'!E12)</f>
        <v>0</v>
      </c>
      <c r="L12" s="444">
        <f>SUM('July Report'!L12+'Aug Report'!F12)</f>
        <v>0</v>
      </c>
      <c r="M12" s="246">
        <f>SUM('July Report'!M12+'Aug Report'!G12)</f>
        <v>0</v>
      </c>
    </row>
    <row r="13" spans="1:15" ht="17" x14ac:dyDescent="0.2">
      <c r="A13" s="177" t="s">
        <v>6</v>
      </c>
      <c r="B13" s="439">
        <f>'08 Data Dump'!P141</f>
        <v>3</v>
      </c>
      <c r="C13" s="436">
        <f>B13</f>
        <v>3</v>
      </c>
      <c r="D13" s="292">
        <f>'08 Data Dump'!Q141</f>
        <v>40101.599999999999</v>
      </c>
      <c r="E13" s="444">
        <v>2</v>
      </c>
      <c r="F13" s="443">
        <f>E13</f>
        <v>2</v>
      </c>
      <c r="G13" s="7">
        <v>59402</v>
      </c>
      <c r="H13" s="439">
        <f>SUM(B13+'July Report'!H13)</f>
        <v>13</v>
      </c>
      <c r="I13" s="439">
        <f>SUM(C13+'July Report'!I13)</f>
        <v>13</v>
      </c>
      <c r="J13" s="288">
        <f>SUM(D13+'July Report'!J13)</f>
        <v>132563.75</v>
      </c>
      <c r="K13" s="444">
        <f>SUM('July Report'!K13+'Aug Report'!E13)</f>
        <v>2</v>
      </c>
      <c r="L13" s="444">
        <f>SUM('July Report'!L13+'Aug Report'!F13)</f>
        <v>2</v>
      </c>
      <c r="M13" s="246">
        <f>SUM('July Report'!M13+'Aug Report'!G13)</f>
        <v>59402</v>
      </c>
    </row>
    <row r="14" spans="1:15" ht="16" x14ac:dyDescent="0.2">
      <c r="A14" s="175" t="s">
        <v>7</v>
      </c>
      <c r="B14" s="439">
        <v>0</v>
      </c>
      <c r="C14" s="436">
        <v>0</v>
      </c>
      <c r="D14" s="292">
        <v>0</v>
      </c>
      <c r="E14" s="444">
        <v>0</v>
      </c>
      <c r="F14" s="443">
        <f t="shared" ref="F14:F18" si="0">E14</f>
        <v>0</v>
      </c>
      <c r="G14" s="8">
        <v>0</v>
      </c>
      <c r="H14" s="439">
        <f>SUM(B14+'July Report'!H14)</f>
        <v>0</v>
      </c>
      <c r="I14" s="439">
        <f>SUM(C14+'July Report'!I14)</f>
        <v>0</v>
      </c>
      <c r="J14" s="288">
        <f>SUM(D14+'July Report'!J14)</f>
        <v>0</v>
      </c>
      <c r="K14" s="444">
        <f>SUM('July Report'!K14+'Aug Report'!E14)</f>
        <v>0</v>
      </c>
      <c r="L14" s="444">
        <f>SUM('July Report'!L14+'Aug Report'!F14)</f>
        <v>0</v>
      </c>
      <c r="M14" s="246">
        <f>SUM('July Report'!M14+'Aug Report'!G14)</f>
        <v>0</v>
      </c>
    </row>
    <row r="15" spans="1:15" ht="16" x14ac:dyDescent="0.2">
      <c r="A15" s="175" t="s">
        <v>8</v>
      </c>
      <c r="B15" s="440">
        <f>'08 Data Dump'!P144</f>
        <v>1</v>
      </c>
      <c r="C15" s="436">
        <f>B15</f>
        <v>1</v>
      </c>
      <c r="D15" s="291">
        <f>'08 Data Dump'!Q144</f>
        <v>9954</v>
      </c>
      <c r="E15" s="444">
        <v>3</v>
      </c>
      <c r="F15" s="443">
        <f t="shared" si="0"/>
        <v>3</v>
      </c>
      <c r="G15" s="8">
        <v>3259307</v>
      </c>
      <c r="H15" s="439">
        <f>SUM(B15+'July Report'!H15)</f>
        <v>3</v>
      </c>
      <c r="I15" s="439">
        <f>SUM(C15+'July Report'!I15)</f>
        <v>3</v>
      </c>
      <c r="J15" s="288">
        <f>SUM(D15+'July Report'!J15)</f>
        <v>33538.5</v>
      </c>
      <c r="K15" s="444">
        <f>SUM('July Report'!K15+'Aug Report'!E15)</f>
        <v>5</v>
      </c>
      <c r="L15" s="444">
        <f>SUM('July Report'!L15+'Aug Report'!F15)</f>
        <v>5</v>
      </c>
      <c r="M15" s="246">
        <f>SUM('July Report'!M15+'Aug Report'!G15)</f>
        <v>4901426</v>
      </c>
    </row>
    <row r="16" spans="1:15" ht="16" x14ac:dyDescent="0.2">
      <c r="A16" s="175" t="s">
        <v>9</v>
      </c>
      <c r="B16" s="437">
        <v>0</v>
      </c>
      <c r="C16" s="436">
        <v>0</v>
      </c>
      <c r="D16" s="293">
        <v>0</v>
      </c>
      <c r="E16" s="444">
        <v>0</v>
      </c>
      <c r="F16" s="443">
        <f t="shared" si="0"/>
        <v>0</v>
      </c>
      <c r="G16" s="9">
        <v>0</v>
      </c>
      <c r="H16" s="439">
        <f>SUM(B16+'July Report'!H16)</f>
        <v>0</v>
      </c>
      <c r="I16" s="439">
        <f>SUM(C16+'July Report'!I16)</f>
        <v>0</v>
      </c>
      <c r="J16" s="288">
        <f>SUM(D16+'July Report'!J16)</f>
        <v>0</v>
      </c>
      <c r="K16" s="444">
        <f>SUM('July Report'!K16+'Aug Report'!E16)</f>
        <v>0</v>
      </c>
      <c r="L16" s="444">
        <f>SUM('July Report'!L16+'Aug Report'!F16)</f>
        <v>0</v>
      </c>
      <c r="M16" s="246">
        <f>SUM('July Report'!M16+'Aug Report'!G16)</f>
        <v>0</v>
      </c>
    </row>
    <row r="17" spans="1:13" ht="16" x14ac:dyDescent="0.2">
      <c r="A17" s="175" t="s">
        <v>10</v>
      </c>
      <c r="B17" s="439">
        <v>0</v>
      </c>
      <c r="C17" s="436">
        <v>0</v>
      </c>
      <c r="D17" s="292">
        <v>0</v>
      </c>
      <c r="E17" s="444">
        <v>0</v>
      </c>
      <c r="F17" s="443">
        <f t="shared" si="0"/>
        <v>0</v>
      </c>
      <c r="G17" s="8">
        <v>0</v>
      </c>
      <c r="H17" s="439">
        <f>SUM(B17+'July Report'!H17)</f>
        <v>0</v>
      </c>
      <c r="I17" s="439">
        <f>SUM(C17+'July Report'!I17)</f>
        <v>0</v>
      </c>
      <c r="J17" s="288">
        <f>SUM(D17+'July Report'!J17)</f>
        <v>0</v>
      </c>
      <c r="K17" s="444">
        <f>SUM('July Report'!K17+'Aug Report'!E17)</f>
        <v>0</v>
      </c>
      <c r="L17" s="444">
        <f>SUM('July Report'!L17+'Aug Report'!F17)</f>
        <v>0</v>
      </c>
      <c r="M17" s="246">
        <f>SUM('July Report'!M17+'Aug Report'!G17)</f>
        <v>0</v>
      </c>
    </row>
    <row r="18" spans="1:13" ht="17" thickBot="1" x14ac:dyDescent="0.25">
      <c r="A18" s="178" t="s">
        <v>11</v>
      </c>
      <c r="B18" s="438">
        <v>0</v>
      </c>
      <c r="C18" s="436">
        <v>0</v>
      </c>
      <c r="D18" s="294">
        <v>0</v>
      </c>
      <c r="E18" s="447">
        <v>0</v>
      </c>
      <c r="F18" s="443">
        <f t="shared" si="0"/>
        <v>0</v>
      </c>
      <c r="G18" s="10">
        <v>0</v>
      </c>
      <c r="H18" s="450">
        <f>SUM(B18+'July Report'!H18)</f>
        <v>0</v>
      </c>
      <c r="I18" s="450">
        <f>SUM(C18+'July Report'!I18)</f>
        <v>0</v>
      </c>
      <c r="J18" s="289">
        <f>SUM(D18+'July Report'!J18)</f>
        <v>0</v>
      </c>
      <c r="K18" s="447">
        <f>SUM('July Report'!K18+'Aug Report'!E18)</f>
        <v>0</v>
      </c>
      <c r="L18" s="447">
        <f>SUM('July Report'!L18+'Aug Report'!F18)</f>
        <v>0</v>
      </c>
      <c r="M18" s="247">
        <f>SUM('July Report'!M18+'Aug Report'!G18)</f>
        <v>0</v>
      </c>
    </row>
    <row r="19" spans="1:13" ht="17" thickBot="1" x14ac:dyDescent="0.25">
      <c r="A19" s="179" t="s">
        <v>12</v>
      </c>
      <c r="B19" s="441">
        <f>SUM(B5:B18)</f>
        <v>30</v>
      </c>
      <c r="C19" s="441">
        <f t="shared" ref="C19:M19" si="1">SUM(C5:C18)</f>
        <v>112</v>
      </c>
      <c r="D19" s="211">
        <f t="shared" si="1"/>
        <v>6060746.4099999992</v>
      </c>
      <c r="E19" s="448">
        <f t="shared" si="1"/>
        <v>19</v>
      </c>
      <c r="F19" s="448">
        <f t="shared" si="1"/>
        <v>56</v>
      </c>
      <c r="G19" s="213">
        <f t="shared" si="1"/>
        <v>6695121</v>
      </c>
      <c r="H19" s="441">
        <f t="shared" si="1"/>
        <v>67</v>
      </c>
      <c r="I19" s="441">
        <f t="shared" si="1"/>
        <v>267</v>
      </c>
      <c r="J19" s="211">
        <f t="shared" si="1"/>
        <v>14395533.959999999</v>
      </c>
      <c r="K19" s="448">
        <f t="shared" si="1"/>
        <v>35</v>
      </c>
      <c r="L19" s="448">
        <f t="shared" si="1"/>
        <v>184</v>
      </c>
      <c r="M19" s="213">
        <f t="shared" si="1"/>
        <v>15831734</v>
      </c>
    </row>
    <row r="20" spans="1:13" ht="17" thickBot="1" x14ac:dyDescent="0.25">
      <c r="A20" s="180"/>
      <c r="B20" s="180"/>
      <c r="C20" s="180"/>
      <c r="D20" s="180"/>
      <c r="E20" s="180"/>
      <c r="F20" s="180"/>
      <c r="G20" s="180"/>
      <c r="H20" s="180"/>
      <c r="I20" s="180"/>
      <c r="J20" s="180"/>
      <c r="K20" s="180"/>
      <c r="L20" s="180"/>
      <c r="M20" s="180"/>
    </row>
    <row r="21" spans="1:13"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3" ht="16" x14ac:dyDescent="0.15">
      <c r="A22" s="184" t="s">
        <v>45</v>
      </c>
      <c r="B22" s="304"/>
      <c r="C22" s="451">
        <f>'08 Data Dump'!P98</f>
        <v>70</v>
      </c>
      <c r="D22" s="334">
        <f>'08 Data Dump'!Q98</f>
        <v>875356.88</v>
      </c>
      <c r="E22" s="309"/>
      <c r="F22" s="455">
        <v>81</v>
      </c>
      <c r="G22" s="312">
        <v>971596</v>
      </c>
      <c r="H22" s="307"/>
      <c r="I22" s="451">
        <f>SUM(C22+'July Report'!I22)</f>
        <v>138</v>
      </c>
      <c r="J22" s="337">
        <f>SUM(D22+'July Report'!J22)</f>
        <v>1918187.42</v>
      </c>
      <c r="K22" s="460"/>
      <c r="L22" s="461" cm="1">
        <f t="array" ref="L22">SUM('July Report'!L22:L22+'Aug Report'!F22:F22)</f>
        <v>152</v>
      </c>
      <c r="M22" s="333">
        <f>SUM('July Report'!M22+'Aug Report'!G22)</f>
        <v>2004607</v>
      </c>
    </row>
    <row r="23" spans="1:13" ht="16" x14ac:dyDescent="0.2">
      <c r="A23" s="185" t="s">
        <v>13</v>
      </c>
      <c r="B23" s="305"/>
      <c r="C23" s="452">
        <f>'08 Data Dump'!P26</f>
        <v>24</v>
      </c>
      <c r="D23" s="335">
        <f>'08 Data Dump'!Q26</f>
        <v>2448195.9900000002</v>
      </c>
      <c r="E23" s="310"/>
      <c r="F23" s="456">
        <v>32</v>
      </c>
      <c r="G23" s="17">
        <v>5724014</v>
      </c>
      <c r="H23" s="305"/>
      <c r="I23" s="452">
        <f>SUM(C23+'July Report'!I23)</f>
        <v>46</v>
      </c>
      <c r="J23" s="338">
        <f>SUM(D23+'July Report'!J23)</f>
        <v>9536728.2599999998</v>
      </c>
      <c r="K23" s="462"/>
      <c r="L23" s="463" cm="1">
        <f t="array" ref="L23">SUM('July Report'!L23:L23+'Aug Report'!F23:F23)</f>
        <v>54</v>
      </c>
      <c r="M23" s="333">
        <f>SUM('July Report'!M23+'Aug Report'!G23)</f>
        <v>8354362</v>
      </c>
    </row>
    <row r="24" spans="1:13" ht="17" thickBot="1" x14ac:dyDescent="0.25">
      <c r="A24" s="186" t="s">
        <v>48</v>
      </c>
      <c r="B24" s="306"/>
      <c r="C24" s="453">
        <v>0</v>
      </c>
      <c r="D24" s="336">
        <v>0</v>
      </c>
      <c r="E24" s="311"/>
      <c r="F24" s="457">
        <v>0</v>
      </c>
      <c r="G24" s="18">
        <v>0</v>
      </c>
      <c r="H24" s="308"/>
      <c r="I24" s="459">
        <f>SUM(C24+'July Report'!I24)</f>
        <v>3</v>
      </c>
      <c r="J24" s="339">
        <f>SUM(D24+'July Report'!J24)</f>
        <v>0</v>
      </c>
      <c r="K24" s="464"/>
      <c r="L24" s="465" cm="1">
        <f t="array" ref="L24">SUM('July Report'!L24:L24+'Aug Report'!F24:F24)</f>
        <v>0</v>
      </c>
      <c r="M24" s="333">
        <f>SUM('July Report'!M24+'Aug Report'!G24)</f>
        <v>0</v>
      </c>
    </row>
    <row r="25" spans="1:13" ht="17" thickBot="1" x14ac:dyDescent="0.25">
      <c r="A25" s="187" t="s">
        <v>14</v>
      </c>
      <c r="B25" s="303"/>
      <c r="C25" s="454">
        <f>SUM(C22:C24)</f>
        <v>94</v>
      </c>
      <c r="D25" s="214">
        <f>SUM(D22:D24)</f>
        <v>3323552.87</v>
      </c>
      <c r="E25" s="300"/>
      <c r="F25" s="458">
        <f>SUM(F22:F24)</f>
        <v>113</v>
      </c>
      <c r="G25" s="215">
        <f>SUM(G22:G24)</f>
        <v>6695610</v>
      </c>
      <c r="H25" s="303"/>
      <c r="I25" s="454">
        <f>SUM(I22:I24)</f>
        <v>187</v>
      </c>
      <c r="J25" s="214">
        <f>SUM(J22:J24)</f>
        <v>11454915.68</v>
      </c>
      <c r="K25" s="466"/>
      <c r="L25" s="467">
        <f>SUM(L22:L24)</f>
        <v>206</v>
      </c>
      <c r="M25" s="314">
        <f>SUM(M22:M24)</f>
        <v>10358969</v>
      </c>
    </row>
    <row r="26" spans="1:13" ht="17" thickBot="1" x14ac:dyDescent="0.25">
      <c r="A26" s="180"/>
      <c r="B26" s="180"/>
      <c r="C26" s="180"/>
      <c r="D26" s="180"/>
      <c r="E26" s="180"/>
      <c r="F26" s="180"/>
      <c r="G26" s="180"/>
      <c r="H26" s="180"/>
      <c r="I26" s="180"/>
      <c r="J26" s="180"/>
      <c r="K26" s="180"/>
      <c r="L26" s="180"/>
      <c r="M26" s="180"/>
    </row>
    <row r="27" spans="1:13"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3" ht="18" thickBot="1" x14ac:dyDescent="0.25">
      <c r="A28" s="190" t="s">
        <v>2893</v>
      </c>
      <c r="B28" s="297"/>
      <c r="C28" s="298">
        <f>'08 Data Dump'!P103</f>
        <v>3</v>
      </c>
      <c r="D28" s="217">
        <f>SUM(C5:C12)+(C28)</f>
        <v>111</v>
      </c>
      <c r="E28" s="300"/>
      <c r="F28" s="299">
        <v>0</v>
      </c>
      <c r="G28" s="218">
        <f>SUM(F5:F12)+F28</f>
        <v>51</v>
      </c>
      <c r="H28" s="296"/>
      <c r="I28" s="295">
        <f>SUM(C28+'July Report'!I28)</f>
        <v>5</v>
      </c>
      <c r="J28" s="217">
        <f>SUM(D28+'July Report'!J28)</f>
        <v>254</v>
      </c>
      <c r="K28" s="300"/>
      <c r="L28" s="299">
        <f>SUM(F28+'July Report'!L28)</f>
        <v>2</v>
      </c>
      <c r="M28" s="301">
        <f>SUM(G28+'July Report'!M28)</f>
        <v>179</v>
      </c>
    </row>
    <row r="29" spans="1:13" ht="17" thickBot="1" x14ac:dyDescent="0.25">
      <c r="A29" s="180"/>
      <c r="B29" s="180"/>
      <c r="C29" s="180"/>
      <c r="D29" s="180"/>
      <c r="E29" s="180"/>
      <c r="F29" s="180"/>
      <c r="G29" s="180"/>
      <c r="H29" s="180"/>
      <c r="I29" s="180"/>
      <c r="J29" s="180"/>
      <c r="K29" s="180"/>
      <c r="L29" s="180"/>
      <c r="M29" s="180"/>
    </row>
    <row r="30" spans="1:13"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3" ht="35" thickBot="1" x14ac:dyDescent="0.25">
      <c r="A31" s="192" t="s">
        <v>2895</v>
      </c>
      <c r="B31" s="297"/>
      <c r="C31" s="302">
        <f>SUM(B19+C25)</f>
        <v>124</v>
      </c>
      <c r="D31" s="214">
        <f>SUM(D19+D25)</f>
        <v>9384299.2799999993</v>
      </c>
      <c r="E31" s="319"/>
      <c r="F31" s="299">
        <f>SUM(E19+F25)</f>
        <v>132</v>
      </c>
      <c r="G31" s="215">
        <f>SUM(G19+G25)</f>
        <v>13390731</v>
      </c>
      <c r="H31" s="297"/>
      <c r="I31" s="302">
        <f>SUM(H19+I25)</f>
        <v>254</v>
      </c>
      <c r="J31" s="214">
        <f>SUM(J19+J25)</f>
        <v>25850449.640000001</v>
      </c>
      <c r="K31" s="319"/>
      <c r="L31" s="299">
        <f>SUM(K19+L25)</f>
        <v>241</v>
      </c>
      <c r="M31" s="216">
        <f>SUM(M19+M25)</f>
        <v>26190703</v>
      </c>
    </row>
    <row r="32" spans="1:13" ht="17" thickBot="1" x14ac:dyDescent="0.25">
      <c r="A32" s="180"/>
      <c r="B32" s="180"/>
      <c r="C32" s="180"/>
      <c r="D32" s="180"/>
      <c r="E32" s="180"/>
      <c r="F32" s="180"/>
      <c r="G32" s="180"/>
      <c r="H32" s="180"/>
      <c r="I32" s="180"/>
      <c r="J32" s="180"/>
      <c r="K32" s="180"/>
      <c r="L32" s="180"/>
      <c r="M32" s="180"/>
    </row>
    <row r="33" spans="1:13" ht="17" thickBot="1" x14ac:dyDescent="0.25">
      <c r="A33" s="193" t="s">
        <v>46</v>
      </c>
      <c r="B33" s="1058">
        <f>'08 Data Dump'!O150</f>
        <v>18712668.18</v>
      </c>
      <c r="C33" s="1058"/>
      <c r="D33" s="1059"/>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46" t="s">
        <v>51</v>
      </c>
      <c r="C35" s="1047"/>
      <c r="D35" s="1048"/>
      <c r="E35" s="1047" t="s">
        <v>49</v>
      </c>
      <c r="F35" s="1047"/>
      <c r="G35" s="1048"/>
      <c r="H35" s="1047" t="s">
        <v>52</v>
      </c>
      <c r="I35" s="1047"/>
      <c r="J35" s="1048"/>
      <c r="K35" s="1047" t="s">
        <v>50</v>
      </c>
      <c r="L35" s="1047"/>
      <c r="M35" s="1049"/>
    </row>
    <row r="36" spans="1:13" ht="16" x14ac:dyDescent="0.15">
      <c r="A36" s="196" t="s">
        <v>16</v>
      </c>
      <c r="B36" s="1041" t="s">
        <v>2</v>
      </c>
      <c r="C36" s="1041"/>
      <c r="D36" s="197" t="s">
        <v>1</v>
      </c>
      <c r="E36" s="1041" t="s">
        <v>2</v>
      </c>
      <c r="F36" s="1041"/>
      <c r="G36" s="197" t="s">
        <v>1</v>
      </c>
      <c r="H36" s="1041" t="s">
        <v>2</v>
      </c>
      <c r="I36" s="1041"/>
      <c r="J36" s="197" t="s">
        <v>1</v>
      </c>
      <c r="K36" s="1041" t="s">
        <v>2</v>
      </c>
      <c r="L36" s="1041"/>
      <c r="M36" s="198" t="s">
        <v>1</v>
      </c>
    </row>
    <row r="37" spans="1:13" ht="16" x14ac:dyDescent="0.2">
      <c r="A37" s="175" t="s">
        <v>19</v>
      </c>
      <c r="B37" s="350"/>
      <c r="C37" s="351">
        <f>C31</f>
        <v>124</v>
      </c>
      <c r="D37" s="208" cm="1">
        <f t="array" ref="D37">SUM('08 Five Reports'!E56:F56+'08 Five Reports'!J165)</f>
        <v>206003.6</v>
      </c>
      <c r="E37" s="342"/>
      <c r="F37" s="474">
        <v>132</v>
      </c>
      <c r="G37" s="19">
        <v>123474</v>
      </c>
      <c r="H37" s="350"/>
      <c r="I37" s="469">
        <f>SUM(C37+'July Report'!I37)</f>
        <v>254</v>
      </c>
      <c r="J37" s="434">
        <f>SUM(D37+'July Report'!J37)</f>
        <v>320581.63</v>
      </c>
      <c r="K37" s="255"/>
      <c r="L37" s="485">
        <f>SUM(F37+'July Report'!L37)</f>
        <v>241</v>
      </c>
      <c r="M37" s="139">
        <f>SUM(G37+'July Report'!M37)</f>
        <v>231075</v>
      </c>
    </row>
    <row r="38" spans="1:13" ht="16" x14ac:dyDescent="0.2">
      <c r="A38" s="175" t="s">
        <v>20</v>
      </c>
      <c r="B38" s="354"/>
      <c r="C38" s="351">
        <f>'08 Five Reports'!B4</f>
        <v>115</v>
      </c>
      <c r="D38" s="208">
        <f>SUM('08 Five Reports'!E166+'08 Five Reports'!E570)</f>
        <v>3032.5</v>
      </c>
      <c r="E38" s="342"/>
      <c r="F38" s="474">
        <v>104</v>
      </c>
      <c r="G38" s="20">
        <v>27904</v>
      </c>
      <c r="H38" s="350"/>
      <c r="I38" s="469">
        <f>SUM(C38+'July Report'!I38)</f>
        <v>224</v>
      </c>
      <c r="J38" s="434">
        <f>SUM(D38+'July Report'!J38)</f>
        <v>26855.57</v>
      </c>
      <c r="K38" s="255"/>
      <c r="L38" s="485">
        <f>SUM(F38+'July Report'!L38)</f>
        <v>220</v>
      </c>
      <c r="M38" s="139">
        <f>SUM(G38+'July Report'!M38)</f>
        <v>53021</v>
      </c>
    </row>
    <row r="39" spans="1:13" ht="16" x14ac:dyDescent="0.2">
      <c r="A39" s="175" t="s">
        <v>21</v>
      </c>
      <c r="B39" s="354"/>
      <c r="C39" s="351">
        <f>'08 Five Reports'!B7</f>
        <v>87</v>
      </c>
      <c r="D39" s="208">
        <f>SUM('08 Five Reports'!E58+'08 Five Reports'!E167)</f>
        <v>52285</v>
      </c>
      <c r="E39" s="342"/>
      <c r="F39" s="474">
        <v>74</v>
      </c>
      <c r="G39" s="19">
        <v>20807</v>
      </c>
      <c r="H39" s="350"/>
      <c r="I39" s="469">
        <f>SUM(C39+'July Report'!I39)</f>
        <v>164</v>
      </c>
      <c r="J39" s="434">
        <f>SUM(D39+'July Report'!J39)</f>
        <v>63650</v>
      </c>
      <c r="K39" s="255"/>
      <c r="L39" s="485">
        <f>SUM(F39+'July Report'!L39)</f>
        <v>143</v>
      </c>
      <c r="M39" s="139">
        <f>SUM(G39+'July Report'!M39)</f>
        <v>30508</v>
      </c>
    </row>
    <row r="40" spans="1:13" ht="16" x14ac:dyDescent="0.2">
      <c r="A40" s="175" t="s">
        <v>22</v>
      </c>
      <c r="B40" s="354"/>
      <c r="C40" s="351">
        <f>'08 Five Reports'!B5</f>
        <v>109</v>
      </c>
      <c r="D40" s="208">
        <f>SUM('08 Five Reports'!E168+'08 Five Reports'!E59)</f>
        <v>12198</v>
      </c>
      <c r="E40" s="342"/>
      <c r="F40" s="474">
        <v>95</v>
      </c>
      <c r="G40" s="20">
        <v>9447</v>
      </c>
      <c r="H40" s="350"/>
      <c r="I40" s="469">
        <f>SUM(C40+'July Report'!I40)</f>
        <v>256</v>
      </c>
      <c r="J40" s="434">
        <f>SUM(D40+'July Report'!J40)</f>
        <v>24431</v>
      </c>
      <c r="K40" s="255"/>
      <c r="L40" s="485">
        <f>SUM(F40+'July Report'!L40)</f>
        <v>210</v>
      </c>
      <c r="M40" s="139">
        <f>SUM(G40+'July Report'!M40)</f>
        <v>19685</v>
      </c>
    </row>
    <row r="41" spans="1:13" ht="17" thickBot="1" x14ac:dyDescent="0.25">
      <c r="A41" s="178" t="s">
        <v>1488</v>
      </c>
      <c r="B41" s="360"/>
      <c r="C41" s="361">
        <f>'08 Five Reports'!B3</f>
        <v>7</v>
      </c>
      <c r="D41" s="209">
        <f>SUM('08 Five Reports'!E88+'08 Five Reports'!E195)</f>
        <v>133</v>
      </c>
      <c r="E41" s="343"/>
      <c r="F41" s="475">
        <v>4</v>
      </c>
      <c r="G41" s="19">
        <v>76</v>
      </c>
      <c r="H41" s="350"/>
      <c r="I41" s="469">
        <f>SUM(C41+'July Report'!I41)</f>
        <v>13</v>
      </c>
      <c r="J41" s="434">
        <f>SUM(D41+'July Report'!J41)</f>
        <v>247</v>
      </c>
      <c r="K41" s="365"/>
      <c r="L41" s="485">
        <f>SUM(F41+'July Report'!L41)</f>
        <v>12</v>
      </c>
      <c r="M41" s="140">
        <f>SUM(G41+'July Report'!M41)</f>
        <v>228</v>
      </c>
    </row>
    <row r="42" spans="1:13" ht="17" thickBot="1" x14ac:dyDescent="0.25">
      <c r="A42" s="199" t="s">
        <v>18</v>
      </c>
      <c r="B42" s="352"/>
      <c r="C42" s="362">
        <f>SUM(C37:C41)</f>
        <v>442</v>
      </c>
      <c r="D42" s="219">
        <f>SUM(D37:D41)</f>
        <v>273652.09999999998</v>
      </c>
      <c r="E42" s="344"/>
      <c r="F42" s="476">
        <f>SUM(F37:F41)</f>
        <v>409</v>
      </c>
      <c r="G42" s="220">
        <f>SUM(G37:G41)</f>
        <v>181708</v>
      </c>
      <c r="H42" s="352"/>
      <c r="I42" s="481">
        <f>SUM(I37:I41)</f>
        <v>911</v>
      </c>
      <c r="J42" s="219">
        <f>SUM(J37:J41)</f>
        <v>435765.2</v>
      </c>
      <c r="K42" s="347"/>
      <c r="L42" s="476">
        <f>SUM(L37:L41)</f>
        <v>826</v>
      </c>
      <c r="M42" s="368">
        <f>SUM(M37:M41)</f>
        <v>334517</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3" ht="16" x14ac:dyDescent="0.2">
      <c r="A45" s="174" t="s">
        <v>37</v>
      </c>
      <c r="B45" s="373"/>
      <c r="C45" s="468">
        <f>'08 Five Reports'!B17</f>
        <v>175</v>
      </c>
      <c r="D45" s="430">
        <f>SUM('08 Five Reports'!E159)</f>
        <v>41291</v>
      </c>
      <c r="E45" s="257"/>
      <c r="F45" s="477">
        <v>150</v>
      </c>
      <c r="G45" s="21">
        <v>31064</v>
      </c>
      <c r="H45" s="374"/>
      <c r="I45" s="482">
        <f>SUM(C45+'July Report'!I45)</f>
        <v>306</v>
      </c>
      <c r="J45" s="433">
        <f>SUM(D45+'July Report'!J45)</f>
        <v>61690</v>
      </c>
      <c r="K45" s="346"/>
      <c r="L45" s="487">
        <f>SUM(F45+'July Report'!L45)</f>
        <v>202</v>
      </c>
      <c r="M45" s="375">
        <f>SUM(G45+'July Report'!M45)</f>
        <v>42123</v>
      </c>
    </row>
    <row r="46" spans="1:13" ht="16" x14ac:dyDescent="0.2">
      <c r="A46" s="175" t="s">
        <v>36</v>
      </c>
      <c r="B46" s="354"/>
      <c r="C46" s="469">
        <f>'08 Five Reports'!B15</f>
        <v>18</v>
      </c>
      <c r="D46" s="431">
        <f>'08 Five Reports'!C130</f>
        <v>40999.379999999997</v>
      </c>
      <c r="E46" s="253"/>
      <c r="F46" s="478">
        <v>17</v>
      </c>
      <c r="G46" s="22">
        <v>18627</v>
      </c>
      <c r="H46" s="249"/>
      <c r="I46" s="483">
        <f>SUM(C46+'July Report'!I46)</f>
        <v>37</v>
      </c>
      <c r="J46" s="434">
        <f>SUM(D46+'July Report'!J46)</f>
        <v>64747.71</v>
      </c>
      <c r="K46" s="363"/>
      <c r="L46" s="485">
        <f>SUM(F46+'July Report'!L46)</f>
        <v>36</v>
      </c>
      <c r="M46" s="369">
        <f>SUM(G46+'July Report'!M46)</f>
        <v>44526.82</v>
      </c>
    </row>
    <row r="47" spans="1:13" ht="16" x14ac:dyDescent="0.2">
      <c r="A47" s="175" t="s">
        <v>26</v>
      </c>
      <c r="B47" s="354"/>
      <c r="C47" s="469">
        <f>'08 Five Reports'!B16</f>
        <v>86</v>
      </c>
      <c r="D47" s="431">
        <f>'08 Five Reports'!E218</f>
        <v>40137</v>
      </c>
      <c r="E47" s="253"/>
      <c r="F47" s="478">
        <v>143</v>
      </c>
      <c r="G47" s="22">
        <v>57289</v>
      </c>
      <c r="H47" s="249"/>
      <c r="I47" s="483">
        <f>SUM(C47+'July Report'!I47)</f>
        <v>206</v>
      </c>
      <c r="J47" s="434">
        <f>SUM(D47+'July Report'!J47)</f>
        <v>94989</v>
      </c>
      <c r="K47" s="363"/>
      <c r="L47" s="485">
        <f>SUM(F47+'July Report'!L47)</f>
        <v>198</v>
      </c>
      <c r="M47" s="369">
        <f>SUM(G47+'July Report'!M47)</f>
        <v>75562</v>
      </c>
    </row>
    <row r="48" spans="1:13" ht="16" x14ac:dyDescent="0.2">
      <c r="A48" s="175" t="s">
        <v>27</v>
      </c>
      <c r="B48" s="350"/>
      <c r="C48" s="469">
        <v>0</v>
      </c>
      <c r="D48" s="431">
        <v>0</v>
      </c>
      <c r="E48" s="253"/>
      <c r="F48" s="478">
        <v>1</v>
      </c>
      <c r="G48" s="22">
        <v>227</v>
      </c>
      <c r="H48" s="249"/>
      <c r="I48" s="483">
        <f>SUM(C48+'July Report'!I48)</f>
        <v>0</v>
      </c>
      <c r="J48" s="434">
        <f>SUM(D48+'July Report'!J48)</f>
        <v>0</v>
      </c>
      <c r="K48" s="363"/>
      <c r="L48" s="485">
        <f>SUM(F48+'July Report'!L48)</f>
        <v>2</v>
      </c>
      <c r="M48" s="369">
        <f>SUM(G48+'July Report'!M48)</f>
        <v>454</v>
      </c>
    </row>
    <row r="49" spans="1:13" ht="16" x14ac:dyDescent="0.2">
      <c r="A49" s="175" t="s">
        <v>28</v>
      </c>
      <c r="B49" s="354"/>
      <c r="C49" s="469">
        <f>'08 Five Reports'!B14</f>
        <v>19</v>
      </c>
      <c r="D49" s="431">
        <f>'08 Five Reports'!E207</f>
        <v>45537.22</v>
      </c>
      <c r="E49" s="253"/>
      <c r="F49" s="478">
        <v>16</v>
      </c>
      <c r="G49" s="22">
        <v>14504</v>
      </c>
      <c r="H49" s="249"/>
      <c r="I49" s="483">
        <f>SUM(C49+'July Report'!I49)</f>
        <v>51</v>
      </c>
      <c r="J49" s="434">
        <f>SUM(D49+'July Report'!J49)</f>
        <v>110607.77</v>
      </c>
      <c r="K49" s="363"/>
      <c r="L49" s="485">
        <f>SUM(F49+'July Report'!L49)</f>
        <v>42</v>
      </c>
      <c r="M49" s="369">
        <f>SUM(G49+'July Report'!M49)</f>
        <v>31624.62</v>
      </c>
    </row>
    <row r="50" spans="1:13" ht="16" x14ac:dyDescent="0.2">
      <c r="A50" s="175" t="s">
        <v>29</v>
      </c>
      <c r="B50" s="354"/>
      <c r="C50" s="469">
        <v>0</v>
      </c>
      <c r="D50" s="431">
        <v>0</v>
      </c>
      <c r="E50" s="253"/>
      <c r="F50" s="478">
        <v>7</v>
      </c>
      <c r="G50" s="22">
        <v>455</v>
      </c>
      <c r="H50" s="249"/>
      <c r="I50" s="483">
        <f>SUM(C50+'July Report'!I50)</f>
        <v>3</v>
      </c>
      <c r="J50" s="434">
        <f>SUM(D50+'July Report'!J50)</f>
        <v>422</v>
      </c>
      <c r="K50" s="363"/>
      <c r="L50" s="485">
        <f>SUM(F50+'July Report'!L50)</f>
        <v>14</v>
      </c>
      <c r="M50" s="369">
        <f>SUM(G50+'July Report'!M50)</f>
        <v>965</v>
      </c>
    </row>
    <row r="51" spans="1:13" ht="16" x14ac:dyDescent="0.2">
      <c r="A51" s="175" t="s">
        <v>3</v>
      </c>
      <c r="B51" s="354"/>
      <c r="C51" s="469">
        <v>0</v>
      </c>
      <c r="D51" s="431">
        <v>0</v>
      </c>
      <c r="E51" s="253"/>
      <c r="F51" s="478">
        <v>4</v>
      </c>
      <c r="G51" s="22">
        <v>1732</v>
      </c>
      <c r="H51" s="249"/>
      <c r="I51" s="483">
        <f>SUM(C51+'July Report'!I51)</f>
        <v>3</v>
      </c>
      <c r="J51" s="434">
        <f>SUM(D51+'July Report'!J51)</f>
        <v>990</v>
      </c>
      <c r="K51" s="363"/>
      <c r="L51" s="485">
        <f>SUM(F51+'July Report'!L51)</f>
        <v>7</v>
      </c>
      <c r="M51" s="369">
        <f>SUM(G51+'July Report'!M51)</f>
        <v>3112</v>
      </c>
    </row>
    <row r="52" spans="1:13" ht="16" x14ac:dyDescent="0.2">
      <c r="A52" s="175" t="s">
        <v>30</v>
      </c>
      <c r="B52" s="354"/>
      <c r="C52" s="469">
        <f>'08 Five Reports'!B13</f>
        <v>27</v>
      </c>
      <c r="D52" s="431">
        <f>'08 Five Reports'!C139</f>
        <v>5245</v>
      </c>
      <c r="E52" s="253"/>
      <c r="F52" s="478">
        <v>21</v>
      </c>
      <c r="G52" s="22">
        <v>4143</v>
      </c>
      <c r="H52" s="249"/>
      <c r="I52" s="483">
        <f>SUM(C52+'July Report'!I52)</f>
        <v>51</v>
      </c>
      <c r="J52" s="434">
        <f>SUM(D52+'July Report'!J52)</f>
        <v>10063</v>
      </c>
      <c r="K52" s="363"/>
      <c r="L52" s="485">
        <f>SUM(F52+'July Report'!L52)</f>
        <v>36</v>
      </c>
      <c r="M52" s="369">
        <f>SUM(G52+'July Report'!M52)</f>
        <v>7420.5</v>
      </c>
    </row>
    <row r="53" spans="1:13" ht="16" x14ac:dyDescent="0.2">
      <c r="A53" s="175" t="s">
        <v>31</v>
      </c>
      <c r="B53" s="350"/>
      <c r="C53" s="469">
        <v>0</v>
      </c>
      <c r="D53" s="431">
        <v>0</v>
      </c>
      <c r="E53" s="253"/>
      <c r="F53" s="478">
        <v>4</v>
      </c>
      <c r="G53" s="22">
        <v>1792</v>
      </c>
      <c r="H53" s="249"/>
      <c r="I53" s="483">
        <f>SUM(C53+'July Report'!I53)</f>
        <v>0</v>
      </c>
      <c r="J53" s="434">
        <f>SUM(D53+'July Report'!J53)</f>
        <v>0</v>
      </c>
      <c r="K53" s="363"/>
      <c r="L53" s="485">
        <f>SUM(F53+'July Report'!L53)</f>
        <v>7</v>
      </c>
      <c r="M53" s="369">
        <f>SUM(G53+'July Report'!M53)</f>
        <v>3172</v>
      </c>
    </row>
    <row r="54" spans="1:13" ht="16" x14ac:dyDescent="0.2">
      <c r="A54" s="175" t="s">
        <v>4</v>
      </c>
      <c r="B54" s="354"/>
      <c r="C54" s="469">
        <f>'08 Five Reports'!B18</f>
        <v>23</v>
      </c>
      <c r="D54" s="431">
        <f>'08 Five Reports'!E148</f>
        <v>7116</v>
      </c>
      <c r="E54" s="253"/>
      <c r="F54" s="478">
        <v>3</v>
      </c>
      <c r="G54" s="22">
        <v>960</v>
      </c>
      <c r="H54" s="249"/>
      <c r="I54" s="483">
        <f>SUM(C54+'July Report'!I54)</f>
        <v>42</v>
      </c>
      <c r="J54" s="434">
        <f>SUM(D54+'July Report'!J54)</f>
        <v>12749</v>
      </c>
      <c r="K54" s="363"/>
      <c r="L54" s="485">
        <f>SUM(F54+'July Report'!L54)</f>
        <v>8</v>
      </c>
      <c r="M54" s="369">
        <f>SUM(G54+'July Report'!M54)</f>
        <v>4231</v>
      </c>
    </row>
    <row r="55" spans="1:13" ht="16" x14ac:dyDescent="0.2">
      <c r="A55" s="175" t="s">
        <v>32</v>
      </c>
      <c r="B55" s="354"/>
      <c r="C55" s="469">
        <f>'08 Five Reports'!B12</f>
        <v>14</v>
      </c>
      <c r="D55" s="431">
        <f>'08 Five Reports'!C138</f>
        <v>919</v>
      </c>
      <c r="E55" s="253"/>
      <c r="F55" s="478">
        <v>29</v>
      </c>
      <c r="G55" s="22">
        <v>1479</v>
      </c>
      <c r="H55" s="249"/>
      <c r="I55" s="483">
        <f>SUM(C55+'July Report'!I55)</f>
        <v>18</v>
      </c>
      <c r="J55" s="434">
        <f>SUM(D55+'July Report'!J55)</f>
        <v>1323</v>
      </c>
      <c r="K55" s="363"/>
      <c r="L55" s="485">
        <f>SUM(F55+'July Report'!L55)</f>
        <v>58</v>
      </c>
      <c r="M55" s="369">
        <f>SUM(G55+'July Report'!M55)</f>
        <v>3353</v>
      </c>
    </row>
    <row r="56" spans="1:13" ht="16" x14ac:dyDescent="0.2">
      <c r="A56" s="175" t="s">
        <v>33</v>
      </c>
      <c r="B56" s="354"/>
      <c r="C56" s="469">
        <f>'08 Five Reports'!B23</f>
        <v>9</v>
      </c>
      <c r="D56" s="431">
        <f>'08 Five Reports'!E150</f>
        <v>1462</v>
      </c>
      <c r="E56" s="253"/>
      <c r="F56" s="478">
        <v>4</v>
      </c>
      <c r="G56" s="22">
        <v>520</v>
      </c>
      <c r="H56" s="249"/>
      <c r="I56" s="483">
        <f>SUM(C56+'July Report'!I56)</f>
        <v>16</v>
      </c>
      <c r="J56" s="434">
        <f>SUM(D56+'July Report'!J56)</f>
        <v>3495</v>
      </c>
      <c r="K56" s="363"/>
      <c r="L56" s="485">
        <f>SUM(F56+'July Report'!L56)</f>
        <v>13</v>
      </c>
      <c r="M56" s="369">
        <f>SUM(G56+'July Report'!M56)</f>
        <v>1672</v>
      </c>
    </row>
    <row r="57" spans="1:13" ht="17" thickBot="1" x14ac:dyDescent="0.25">
      <c r="A57" s="201" t="s">
        <v>34</v>
      </c>
      <c r="B57" s="360"/>
      <c r="C57" s="470">
        <f>'08 Five Reports'!B24</f>
        <v>4</v>
      </c>
      <c r="D57" s="432">
        <f>'08 Five Reports'!E149</f>
        <v>9803</v>
      </c>
      <c r="E57" s="376"/>
      <c r="F57" s="479">
        <v>1</v>
      </c>
      <c r="G57" s="377">
        <v>378</v>
      </c>
      <c r="H57" s="251"/>
      <c r="I57" s="484">
        <f>SUM(C57+'July Report'!I57)</f>
        <v>5</v>
      </c>
      <c r="J57" s="435">
        <f>SUM(D57+'July Report'!J57)</f>
        <v>16533</v>
      </c>
      <c r="K57" s="366"/>
      <c r="L57" s="488">
        <f>SUM(F57+'July Report'!L57)</f>
        <v>2</v>
      </c>
      <c r="M57" s="379">
        <f>SUM(G57+'July Report'!M57)</f>
        <v>695</v>
      </c>
    </row>
    <row r="58" spans="1:13" ht="17" thickBot="1" x14ac:dyDescent="0.25">
      <c r="A58" s="202" t="s">
        <v>35</v>
      </c>
      <c r="B58" s="357"/>
      <c r="C58" s="471">
        <f>SUM(C45:C57)</f>
        <v>375</v>
      </c>
      <c r="D58" s="219">
        <f>SUM(D45:D57)</f>
        <v>192509.6</v>
      </c>
      <c r="E58" s="347"/>
      <c r="F58" s="476">
        <f>SUM(F45:F57)</f>
        <v>400</v>
      </c>
      <c r="G58" s="220">
        <f>SUM(G45:G57)</f>
        <v>133170</v>
      </c>
      <c r="H58" s="357"/>
      <c r="I58" s="471">
        <f>SUM(I45:I57)</f>
        <v>738</v>
      </c>
      <c r="J58" s="219">
        <f>SUM(J45:J57)</f>
        <v>377609.48</v>
      </c>
      <c r="K58" s="344"/>
      <c r="L58" s="476">
        <f>SUM(L45:L57)</f>
        <v>625</v>
      </c>
      <c r="M58" s="486">
        <f>SUM(M45:M57)</f>
        <v>218910.94</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817</v>
      </c>
      <c r="D60" s="220">
        <f>SUM(D42+D58)</f>
        <v>466161.69999999995</v>
      </c>
      <c r="E60" s="349"/>
      <c r="F60" s="480">
        <f>SUM(F42+F58)</f>
        <v>809</v>
      </c>
      <c r="G60" s="222">
        <f>SUM(G42+G58)</f>
        <v>314878</v>
      </c>
      <c r="H60" s="359"/>
      <c r="I60" s="473">
        <f>SUM(I42+I58)</f>
        <v>1649</v>
      </c>
      <c r="J60" s="220">
        <f>SUM(J42+J58)</f>
        <v>813374.67999999993</v>
      </c>
      <c r="K60" s="349"/>
      <c r="L60" s="480">
        <f>SUM(L42+L58)</f>
        <v>1451</v>
      </c>
      <c r="M60" s="223">
        <f>SUM(M42+M58)</f>
        <v>553427.93999999994</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A1:M1"/>
    <mergeCell ref="B3:D3"/>
    <mergeCell ref="E3:G3"/>
    <mergeCell ref="H3:J3"/>
    <mergeCell ref="K3:M3"/>
    <mergeCell ref="B21:C21"/>
    <mergeCell ref="E21:F21"/>
    <mergeCell ref="H21:I21"/>
    <mergeCell ref="K21:L21"/>
    <mergeCell ref="B30:C30"/>
    <mergeCell ref="E30:F30"/>
    <mergeCell ref="H30:I30"/>
    <mergeCell ref="K30:L30"/>
    <mergeCell ref="B27:C27"/>
    <mergeCell ref="E27:F27"/>
    <mergeCell ref="H27:I27"/>
    <mergeCell ref="K27:L27"/>
    <mergeCell ref="B33:D33"/>
    <mergeCell ref="B35:D35"/>
    <mergeCell ref="E35:G35"/>
    <mergeCell ref="H35:J35"/>
    <mergeCell ref="K35:M35"/>
    <mergeCell ref="B36:C36"/>
    <mergeCell ref="E36:F36"/>
    <mergeCell ref="H36:I36"/>
    <mergeCell ref="K36:L36"/>
    <mergeCell ref="B44:C44"/>
    <mergeCell ref="E44:F44"/>
    <mergeCell ref="H44:I44"/>
    <mergeCell ref="K44:L44"/>
  </mergeCells>
  <pageMargins left="0.7" right="0.7" top="0.75" bottom="0.75" header="0.3" footer="0.3"/>
  <pageSetup scale="45"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DEA2-4652-4B50-990A-A36FA787994A}">
  <sheetPr>
    <pageSetUpPr fitToPage="1"/>
  </sheetPr>
  <dimension ref="A1:O64"/>
  <sheetViews>
    <sheetView workbookViewId="0">
      <selection activeCell="C15" sqref="C15"/>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5" bestFit="1" customWidth="1"/>
  </cols>
  <sheetData>
    <row r="1" spans="1:15" ht="97.25" customHeight="1" thickBot="1" x14ac:dyDescent="0.2">
      <c r="A1" s="1054"/>
      <c r="B1" s="1054"/>
      <c r="C1" s="1054"/>
      <c r="D1" s="1054"/>
      <c r="E1" s="1054"/>
      <c r="F1" s="1054"/>
      <c r="G1" s="1054"/>
      <c r="H1" s="1054"/>
      <c r="I1" s="1054"/>
      <c r="J1" s="1054"/>
      <c r="K1" s="1054"/>
      <c r="L1" s="1054"/>
      <c r="M1" s="1055"/>
      <c r="N1" t="s">
        <v>6282</v>
      </c>
    </row>
    <row r="2" spans="1:15" ht="17" thickBot="1" x14ac:dyDescent="0.25">
      <c r="A2" s="166">
        <v>44440</v>
      </c>
      <c r="B2" s="167"/>
      <c r="C2" s="167"/>
      <c r="D2" s="167"/>
      <c r="E2" s="167"/>
      <c r="F2" s="167"/>
      <c r="G2" s="167"/>
      <c r="H2" s="167"/>
      <c r="I2" s="167"/>
      <c r="J2" s="167"/>
      <c r="K2" s="167"/>
      <c r="L2" s="167"/>
      <c r="M2" s="168" t="s">
        <v>53</v>
      </c>
    </row>
    <row r="3" spans="1:15" ht="17" thickBot="1" x14ac:dyDescent="0.2">
      <c r="A3" s="169"/>
      <c r="B3" s="1047" t="s">
        <v>51</v>
      </c>
      <c r="C3" s="1047"/>
      <c r="D3" s="1048"/>
      <c r="E3" s="1047" t="s">
        <v>49</v>
      </c>
      <c r="F3" s="1047"/>
      <c r="G3" s="1048"/>
      <c r="H3" s="1047" t="s">
        <v>52</v>
      </c>
      <c r="I3" s="1047"/>
      <c r="J3" s="1048"/>
      <c r="K3" s="1047" t="s">
        <v>50</v>
      </c>
      <c r="L3" s="1047"/>
      <c r="M3" s="1049"/>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SUM(B5+'Aug Report'!H5)</f>
        <v>4</v>
      </c>
      <c r="I5" s="449">
        <f>SUM(C5+'Aug Report'!I5)</f>
        <v>4</v>
      </c>
      <c r="J5" s="527">
        <f>SUM(D5+'Aug Report'!J5)</f>
        <v>296907.59999999998</v>
      </c>
      <c r="K5" s="442">
        <f>SUM(E5+'Aug Report'!K5)</f>
        <v>0</v>
      </c>
      <c r="L5" s="442">
        <f>SUM(F5+'Aug Report'!L5)</f>
        <v>0</v>
      </c>
      <c r="M5" s="530">
        <f>SUM(G5+'Aug Report'!M5)</f>
        <v>0</v>
      </c>
    </row>
    <row r="6" spans="1:15" ht="16" x14ac:dyDescent="0.2">
      <c r="A6" s="175" t="s">
        <v>42</v>
      </c>
      <c r="B6" s="436">
        <f>'09 Data Dump'!B109</f>
        <v>12</v>
      </c>
      <c r="C6" s="436">
        <f>B6</f>
        <v>12</v>
      </c>
      <c r="D6" s="290">
        <f>'09 Data Dump'!N109</f>
        <v>1349087.63</v>
      </c>
      <c r="E6" s="444">
        <v>7</v>
      </c>
      <c r="F6" s="444">
        <v>7</v>
      </c>
      <c r="G6" s="7">
        <v>890032</v>
      </c>
      <c r="H6" s="439">
        <f>SUM(B6+'Aug Report'!H6)</f>
        <v>40</v>
      </c>
      <c r="I6" s="439">
        <f>SUM(C6+'Aug Report'!I6)</f>
        <v>40</v>
      </c>
      <c r="J6" s="528">
        <f>SUM(D6+'Aug Report'!J6)</f>
        <v>4499461.91</v>
      </c>
      <c r="K6" s="444">
        <f>SUM(E6+'Aug Report'!K6)</f>
        <v>24</v>
      </c>
      <c r="L6" s="444">
        <f>SUM(F6+'Aug Report'!L6)</f>
        <v>24</v>
      </c>
      <c r="M6" s="531">
        <f>SUM(G6+'Aug Report'!M6)</f>
        <v>3153432</v>
      </c>
      <c r="O6" s="143">
        <f>SUM(J5+J6+J7+J8+J10+J11)</f>
        <v>20015388.200000003</v>
      </c>
    </row>
    <row r="7" spans="1:15" ht="16" x14ac:dyDescent="0.2">
      <c r="A7" s="175" t="s">
        <v>5</v>
      </c>
      <c r="B7" s="437">
        <f>'09 Data Dump'!B114</f>
        <v>3</v>
      </c>
      <c r="C7" s="438">
        <f>'09 Data Dump'!Q114</f>
        <v>4</v>
      </c>
      <c r="D7" s="290">
        <f>'09 Data Dump'!N114</f>
        <v>634587.80000000005</v>
      </c>
      <c r="E7" s="444">
        <v>0</v>
      </c>
      <c r="F7" s="444">
        <v>0</v>
      </c>
      <c r="G7" s="7">
        <v>0</v>
      </c>
      <c r="H7" s="439">
        <f>SUM(B7+'Aug Report'!H7)</f>
        <v>4</v>
      </c>
      <c r="I7" s="439">
        <f>SUM(C7+'Aug Report'!I7)</f>
        <v>6</v>
      </c>
      <c r="J7" s="528">
        <f>SUM(D7+'Aug Report'!J7)</f>
        <v>732566.25</v>
      </c>
      <c r="K7" s="444">
        <f>SUM(E7+'Aug Report'!K7)</f>
        <v>1</v>
      </c>
      <c r="L7" s="444">
        <f>SUM(F7+'Aug Report'!L7)</f>
        <v>2</v>
      </c>
      <c r="M7" s="531">
        <f>SUM(G7+'Aug Report'!M7)</f>
        <v>136032</v>
      </c>
    </row>
    <row r="8" spans="1:15" ht="16" x14ac:dyDescent="0.2">
      <c r="A8" s="175" t="s">
        <v>40</v>
      </c>
      <c r="B8" s="437">
        <f>'09 Data Dump'!B119</f>
        <v>4</v>
      </c>
      <c r="C8" s="437">
        <f>'09 Data Dump'!Q119</f>
        <v>81</v>
      </c>
      <c r="D8" s="291">
        <f>'09 Data Dump'!N119</f>
        <v>3802281.06</v>
      </c>
      <c r="E8" s="444">
        <v>2</v>
      </c>
      <c r="F8" s="445">
        <v>27</v>
      </c>
      <c r="G8" s="8">
        <v>989128</v>
      </c>
      <c r="H8" s="439">
        <f>SUM(B8+'Aug Report'!H8)</f>
        <v>14</v>
      </c>
      <c r="I8" s="439">
        <f>SUM(C8+'Aug Report'!I8)</f>
        <v>290</v>
      </c>
      <c r="J8" s="528">
        <f>SUM(D8+'Aug Report'!J8)</f>
        <v>13833724.59</v>
      </c>
      <c r="K8" s="444">
        <f>SUM(E8+'Aug Report'!K8)</f>
        <v>6</v>
      </c>
      <c r="L8" s="444">
        <f>SUM(F8+'Aug Report'!L8)</f>
        <v>175</v>
      </c>
      <c r="M8" s="531">
        <f>SUM(G8+'Aug Report'!M8)</f>
        <v>8674516</v>
      </c>
    </row>
    <row r="9" spans="1:15" ht="16" x14ac:dyDescent="0.2">
      <c r="A9" s="175" t="s">
        <v>41</v>
      </c>
      <c r="B9" s="439">
        <v>0</v>
      </c>
      <c r="C9" s="439">
        <v>0</v>
      </c>
      <c r="D9" s="292">
        <v>0</v>
      </c>
      <c r="E9" s="444">
        <v>0</v>
      </c>
      <c r="F9" s="446">
        <v>0</v>
      </c>
      <c r="G9" s="8">
        <v>0</v>
      </c>
      <c r="H9" s="439">
        <f>SUM(B9+'Aug Report'!H9)</f>
        <v>0</v>
      </c>
      <c r="I9" s="439">
        <f>SUM(C9+'Aug Report'!I9)</f>
        <v>0</v>
      </c>
      <c r="J9" s="528">
        <f>SUM(D9+'Aug Report'!J9)</f>
        <v>0</v>
      </c>
      <c r="K9" s="444">
        <f>SUM(E9+'Aug Report'!K9)</f>
        <v>0</v>
      </c>
      <c r="L9" s="444">
        <f>SUM(F9+'Aug Report'!L9)</f>
        <v>0</v>
      </c>
      <c r="M9" s="531">
        <f>SUM(G9+'Aug Report'!M9)</f>
        <v>0</v>
      </c>
    </row>
    <row r="10" spans="1:15" ht="16" x14ac:dyDescent="0.2">
      <c r="A10" s="175" t="s">
        <v>44</v>
      </c>
      <c r="B10" s="436">
        <v>0</v>
      </c>
      <c r="C10" s="436">
        <v>0</v>
      </c>
      <c r="D10" s="290">
        <v>0</v>
      </c>
      <c r="E10" s="444">
        <v>0</v>
      </c>
      <c r="F10" s="443">
        <v>0</v>
      </c>
      <c r="G10" s="7">
        <v>0</v>
      </c>
      <c r="H10" s="439">
        <f>SUM(B10+'Aug Report'!H10)</f>
        <v>3</v>
      </c>
      <c r="I10" s="439">
        <f>SUM(C10+'Aug Report'!I10)</f>
        <v>3</v>
      </c>
      <c r="J10" s="528">
        <f>SUM(D10+'Aug Report'!J10)</f>
        <v>208295.09999999998</v>
      </c>
      <c r="K10" s="444">
        <f>SUM(E10+'Aug Report'!K10)</f>
        <v>2</v>
      </c>
      <c r="L10" s="444">
        <f>SUM(F10+'Aug Report'!L10)</f>
        <v>2</v>
      </c>
      <c r="M10" s="531">
        <f>SUM(G10+'Aug Report'!M10)</f>
        <v>122053</v>
      </c>
    </row>
    <row r="11" spans="1:15" ht="16" x14ac:dyDescent="0.2">
      <c r="A11" s="175" t="s">
        <v>38</v>
      </c>
      <c r="B11" s="437">
        <v>0</v>
      </c>
      <c r="C11" s="437">
        <v>0</v>
      </c>
      <c r="D11" s="292">
        <v>0</v>
      </c>
      <c r="E11" s="444">
        <v>3</v>
      </c>
      <c r="F11" s="443">
        <v>6</v>
      </c>
      <c r="G11" s="8">
        <v>495913</v>
      </c>
      <c r="H11" s="439">
        <f>SUM(B11+'Aug Report'!H11)</f>
        <v>5</v>
      </c>
      <c r="I11" s="439">
        <f>SUM(C11+'Aug Report'!I11)</f>
        <v>5</v>
      </c>
      <c r="J11" s="528">
        <f>SUM(D11+'Aug Report'!J11)</f>
        <v>444432.75</v>
      </c>
      <c r="K11" s="444">
        <f>SUM(E11+'Aug Report'!K11)</f>
        <v>7</v>
      </c>
      <c r="L11" s="444">
        <f>SUM(F11+'Aug Report'!L11)</f>
        <v>14</v>
      </c>
      <c r="M11" s="531">
        <f>SUM(G11+'Aug Report'!M11)</f>
        <v>1159946</v>
      </c>
    </row>
    <row r="12" spans="1:15" ht="16" x14ac:dyDescent="0.2">
      <c r="A12" s="175" t="s">
        <v>39</v>
      </c>
      <c r="B12" s="437">
        <v>0</v>
      </c>
      <c r="C12" s="439">
        <v>0</v>
      </c>
      <c r="D12" s="291">
        <v>0</v>
      </c>
      <c r="E12" s="444">
        <v>0</v>
      </c>
      <c r="F12" s="446">
        <v>0</v>
      </c>
      <c r="G12" s="8">
        <v>0</v>
      </c>
      <c r="H12" s="439">
        <f>SUM(B12+'Aug Report'!H12)</f>
        <v>0</v>
      </c>
      <c r="I12" s="439">
        <f>SUM(C12+'Aug Report'!I12)</f>
        <v>0</v>
      </c>
      <c r="J12" s="528">
        <f>SUM(D12+'Aug Report'!J12)</f>
        <v>0</v>
      </c>
      <c r="K12" s="444">
        <f>SUM(E12+'Aug Report'!K12)</f>
        <v>0</v>
      </c>
      <c r="L12" s="444">
        <f>SUM(F12+'Aug Report'!L12)</f>
        <v>0</v>
      </c>
      <c r="M12" s="531">
        <f>SUM(G12+'Aug Report'!M12)</f>
        <v>0</v>
      </c>
    </row>
    <row r="13" spans="1:15" ht="17" x14ac:dyDescent="0.2">
      <c r="A13" s="177" t="s">
        <v>6</v>
      </c>
      <c r="B13" s="439">
        <f>'09 Data Dump'!B124</f>
        <v>4</v>
      </c>
      <c r="C13" s="436">
        <f>B13</f>
        <v>4</v>
      </c>
      <c r="D13" s="292">
        <f>'09 Data Dump'!N124</f>
        <v>33690.800000000003</v>
      </c>
      <c r="E13" s="444">
        <v>2</v>
      </c>
      <c r="F13" s="443">
        <v>2</v>
      </c>
      <c r="G13" s="7">
        <v>20255</v>
      </c>
      <c r="H13" s="439">
        <f>SUM(B13+'Aug Report'!H13)</f>
        <v>17</v>
      </c>
      <c r="I13" s="439">
        <f>SUM(C13+'Aug Report'!I13)</f>
        <v>17</v>
      </c>
      <c r="J13" s="528">
        <f>SUM(D13+'Aug Report'!J13)</f>
        <v>166254.54999999999</v>
      </c>
      <c r="K13" s="444">
        <f>SUM(E13+'Aug Report'!K13)</f>
        <v>4</v>
      </c>
      <c r="L13" s="444">
        <f>SUM(F13+'Aug Report'!L13)</f>
        <v>4</v>
      </c>
      <c r="M13" s="531">
        <f>SUM(G13+'Aug Report'!M13)</f>
        <v>79657</v>
      </c>
    </row>
    <row r="14" spans="1:15" ht="16" x14ac:dyDescent="0.2">
      <c r="A14" s="175" t="s">
        <v>7</v>
      </c>
      <c r="B14" s="439">
        <v>0</v>
      </c>
      <c r="C14" s="436">
        <v>0</v>
      </c>
      <c r="D14" s="292">
        <v>0</v>
      </c>
      <c r="E14" s="444">
        <v>0</v>
      </c>
      <c r="F14" s="443">
        <v>0</v>
      </c>
      <c r="G14" s="8">
        <v>0</v>
      </c>
      <c r="H14" s="439">
        <f>SUM(B14+'Aug Report'!H14)</f>
        <v>0</v>
      </c>
      <c r="I14" s="439">
        <f>SUM(C14+'Aug Report'!I14)</f>
        <v>0</v>
      </c>
      <c r="J14" s="528">
        <f>SUM(D14+'Aug Report'!J14)</f>
        <v>0</v>
      </c>
      <c r="K14" s="444">
        <f>SUM(E14+'Aug Report'!K14)</f>
        <v>0</v>
      </c>
      <c r="L14" s="444">
        <f>SUM(F14+'Aug Report'!L14)</f>
        <v>0</v>
      </c>
      <c r="M14" s="531">
        <f>SUM(G14+'Aug Report'!M14)</f>
        <v>0</v>
      </c>
    </row>
    <row r="15" spans="1:15" ht="16" x14ac:dyDescent="0.2">
      <c r="A15" s="175" t="s">
        <v>8</v>
      </c>
      <c r="B15" s="440">
        <v>0</v>
      </c>
      <c r="C15" s="436">
        <v>0</v>
      </c>
      <c r="D15" s="291">
        <v>0</v>
      </c>
      <c r="E15" s="444">
        <v>1</v>
      </c>
      <c r="F15" s="443">
        <v>1</v>
      </c>
      <c r="G15" s="8">
        <v>19509</v>
      </c>
      <c r="H15" s="439">
        <f>SUM(B15+'Aug Report'!H15)</f>
        <v>3</v>
      </c>
      <c r="I15" s="439">
        <f>SUM(C15+'Aug Report'!I15)</f>
        <v>3</v>
      </c>
      <c r="J15" s="528">
        <f>SUM(D15+'Aug Report'!J15)</f>
        <v>33538.5</v>
      </c>
      <c r="K15" s="444">
        <f>SUM(E15+'Aug Report'!K15)</f>
        <v>6</v>
      </c>
      <c r="L15" s="444">
        <f>SUM(F15+'Aug Report'!L15)</f>
        <v>6</v>
      </c>
      <c r="M15" s="531">
        <f>SUM(G15+'Aug Report'!M15)</f>
        <v>4920935</v>
      </c>
    </row>
    <row r="16" spans="1:15" ht="16" x14ac:dyDescent="0.2">
      <c r="A16" s="175" t="s">
        <v>9</v>
      </c>
      <c r="B16" s="440">
        <v>0</v>
      </c>
      <c r="C16" s="436">
        <v>0</v>
      </c>
      <c r="D16" s="291">
        <v>0</v>
      </c>
      <c r="E16" s="444">
        <v>0</v>
      </c>
      <c r="F16" s="443">
        <v>0</v>
      </c>
      <c r="G16" s="9">
        <v>0</v>
      </c>
      <c r="H16" s="439">
        <f>SUM(B16+'Aug Report'!H16)</f>
        <v>0</v>
      </c>
      <c r="I16" s="439">
        <f>SUM(C16+'Aug Report'!I16)</f>
        <v>0</v>
      </c>
      <c r="J16" s="528">
        <f>SUM(D16+'Aug Report'!J16)</f>
        <v>0</v>
      </c>
      <c r="K16" s="444">
        <f>SUM(E16+'Aug Report'!K16)</f>
        <v>0</v>
      </c>
      <c r="L16" s="444">
        <f>SUM(F16+'Aug Report'!L16)</f>
        <v>0</v>
      </c>
      <c r="M16" s="531">
        <f>SUM(G16+'Aug Report'!M16)</f>
        <v>0</v>
      </c>
    </row>
    <row r="17" spans="1:15" ht="16" x14ac:dyDescent="0.2">
      <c r="A17" s="175" t="s">
        <v>10</v>
      </c>
      <c r="B17" s="440">
        <v>0</v>
      </c>
      <c r="C17" s="436">
        <v>0</v>
      </c>
      <c r="D17" s="291">
        <v>0</v>
      </c>
      <c r="E17" s="444">
        <v>0</v>
      </c>
      <c r="F17" s="443">
        <v>0</v>
      </c>
      <c r="G17" s="8">
        <v>0</v>
      </c>
      <c r="H17" s="439">
        <f>SUM(B17+'Aug Report'!H17)</f>
        <v>0</v>
      </c>
      <c r="I17" s="439">
        <f>SUM(C17+'Aug Report'!I17)</f>
        <v>0</v>
      </c>
      <c r="J17" s="528">
        <f>SUM(D17+'Aug Report'!J17)</f>
        <v>0</v>
      </c>
      <c r="K17" s="444">
        <f>SUM(E17+'Aug Report'!K17)</f>
        <v>0</v>
      </c>
      <c r="L17" s="444">
        <f>SUM(F17+'Aug Report'!L17)</f>
        <v>0</v>
      </c>
      <c r="M17" s="531">
        <f>SUM(G17+'Aug Report'!M17)</f>
        <v>0</v>
      </c>
      <c r="O17" s="143">
        <f>SUM(M6+M7+M8+M10+M11)</f>
        <v>13245979</v>
      </c>
    </row>
    <row r="18" spans="1:15" ht="17" thickBot="1" x14ac:dyDescent="0.25">
      <c r="A18" s="178" t="s">
        <v>11</v>
      </c>
      <c r="B18" s="440">
        <v>0</v>
      </c>
      <c r="C18" s="436">
        <v>0</v>
      </c>
      <c r="D18" s="291">
        <v>0</v>
      </c>
      <c r="E18" s="447">
        <v>0</v>
      </c>
      <c r="F18" s="443">
        <v>0</v>
      </c>
      <c r="G18" s="10">
        <v>0</v>
      </c>
      <c r="H18" s="450">
        <f>SUM(B18+'Aug Report'!H18)</f>
        <v>0</v>
      </c>
      <c r="I18" s="450">
        <f>SUM(C18+'Aug Report'!I18)</f>
        <v>0</v>
      </c>
      <c r="J18" s="529">
        <f>SUM(D18+'Aug Report'!J18)</f>
        <v>0</v>
      </c>
      <c r="K18" s="447">
        <f>SUM(E18+'Aug Report'!K18)</f>
        <v>0</v>
      </c>
      <c r="L18" s="447">
        <f>SUM(F18+'Aug Report'!L18)</f>
        <v>0</v>
      </c>
      <c r="M18" s="532">
        <f>SUM(G18+'Aug Report'!M18)</f>
        <v>0</v>
      </c>
    </row>
    <row r="19" spans="1:15" ht="17" thickBot="1" x14ac:dyDescent="0.25">
      <c r="A19" s="179" t="s">
        <v>12</v>
      </c>
      <c r="B19" s="441">
        <f>SUM(B5:B18)</f>
        <v>23</v>
      </c>
      <c r="C19" s="441">
        <f t="shared" ref="C19:M19" si="0">SUM(C5:C18)</f>
        <v>101</v>
      </c>
      <c r="D19" s="211">
        <f t="shared" si="0"/>
        <v>5819647.29</v>
      </c>
      <c r="E19" s="448">
        <f t="shared" si="0"/>
        <v>15</v>
      </c>
      <c r="F19" s="448">
        <f t="shared" si="0"/>
        <v>43</v>
      </c>
      <c r="G19" s="213">
        <f t="shared" si="0"/>
        <v>2414837</v>
      </c>
      <c r="H19" s="441">
        <f t="shared" si="0"/>
        <v>90</v>
      </c>
      <c r="I19" s="441">
        <f t="shared" si="0"/>
        <v>368</v>
      </c>
      <c r="J19" s="211">
        <f t="shared" si="0"/>
        <v>20215181.250000004</v>
      </c>
      <c r="K19" s="448">
        <f t="shared" si="0"/>
        <v>50</v>
      </c>
      <c r="L19" s="448">
        <f t="shared" si="0"/>
        <v>227</v>
      </c>
      <c r="M19" s="213">
        <f t="shared" si="0"/>
        <v>18246571</v>
      </c>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5" ht="16" x14ac:dyDescent="0.15">
      <c r="A22" s="184" t="s">
        <v>45</v>
      </c>
      <c r="B22" s="304"/>
      <c r="C22" s="451">
        <f>'09 Data Dump'!B96</f>
        <v>63</v>
      </c>
      <c r="D22" s="334">
        <f>'09 Data Dump'!N96</f>
        <v>957515.4</v>
      </c>
      <c r="E22" s="309"/>
      <c r="F22" s="455">
        <v>78</v>
      </c>
      <c r="G22" s="312">
        <v>1182063</v>
      </c>
      <c r="H22" s="307"/>
      <c r="I22" s="451">
        <f>SUM(C22+'Aug Report'!I22)</f>
        <v>201</v>
      </c>
      <c r="J22" s="533">
        <f>SUM(D22+'Aug Report'!J22)</f>
        <v>2875702.82</v>
      </c>
      <c r="K22" s="460"/>
      <c r="L22" s="508">
        <f>SUM(F22+'Aug Report'!L22)</f>
        <v>230</v>
      </c>
      <c r="M22" s="536">
        <f>SUM(G22+'Aug Report'!M22)</f>
        <v>3186670</v>
      </c>
    </row>
    <row r="23" spans="1:15" ht="16" x14ac:dyDescent="0.2">
      <c r="A23" s="185" t="s">
        <v>13</v>
      </c>
      <c r="B23" s="305"/>
      <c r="C23" s="452">
        <f>'09 Data Dump'!B31</f>
        <v>29</v>
      </c>
      <c r="D23" s="335">
        <f>'09 Data Dump'!N31</f>
        <v>2124059</v>
      </c>
      <c r="E23" s="310"/>
      <c r="F23" s="456">
        <v>22</v>
      </c>
      <c r="G23" s="17">
        <v>2560785</v>
      </c>
      <c r="H23" s="305"/>
      <c r="I23" s="452">
        <f>SUM(C23+'Aug Report'!I23)</f>
        <v>75</v>
      </c>
      <c r="J23" s="534">
        <f>SUM(D23+'Aug Report'!J23)</f>
        <v>11660787.26</v>
      </c>
      <c r="K23" s="462"/>
      <c r="L23" s="509">
        <f>SUM(F23+'Aug Report'!L23)</f>
        <v>76</v>
      </c>
      <c r="M23" s="537">
        <f>SUM(G23+'Aug Report'!M23)</f>
        <v>10915147</v>
      </c>
    </row>
    <row r="24" spans="1:15" ht="17" thickBot="1" x14ac:dyDescent="0.25">
      <c r="A24" s="186" t="s">
        <v>48</v>
      </c>
      <c r="B24" s="306"/>
      <c r="C24" s="453">
        <v>1</v>
      </c>
      <c r="D24" s="336">
        <f>'09 Data Dump'!G131</f>
        <v>0</v>
      </c>
      <c r="E24" s="311"/>
      <c r="F24" s="457">
        <v>1</v>
      </c>
      <c r="G24" s="18">
        <v>155000</v>
      </c>
      <c r="H24" s="308"/>
      <c r="I24" s="459">
        <f>SUM(C24+'Aug Report'!I24)</f>
        <v>4</v>
      </c>
      <c r="J24" s="535">
        <f>SUM(D24+'Aug Report'!J24)</f>
        <v>0</v>
      </c>
      <c r="K24" s="464"/>
      <c r="L24" s="510">
        <f>SUM(F24+'Aug Report'!L24)</f>
        <v>1</v>
      </c>
      <c r="M24" s="538">
        <f>SUM(G24+'Aug Report'!M24)</f>
        <v>155000</v>
      </c>
    </row>
    <row r="25" spans="1:15" ht="17" thickBot="1" x14ac:dyDescent="0.25">
      <c r="A25" s="187" t="s">
        <v>14</v>
      </c>
      <c r="B25" s="303"/>
      <c r="C25" s="454">
        <f>SUM(C22:C24)</f>
        <v>93</v>
      </c>
      <c r="D25" s="214">
        <f>SUM(D22:D24)</f>
        <v>3081574.3999999999</v>
      </c>
      <c r="E25" s="300"/>
      <c r="F25" s="458">
        <f>SUM(F22:F24)</f>
        <v>101</v>
      </c>
      <c r="G25" s="215">
        <f>SUM(G22:G24)</f>
        <v>3897848</v>
      </c>
      <c r="H25" s="303"/>
      <c r="I25" s="454">
        <f>SUM(I22:I24)</f>
        <v>280</v>
      </c>
      <c r="J25" s="214">
        <f>SUM(J22:J24)</f>
        <v>14536490.08</v>
      </c>
      <c r="K25" s="466"/>
      <c r="L25" s="454">
        <f>SUM(L22:L24)</f>
        <v>307</v>
      </c>
      <c r="M25" s="314">
        <f>SUM(M22:M24)</f>
        <v>14256817</v>
      </c>
      <c r="N25" s="27"/>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5" ht="18" thickBot="1" x14ac:dyDescent="0.25">
      <c r="A28" s="190" t="s">
        <v>2893</v>
      </c>
      <c r="B28" s="297"/>
      <c r="C28" s="298">
        <v>0</v>
      </c>
      <c r="D28" s="217">
        <f>SUM(C5:C12)+(C28)</f>
        <v>97</v>
      </c>
      <c r="E28" s="300"/>
      <c r="F28" s="299">
        <v>0</v>
      </c>
      <c r="G28" s="218">
        <f>SUM(F5:F12)+F28</f>
        <v>40</v>
      </c>
      <c r="H28" s="296"/>
      <c r="I28" s="295">
        <f>SUM(C28+'Aug Report'!I28)</f>
        <v>5</v>
      </c>
      <c r="J28" s="217">
        <f>SUM(D28+'Aug Report'!J28)</f>
        <v>351</v>
      </c>
      <c r="K28" s="300"/>
      <c r="L28" s="299">
        <f>SUM(F28+'Aug Report'!L28)</f>
        <v>2</v>
      </c>
      <c r="M28" s="299">
        <f>SUM(G28+'Aug Report'!M28)</f>
        <v>219</v>
      </c>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5" ht="35" thickBot="1" x14ac:dyDescent="0.25">
      <c r="A31" s="192" t="s">
        <v>2895</v>
      </c>
      <c r="B31" s="297"/>
      <c r="C31" s="302">
        <f>SUM(B19+C25)</f>
        <v>116</v>
      </c>
      <c r="D31" s="214">
        <f>SUM(D19+D25)</f>
        <v>8901221.6899999995</v>
      </c>
      <c r="E31" s="319"/>
      <c r="F31" s="299">
        <f>SUM(E19+F25)</f>
        <v>116</v>
      </c>
      <c r="G31" s="215">
        <f>SUM(G19+G25)</f>
        <v>6312685</v>
      </c>
      <c r="H31" s="297"/>
      <c r="I31" s="302">
        <f>SUM(H19+I25)</f>
        <v>370</v>
      </c>
      <c r="J31" s="214">
        <f>SUM(J19+J25)</f>
        <v>34751671.330000006</v>
      </c>
      <c r="K31" s="319"/>
      <c r="L31" s="299">
        <f>SUM(K19+L25)</f>
        <v>357</v>
      </c>
      <c r="M31" s="216">
        <f>SUM(M19+M25)</f>
        <v>32503388</v>
      </c>
    </row>
    <row r="32" spans="1:15" ht="17" thickBot="1" x14ac:dyDescent="0.25">
      <c r="A32" s="180"/>
      <c r="B32" s="180"/>
      <c r="C32" s="180"/>
      <c r="D32" s="180"/>
      <c r="E32" s="180"/>
      <c r="F32" s="180"/>
      <c r="G32" s="180"/>
      <c r="H32" s="180"/>
      <c r="I32" s="180"/>
      <c r="J32" s="180"/>
      <c r="K32" s="180"/>
      <c r="L32" s="180"/>
      <c r="M32" s="180"/>
    </row>
    <row r="33" spans="1:13" ht="17" thickBot="1" x14ac:dyDescent="0.25">
      <c r="A33" s="193" t="s">
        <v>46</v>
      </c>
      <c r="B33" s="1058">
        <f>'09 Data Dump'!O132</f>
        <v>17859239.059999999</v>
      </c>
      <c r="C33" s="1058"/>
      <c r="D33" s="1059"/>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46" t="s">
        <v>51</v>
      </c>
      <c r="C35" s="1047"/>
      <c r="D35" s="1048"/>
      <c r="E35" s="1047" t="s">
        <v>49</v>
      </c>
      <c r="F35" s="1047"/>
      <c r="G35" s="1048"/>
      <c r="H35" s="1047" t="s">
        <v>52</v>
      </c>
      <c r="I35" s="1047"/>
      <c r="J35" s="1048"/>
      <c r="K35" s="1047" t="s">
        <v>50</v>
      </c>
      <c r="L35" s="1047"/>
      <c r="M35" s="1049"/>
    </row>
    <row r="36" spans="1:13" ht="16" x14ac:dyDescent="0.15">
      <c r="A36" s="196" t="s">
        <v>16</v>
      </c>
      <c r="B36" s="1041" t="s">
        <v>2</v>
      </c>
      <c r="C36" s="1041"/>
      <c r="D36" s="197" t="s">
        <v>1</v>
      </c>
      <c r="E36" s="1041" t="s">
        <v>2</v>
      </c>
      <c r="F36" s="1041"/>
      <c r="G36" s="197" t="s">
        <v>1</v>
      </c>
      <c r="H36" s="1041" t="s">
        <v>2</v>
      </c>
      <c r="I36" s="1041"/>
      <c r="J36" s="197" t="s">
        <v>1</v>
      </c>
      <c r="K36" s="1041" t="s">
        <v>2</v>
      </c>
      <c r="L36" s="1041"/>
      <c r="M36" s="198" t="s">
        <v>1</v>
      </c>
    </row>
    <row r="37" spans="1:13" ht="16" x14ac:dyDescent="0.2">
      <c r="A37" s="175" t="s">
        <v>19</v>
      </c>
      <c r="B37" s="350"/>
      <c r="C37" s="351">
        <f>C31</f>
        <v>116</v>
      </c>
      <c r="D37" s="208">
        <f>SUM('09 Five Reports'!H18+'09 Five Reports'!H112)-'Sept Report'!D41</f>
        <v>115774.7</v>
      </c>
      <c r="E37" s="342"/>
      <c r="F37" s="474">
        <v>116</v>
      </c>
      <c r="G37" s="19">
        <v>82730</v>
      </c>
      <c r="H37" s="350"/>
      <c r="I37" s="469">
        <f>SUM(C37+'Aug Report'!I37)</f>
        <v>370</v>
      </c>
      <c r="J37" s="594">
        <f>SUM(D37+'Aug Report'!J37)</f>
        <v>436356.33</v>
      </c>
      <c r="K37" s="255"/>
      <c r="L37" s="485">
        <f>SUM(F37+'Aug Report'!L37)</f>
        <v>357</v>
      </c>
      <c r="M37" s="511">
        <f>SUM(G37+'Aug Report'!M37)</f>
        <v>313805</v>
      </c>
    </row>
    <row r="38" spans="1:13" ht="16" x14ac:dyDescent="0.2">
      <c r="A38" s="175" t="s">
        <v>20</v>
      </c>
      <c r="B38" s="354"/>
      <c r="C38" s="513">
        <f>'09 Five Reports'!B234</f>
        <v>109</v>
      </c>
      <c r="D38" s="208">
        <f>SUM('09 Five Reports'!H19+'09 Five Reports'!H113)</f>
        <v>34139.199999999997</v>
      </c>
      <c r="E38" s="342"/>
      <c r="F38" s="474">
        <v>92</v>
      </c>
      <c r="G38" s="20">
        <v>24767</v>
      </c>
      <c r="H38" s="350"/>
      <c r="I38" s="469">
        <f>SUM(C38+'Aug Report'!I38)</f>
        <v>333</v>
      </c>
      <c r="J38" s="594">
        <f>SUM(D38+'Aug Report'!J38)</f>
        <v>60994.77</v>
      </c>
      <c r="K38" s="255"/>
      <c r="L38" s="485">
        <f>SUM(F38+'Aug Report'!L38)</f>
        <v>312</v>
      </c>
      <c r="M38" s="511">
        <f>SUM(G38+'Aug Report'!M38)</f>
        <v>77788</v>
      </c>
    </row>
    <row r="39" spans="1:13" ht="16" x14ac:dyDescent="0.2">
      <c r="A39" s="175" t="s">
        <v>21</v>
      </c>
      <c r="B39" s="354"/>
      <c r="C39" s="513">
        <f>'09 Five Reports'!B236</f>
        <v>62</v>
      </c>
      <c r="D39" s="208">
        <f>SUM('09 Five Reports'!H20+'09 Five Reports'!H114)</f>
        <v>13068</v>
      </c>
      <c r="E39" s="342"/>
      <c r="F39" s="474">
        <v>68</v>
      </c>
      <c r="G39" s="19">
        <v>7940</v>
      </c>
      <c r="H39" s="350"/>
      <c r="I39" s="469">
        <f>SUM(C39+'Aug Report'!I39)</f>
        <v>226</v>
      </c>
      <c r="J39" s="594">
        <f>SUM(D39+'Aug Report'!J39)</f>
        <v>76718</v>
      </c>
      <c r="K39" s="255"/>
      <c r="L39" s="485">
        <f>SUM(F39+'Aug Report'!L39)</f>
        <v>211</v>
      </c>
      <c r="M39" s="511">
        <f>SUM(G39+'Aug Report'!M39)</f>
        <v>38448</v>
      </c>
    </row>
    <row r="40" spans="1:13" ht="16" x14ac:dyDescent="0.2">
      <c r="A40" s="175" t="s">
        <v>22</v>
      </c>
      <c r="B40" s="354"/>
      <c r="C40" s="513">
        <f>'09 Five Reports'!B235</f>
        <v>113</v>
      </c>
      <c r="D40" s="208">
        <f>SUM('09 Five Reports'!H21+'09 Five Reports'!H115)</f>
        <v>12476</v>
      </c>
      <c r="E40" s="342"/>
      <c r="F40" s="474">
        <v>89</v>
      </c>
      <c r="G40" s="20">
        <v>7499</v>
      </c>
      <c r="H40" s="350"/>
      <c r="I40" s="469">
        <f>SUM(C40+'Aug Report'!I40)</f>
        <v>369</v>
      </c>
      <c r="J40" s="594">
        <f>SUM(D40+'Aug Report'!J40)</f>
        <v>36907</v>
      </c>
      <c r="K40" s="255"/>
      <c r="L40" s="485">
        <f>SUM(F40+'Aug Report'!L40)</f>
        <v>299</v>
      </c>
      <c r="M40" s="511">
        <f>SUM(G40+'Aug Report'!M40)</f>
        <v>27184</v>
      </c>
    </row>
    <row r="41" spans="1:13" ht="17" thickBot="1" x14ac:dyDescent="0.25">
      <c r="A41" s="178" t="s">
        <v>1488</v>
      </c>
      <c r="B41" s="360"/>
      <c r="C41" s="514">
        <f>'09 Five Reports'!B233</f>
        <v>5</v>
      </c>
      <c r="D41" s="209">
        <f>SUM('09 Five Reports'!H52+'09 Five Reports'!H152)</f>
        <v>114</v>
      </c>
      <c r="E41" s="343"/>
      <c r="F41" s="475">
        <v>6</v>
      </c>
      <c r="G41" s="19">
        <v>114</v>
      </c>
      <c r="H41" s="350"/>
      <c r="I41" s="469">
        <f>SUM(C41+'Aug Report'!I41)</f>
        <v>18</v>
      </c>
      <c r="J41" s="594">
        <f>SUM(D41+'Aug Report'!J41)</f>
        <v>361</v>
      </c>
      <c r="K41" s="365"/>
      <c r="L41" s="488">
        <f>SUM(F41+'Aug Report'!L41)</f>
        <v>18</v>
      </c>
      <c r="M41" s="512">
        <f>SUM(G41+'Aug Report'!M41)</f>
        <v>342</v>
      </c>
    </row>
    <row r="42" spans="1:13" ht="17" thickBot="1" x14ac:dyDescent="0.25">
      <c r="A42" s="199" t="s">
        <v>18</v>
      </c>
      <c r="B42" s="352"/>
      <c r="C42" s="362">
        <f>SUM(C37:C41)</f>
        <v>405</v>
      </c>
      <c r="D42" s="219">
        <f>SUM(D37:D41)</f>
        <v>175571.9</v>
      </c>
      <c r="E42" s="344"/>
      <c r="F42" s="476">
        <f>SUM(F37:F41)</f>
        <v>371</v>
      </c>
      <c r="G42" s="220">
        <f>SUM(G37:G41)</f>
        <v>123050</v>
      </c>
      <c r="H42" s="352"/>
      <c r="I42" s="481">
        <f>SUM(I37:I41)</f>
        <v>1316</v>
      </c>
      <c r="J42" s="219">
        <f>SUM(J37:J41)</f>
        <v>611337.10000000009</v>
      </c>
      <c r="K42" s="347"/>
      <c r="L42" s="476">
        <f>SUM(L37:L41)</f>
        <v>1197</v>
      </c>
      <c r="M42" s="368">
        <f>SUM(M37:M41)</f>
        <v>457567</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3" ht="16" x14ac:dyDescent="0.2">
      <c r="A45" s="174" t="s">
        <v>37</v>
      </c>
      <c r="B45" s="373"/>
      <c r="C45" s="482">
        <f>'09 Five Reports'!B251</f>
        <v>49</v>
      </c>
      <c r="D45" s="430">
        <f>'09 Five Reports'!H106</f>
        <v>12219</v>
      </c>
      <c r="E45" s="257"/>
      <c r="F45" s="477">
        <v>63</v>
      </c>
      <c r="G45" s="21">
        <v>13663</v>
      </c>
      <c r="H45" s="374"/>
      <c r="I45" s="482">
        <f>SUM(C45+'Aug Report'!I45)</f>
        <v>355</v>
      </c>
      <c r="J45" s="593">
        <f>SUM(D45+'Aug Report'!J45)</f>
        <v>73909</v>
      </c>
      <c r="K45" s="524"/>
      <c r="L45" s="521">
        <f>SUM(F45+'Aug Report'!L45)</f>
        <v>265</v>
      </c>
      <c r="M45" s="539">
        <f>SUM(G45+'Aug Report'!M45)</f>
        <v>55786</v>
      </c>
    </row>
    <row r="46" spans="1:13" ht="16" x14ac:dyDescent="0.2">
      <c r="A46" s="175" t="s">
        <v>36</v>
      </c>
      <c r="B46" s="354"/>
      <c r="C46" s="483">
        <f>'09 Five Reports'!B249</f>
        <v>12</v>
      </c>
      <c r="D46" s="431">
        <f>'09 Five Reports'!H93</f>
        <v>17099</v>
      </c>
      <c r="E46" s="253"/>
      <c r="F46" s="478">
        <v>15</v>
      </c>
      <c r="G46" s="22">
        <v>17783</v>
      </c>
      <c r="H46" s="249"/>
      <c r="I46" s="483">
        <f>SUM(C46+'Aug Report'!I46)</f>
        <v>49</v>
      </c>
      <c r="J46" s="594">
        <f>SUM(D46+'Aug Report'!J46)</f>
        <v>81846.709999999992</v>
      </c>
      <c r="K46" s="525"/>
      <c r="L46" s="522">
        <f>SUM(F46+'Aug Report'!L46)</f>
        <v>51</v>
      </c>
      <c r="M46" s="511">
        <f>SUM(G46+'Aug Report'!M46)</f>
        <v>62309.82</v>
      </c>
    </row>
    <row r="47" spans="1:13" ht="16" x14ac:dyDescent="0.2">
      <c r="A47" s="175" t="s">
        <v>26</v>
      </c>
      <c r="B47" s="354"/>
      <c r="C47" s="483">
        <f>'09 Five Reports'!B250</f>
        <v>53</v>
      </c>
      <c r="D47" s="431">
        <f>'09 Five Reports'!H175</f>
        <v>22860.25</v>
      </c>
      <c r="E47" s="253"/>
      <c r="F47" s="478">
        <v>44</v>
      </c>
      <c r="G47" s="22">
        <v>14864</v>
      </c>
      <c r="H47" s="249"/>
      <c r="I47" s="483">
        <f>SUM(C47+'Aug Report'!I47)</f>
        <v>259</v>
      </c>
      <c r="J47" s="594">
        <f>SUM(D47+'Aug Report'!J47)</f>
        <v>117849.25</v>
      </c>
      <c r="K47" s="525"/>
      <c r="L47" s="522">
        <f>SUM(F47+'Aug Report'!L47)</f>
        <v>242</v>
      </c>
      <c r="M47" s="511">
        <f>SUM(G47+'Aug Report'!M47)</f>
        <v>90426</v>
      </c>
    </row>
    <row r="48" spans="1:13" ht="16" x14ac:dyDescent="0.2">
      <c r="A48" s="175" t="s">
        <v>27</v>
      </c>
      <c r="B48" s="350"/>
      <c r="C48" s="469">
        <v>0</v>
      </c>
      <c r="D48" s="431">
        <v>0</v>
      </c>
      <c r="E48" s="253"/>
      <c r="F48" s="478">
        <v>0</v>
      </c>
      <c r="G48" s="22">
        <v>0</v>
      </c>
      <c r="H48" s="249"/>
      <c r="I48" s="483">
        <f>SUM(C48+'Aug Report'!I48)</f>
        <v>0</v>
      </c>
      <c r="J48" s="594">
        <f>SUM(D48+'Aug Report'!J48)</f>
        <v>0</v>
      </c>
      <c r="K48" s="525"/>
      <c r="L48" s="522">
        <f>SUM(F48+'Aug Report'!L48)</f>
        <v>2</v>
      </c>
      <c r="M48" s="511">
        <f>SUM(G48+'Aug Report'!M48)</f>
        <v>454</v>
      </c>
    </row>
    <row r="49" spans="1:13" ht="16" x14ac:dyDescent="0.2">
      <c r="A49" s="175" t="s">
        <v>28</v>
      </c>
      <c r="B49" s="354"/>
      <c r="C49" s="483">
        <f>'09 Five Reports'!B247</f>
        <v>24</v>
      </c>
      <c r="D49" s="431">
        <f>'09 Five Reports'!H164</f>
        <v>18839.09</v>
      </c>
      <c r="E49" s="253"/>
      <c r="F49" s="478">
        <v>18</v>
      </c>
      <c r="G49" s="22">
        <v>9459</v>
      </c>
      <c r="H49" s="249"/>
      <c r="I49" s="483">
        <f>SUM(C49+'Aug Report'!I49)</f>
        <v>75</v>
      </c>
      <c r="J49" s="594">
        <f>SUM(D49+'Aug Report'!J49)</f>
        <v>129446.86</v>
      </c>
      <c r="K49" s="525"/>
      <c r="L49" s="522">
        <f>SUM(F49+'Aug Report'!L49)</f>
        <v>60</v>
      </c>
      <c r="M49" s="511">
        <f>SUM(G49+'Aug Report'!M49)</f>
        <v>41083.619999999995</v>
      </c>
    </row>
    <row r="50" spans="1:13" ht="16" x14ac:dyDescent="0.2">
      <c r="A50" s="175" t="s">
        <v>29</v>
      </c>
      <c r="B50" s="354"/>
      <c r="C50" s="483">
        <f>'09 Five Reports'!B248</f>
        <v>2</v>
      </c>
      <c r="D50" s="431">
        <f>'09 Five Reports'!H168</f>
        <v>462</v>
      </c>
      <c r="E50" s="253"/>
      <c r="F50" s="478">
        <v>6</v>
      </c>
      <c r="G50" s="22">
        <v>910</v>
      </c>
      <c r="H50" s="249"/>
      <c r="I50" s="483">
        <f>SUM(C50+'Aug Report'!I50)</f>
        <v>5</v>
      </c>
      <c r="J50" s="594">
        <f>SUM(D50+'Aug Report'!J50)</f>
        <v>884</v>
      </c>
      <c r="K50" s="525"/>
      <c r="L50" s="522">
        <f>SUM(F50+'Aug Report'!L50)</f>
        <v>20</v>
      </c>
      <c r="M50" s="511">
        <f>SUM(G50+'Aug Report'!M50)</f>
        <v>1875</v>
      </c>
    </row>
    <row r="51" spans="1:13" ht="16" x14ac:dyDescent="0.2">
      <c r="A51" s="175" t="s">
        <v>3</v>
      </c>
      <c r="B51" s="354"/>
      <c r="C51" s="469">
        <v>0</v>
      </c>
      <c r="D51" s="431">
        <v>0</v>
      </c>
      <c r="E51" s="253"/>
      <c r="F51" s="478">
        <v>1</v>
      </c>
      <c r="G51" s="22">
        <v>388</v>
      </c>
      <c r="H51" s="249"/>
      <c r="I51" s="483">
        <f>SUM(C51+'Aug Report'!I51)</f>
        <v>3</v>
      </c>
      <c r="J51" s="594">
        <f>SUM(D51+'Aug Report'!J51)</f>
        <v>990</v>
      </c>
      <c r="K51" s="525"/>
      <c r="L51" s="522">
        <f>SUM(F51+'Aug Report'!L51)</f>
        <v>8</v>
      </c>
      <c r="M51" s="511">
        <f>SUM(G51+'Aug Report'!M51)</f>
        <v>3500</v>
      </c>
    </row>
    <row r="52" spans="1:13" ht="16" x14ac:dyDescent="0.2">
      <c r="A52" s="175" t="s">
        <v>30</v>
      </c>
      <c r="B52" s="354"/>
      <c r="C52" s="483">
        <f>'09 Five Reports'!B246</f>
        <v>16</v>
      </c>
      <c r="D52" s="431">
        <f>'09 Five Reports'!H95</f>
        <v>2502</v>
      </c>
      <c r="E52" s="253"/>
      <c r="F52" s="478">
        <v>15</v>
      </c>
      <c r="G52" s="22">
        <v>2279</v>
      </c>
      <c r="H52" s="249"/>
      <c r="I52" s="483">
        <f>SUM(C52+'Aug Report'!I52)</f>
        <v>67</v>
      </c>
      <c r="J52" s="594">
        <f>SUM(D52+'Aug Report'!J52)</f>
        <v>12565</v>
      </c>
      <c r="K52" s="525"/>
      <c r="L52" s="522">
        <f>SUM(F52+'Aug Report'!L52)</f>
        <v>51</v>
      </c>
      <c r="M52" s="511">
        <f>SUM(G52+'Aug Report'!M52)</f>
        <v>9699.5</v>
      </c>
    </row>
    <row r="53" spans="1:13" ht="16" x14ac:dyDescent="0.2">
      <c r="A53" s="175" t="s">
        <v>31</v>
      </c>
      <c r="B53" s="350"/>
      <c r="C53" s="469">
        <v>0</v>
      </c>
      <c r="D53" s="431">
        <v>0</v>
      </c>
      <c r="E53" s="253"/>
      <c r="F53" s="478">
        <v>3</v>
      </c>
      <c r="G53" s="22">
        <v>1380</v>
      </c>
      <c r="H53" s="249"/>
      <c r="I53" s="483">
        <f>SUM(C53+'Aug Report'!I53)</f>
        <v>0</v>
      </c>
      <c r="J53" s="594">
        <f>SUM(D53+'Aug Report'!J53)</f>
        <v>0</v>
      </c>
      <c r="K53" s="525"/>
      <c r="L53" s="522">
        <f>SUM(F53+'Aug Report'!L53)</f>
        <v>10</v>
      </c>
      <c r="M53" s="511">
        <f>SUM(G53+'Aug Report'!M53)</f>
        <v>4552</v>
      </c>
    </row>
    <row r="54" spans="1:13" ht="16" x14ac:dyDescent="0.2">
      <c r="A54" s="175" t="s">
        <v>4</v>
      </c>
      <c r="B54" s="354"/>
      <c r="C54" s="483">
        <f>'09 Five Reports'!B252</f>
        <v>14</v>
      </c>
      <c r="D54" s="431">
        <f>'09 Five Reports'!H98</f>
        <v>3798</v>
      </c>
      <c r="E54" s="253"/>
      <c r="F54" s="478">
        <v>2</v>
      </c>
      <c r="G54" s="22">
        <v>695</v>
      </c>
      <c r="H54" s="249"/>
      <c r="I54" s="483">
        <f>SUM(C54+'Aug Report'!I54)</f>
        <v>56</v>
      </c>
      <c r="J54" s="594">
        <f>SUM(D54+'Aug Report'!J54)</f>
        <v>16547</v>
      </c>
      <c r="K54" s="525"/>
      <c r="L54" s="522">
        <f>SUM(F54+'Aug Report'!L54)</f>
        <v>10</v>
      </c>
      <c r="M54" s="511">
        <f>SUM(G54+'Aug Report'!M54)</f>
        <v>4926</v>
      </c>
    </row>
    <row r="55" spans="1:13" ht="16" x14ac:dyDescent="0.2">
      <c r="A55" s="175" t="s">
        <v>32</v>
      </c>
      <c r="B55" s="354"/>
      <c r="C55" s="483">
        <f>'09 Five Reports'!B245</f>
        <v>9</v>
      </c>
      <c r="D55" s="431">
        <f>'09 Five Reports'!H94</f>
        <v>525</v>
      </c>
      <c r="E55" s="253"/>
      <c r="F55" s="478">
        <v>10</v>
      </c>
      <c r="G55" s="22">
        <v>510</v>
      </c>
      <c r="H55" s="249"/>
      <c r="I55" s="483">
        <f>SUM(C55+'Aug Report'!I55)</f>
        <v>27</v>
      </c>
      <c r="J55" s="594">
        <f>SUM(D55+'Aug Report'!J55)</f>
        <v>1848</v>
      </c>
      <c r="K55" s="525"/>
      <c r="L55" s="522">
        <f>SUM(F55+'Aug Report'!L55)</f>
        <v>68</v>
      </c>
      <c r="M55" s="511">
        <f>SUM(G55+'Aug Report'!M55)</f>
        <v>3863</v>
      </c>
    </row>
    <row r="56" spans="1:13" ht="16" x14ac:dyDescent="0.2">
      <c r="A56" s="175" t="s">
        <v>33</v>
      </c>
      <c r="B56" s="354"/>
      <c r="C56" s="483">
        <f>'09 Five Reports'!B261</f>
        <v>8</v>
      </c>
      <c r="D56" s="431">
        <f>'09 Five Reports'!H100</f>
        <v>969</v>
      </c>
      <c r="E56" s="253"/>
      <c r="F56" s="478">
        <v>6</v>
      </c>
      <c r="G56" s="22">
        <v>947</v>
      </c>
      <c r="H56" s="249"/>
      <c r="I56" s="483">
        <f>SUM(C56+'Aug Report'!I56)</f>
        <v>24</v>
      </c>
      <c r="J56" s="594">
        <f>SUM(D56+'Aug Report'!J56)</f>
        <v>4464</v>
      </c>
      <c r="K56" s="525"/>
      <c r="L56" s="522">
        <f>SUM(F56+'Aug Report'!L56)</f>
        <v>19</v>
      </c>
      <c r="M56" s="511">
        <f>SUM(G56+'Aug Report'!M56)</f>
        <v>2619</v>
      </c>
    </row>
    <row r="57" spans="1:13" ht="17" thickBot="1" x14ac:dyDescent="0.25">
      <c r="A57" s="201" t="s">
        <v>34</v>
      </c>
      <c r="B57" s="360"/>
      <c r="C57" s="484">
        <f>'09 Five Reports'!B262</f>
        <v>3</v>
      </c>
      <c r="D57" s="432">
        <f>'09 Five Reports'!H204</f>
        <v>530</v>
      </c>
      <c r="E57" s="376"/>
      <c r="F57" s="479">
        <v>2</v>
      </c>
      <c r="G57" s="377">
        <v>315</v>
      </c>
      <c r="H57" s="251"/>
      <c r="I57" s="484">
        <f>SUM(C57+'Aug Report'!I57)</f>
        <v>8</v>
      </c>
      <c r="J57" s="595">
        <f>SUM(D57+'Aug Report'!J57)</f>
        <v>17063</v>
      </c>
      <c r="K57" s="526"/>
      <c r="L57" s="523">
        <f>SUM(F57+'Aug Report'!L57)</f>
        <v>4</v>
      </c>
      <c r="M57" s="512">
        <f>SUM(G57+'Aug Report'!M57)</f>
        <v>1010</v>
      </c>
    </row>
    <row r="58" spans="1:13" ht="17" thickBot="1" x14ac:dyDescent="0.25">
      <c r="A58" s="202" t="s">
        <v>35</v>
      </c>
      <c r="B58" s="357"/>
      <c r="C58" s="471">
        <f>SUM(C45:C57)</f>
        <v>190</v>
      </c>
      <c r="D58" s="219">
        <f>SUM(D45:D57)</f>
        <v>79803.34</v>
      </c>
      <c r="E58" s="347"/>
      <c r="F58" s="476">
        <f>SUM(F45:F57)</f>
        <v>185</v>
      </c>
      <c r="G58" s="220">
        <f>SUM(G45:G57)</f>
        <v>63193</v>
      </c>
      <c r="H58" s="357"/>
      <c r="I58" s="471">
        <f>SUM(I45:I57)</f>
        <v>928</v>
      </c>
      <c r="J58" s="219">
        <f>SUM(J45:J57)</f>
        <v>457412.81999999995</v>
      </c>
      <c r="K58" s="344"/>
      <c r="L58" s="476">
        <f>SUM(L45:L57)</f>
        <v>810</v>
      </c>
      <c r="M58" s="486">
        <f>SUM(M45:M57)</f>
        <v>282103.94</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595</v>
      </c>
      <c r="D60" s="220">
        <f>SUM(D42+D58)</f>
        <v>255375.24</v>
      </c>
      <c r="E60" s="349"/>
      <c r="F60" s="480">
        <f>SUM(F42+F58)</f>
        <v>556</v>
      </c>
      <c r="G60" s="222">
        <f>SUM(G42+G58)</f>
        <v>186243</v>
      </c>
      <c r="H60" s="359"/>
      <c r="I60" s="473">
        <f>SUM(I42+I58)</f>
        <v>2244</v>
      </c>
      <c r="J60" s="220">
        <f>SUM(J42+J58)</f>
        <v>1068749.92</v>
      </c>
      <c r="K60" s="349"/>
      <c r="L60" s="480">
        <f>SUM(L42+L58)</f>
        <v>2007</v>
      </c>
      <c r="M60" s="223">
        <f>SUM(M42+M58)</f>
        <v>739670.94</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6"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F21A-2F8B-4281-A34D-A2E1CCBE9C13}">
  <sheetPr>
    <pageSetUpPr fitToPage="1"/>
  </sheetPr>
  <dimension ref="A1:P64"/>
  <sheetViews>
    <sheetView workbookViewId="0">
      <selection activeCell="B13" sqref="B13"/>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1640625" bestFit="1" customWidth="1"/>
    <col min="16" max="16" width="11.5" bestFit="1" customWidth="1"/>
  </cols>
  <sheetData>
    <row r="1" spans="1:15" ht="100.25" customHeight="1" thickBot="1" x14ac:dyDescent="0.2">
      <c r="A1" s="1054"/>
      <c r="B1" s="1054"/>
      <c r="C1" s="1054"/>
      <c r="D1" s="1054"/>
      <c r="E1" s="1054"/>
      <c r="F1" s="1054"/>
      <c r="G1" s="1054"/>
      <c r="H1" s="1054"/>
      <c r="I1" s="1054"/>
      <c r="J1" s="1054"/>
      <c r="K1" s="1054"/>
      <c r="L1" s="1054"/>
      <c r="M1" s="1055"/>
      <c r="N1" s="121" t="s">
        <v>6283</v>
      </c>
      <c r="O1" s="27" t="s">
        <v>4155</v>
      </c>
    </row>
    <row r="2" spans="1:15" ht="17" thickBot="1" x14ac:dyDescent="0.25">
      <c r="A2" s="166">
        <v>44470</v>
      </c>
      <c r="B2" s="167"/>
      <c r="C2" s="167"/>
      <c r="D2" s="167"/>
      <c r="E2" s="167"/>
      <c r="F2" s="167"/>
      <c r="G2" s="167"/>
      <c r="H2" s="167"/>
      <c r="I2" s="167"/>
      <c r="J2" s="167"/>
      <c r="K2" s="167"/>
      <c r="L2" s="167"/>
      <c r="M2" s="168" t="s">
        <v>53</v>
      </c>
    </row>
    <row r="3" spans="1:15" ht="17" thickBot="1" x14ac:dyDescent="0.2">
      <c r="A3" s="169"/>
      <c r="B3" s="1047" t="s">
        <v>51</v>
      </c>
      <c r="C3" s="1047"/>
      <c r="D3" s="1048"/>
      <c r="E3" s="1047" t="s">
        <v>49</v>
      </c>
      <c r="F3" s="1047"/>
      <c r="G3" s="1048"/>
      <c r="H3" s="1047" t="s">
        <v>52</v>
      </c>
      <c r="I3" s="1047"/>
      <c r="J3" s="1048"/>
      <c r="K3" s="1047" t="s">
        <v>50</v>
      </c>
      <c r="L3" s="1047"/>
      <c r="M3" s="1049"/>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SUM(B5+'Sept Report'!H5)</f>
        <v>4</v>
      </c>
      <c r="I5" s="449">
        <f>SUM(C5+'Sept Report'!I5)</f>
        <v>4</v>
      </c>
      <c r="J5" s="527">
        <f>SUM(D5+'Sept Report'!J5)</f>
        <v>296907.59999999998</v>
      </c>
      <c r="K5" s="442">
        <f>SUM(E5+'Sept Report'!K5)</f>
        <v>0</v>
      </c>
      <c r="L5" s="442">
        <f>SUM(F5+'Sept Report'!L5)</f>
        <v>0</v>
      </c>
      <c r="M5" s="567">
        <f>SUM(G5+'Sept Report'!M5)</f>
        <v>0</v>
      </c>
      <c r="O5" s="143">
        <f>SUM(J5+J6+J7+J8+J10+J11)</f>
        <v>35186891.199999996</v>
      </c>
    </row>
    <row r="6" spans="1:15" ht="16" x14ac:dyDescent="0.2">
      <c r="A6" s="175" t="s">
        <v>42</v>
      </c>
      <c r="B6" s="436">
        <f>SUM('10 Data Dump'!R88+'10 Data Dump'!R90)</f>
        <v>8</v>
      </c>
      <c r="C6" s="436">
        <f>B6</f>
        <v>8</v>
      </c>
      <c r="D6" s="290">
        <f>SUM('10 Data Dump'!S90+'10 Data Dump'!S88)</f>
        <v>925712.05</v>
      </c>
      <c r="E6" s="444">
        <v>22</v>
      </c>
      <c r="F6" s="444">
        <v>22</v>
      </c>
      <c r="G6" s="7">
        <v>3185335</v>
      </c>
      <c r="H6" s="439">
        <f>SUM(B6+'Sept Report'!H6)</f>
        <v>48</v>
      </c>
      <c r="I6" s="439">
        <f>SUM(C6+'Sept Report'!I6)</f>
        <v>48</v>
      </c>
      <c r="J6" s="528">
        <f>SUM(D6+'Sept Report'!J6)</f>
        <v>5425173.96</v>
      </c>
      <c r="K6" s="444">
        <f>SUM(E6+'Sept Report'!K6)</f>
        <v>46</v>
      </c>
      <c r="L6" s="444">
        <f>SUM(F6+'Sept Report'!L6)</f>
        <v>46</v>
      </c>
      <c r="M6" s="568">
        <f>SUM(G6+'Sept Report'!M6)</f>
        <v>6338767</v>
      </c>
    </row>
    <row r="7" spans="1:15" ht="16" x14ac:dyDescent="0.2">
      <c r="A7" s="175" t="s">
        <v>5</v>
      </c>
      <c r="B7" s="437">
        <v>0</v>
      </c>
      <c r="C7" s="438">
        <v>0</v>
      </c>
      <c r="D7" s="290">
        <v>0</v>
      </c>
      <c r="E7" s="444">
        <v>0</v>
      </c>
      <c r="F7" s="444">
        <v>0</v>
      </c>
      <c r="G7" s="7">
        <v>0</v>
      </c>
      <c r="H7" s="439">
        <f>SUM(B7+'Sept Report'!H7)</f>
        <v>4</v>
      </c>
      <c r="I7" s="439">
        <f>SUM(C7+'Sept Report'!I7)</f>
        <v>6</v>
      </c>
      <c r="J7" s="528">
        <f>SUM(D7+'Sept Report'!J7)</f>
        <v>732566.25</v>
      </c>
      <c r="K7" s="444">
        <f>SUM(E7+'Sept Report'!K7)</f>
        <v>1</v>
      </c>
      <c r="L7" s="444">
        <f>SUM(F7+'Sept Report'!L7)</f>
        <v>2</v>
      </c>
      <c r="M7" s="568">
        <f>SUM(G7+'Sept Report'!M7)</f>
        <v>136032</v>
      </c>
    </row>
    <row r="8" spans="1:15" ht="16" x14ac:dyDescent="0.2">
      <c r="A8" s="175" t="s">
        <v>40</v>
      </c>
      <c r="B8" s="437">
        <f>'10 Data Dump'!M107</f>
        <v>14</v>
      </c>
      <c r="C8" s="437">
        <f>'10 Data Dump'!F107</f>
        <v>219</v>
      </c>
      <c r="D8" s="291">
        <f>'10 Data Dump'!N107</f>
        <v>13190583.050000003</v>
      </c>
      <c r="E8" s="444">
        <v>1</v>
      </c>
      <c r="F8" s="445">
        <v>9</v>
      </c>
      <c r="G8" s="8">
        <v>358789</v>
      </c>
      <c r="H8" s="439">
        <f>SUM(B8+'Sept Report'!H8)</f>
        <v>28</v>
      </c>
      <c r="I8" s="439">
        <f>SUM(C8+'Sept Report'!I8)</f>
        <v>509</v>
      </c>
      <c r="J8" s="528">
        <f>SUM(D8+'Sept Report'!J8)</f>
        <v>27024307.640000001</v>
      </c>
      <c r="K8" s="444">
        <f>SUM(E8+'Sept Report'!K8)</f>
        <v>7</v>
      </c>
      <c r="L8" s="444">
        <f>SUM(F8+'Sept Report'!L8)</f>
        <v>184</v>
      </c>
      <c r="M8" s="568">
        <f>SUM(G8+'Sept Report'!M8)</f>
        <v>9033305</v>
      </c>
    </row>
    <row r="9" spans="1:15" ht="16" x14ac:dyDescent="0.2">
      <c r="A9" s="175" t="s">
        <v>41</v>
      </c>
      <c r="B9" s="439">
        <v>0</v>
      </c>
      <c r="C9" s="439">
        <v>0</v>
      </c>
      <c r="D9" s="292">
        <v>0</v>
      </c>
      <c r="E9" s="444">
        <v>0</v>
      </c>
      <c r="F9" s="446">
        <v>0</v>
      </c>
      <c r="G9" s="8">
        <v>0</v>
      </c>
      <c r="H9" s="439">
        <f>SUM(B9+'Sept Report'!H9)</f>
        <v>0</v>
      </c>
      <c r="I9" s="439">
        <f>SUM(C9+'Sept Report'!I9)</f>
        <v>0</v>
      </c>
      <c r="J9" s="528">
        <f>SUM(D9+'Sept Report'!J9)</f>
        <v>0</v>
      </c>
      <c r="K9" s="444">
        <f>SUM(E9+'Sept Report'!K9)</f>
        <v>0</v>
      </c>
      <c r="L9" s="444">
        <f>SUM(F9+'Sept Report'!L9)</f>
        <v>0</v>
      </c>
      <c r="M9" s="568">
        <f>SUM(G9+'Sept Report'!M9)</f>
        <v>0</v>
      </c>
    </row>
    <row r="10" spans="1:15" ht="16" x14ac:dyDescent="0.2">
      <c r="A10" s="175" t="s">
        <v>44</v>
      </c>
      <c r="B10" s="436">
        <v>0</v>
      </c>
      <c r="C10" s="436">
        <v>0</v>
      </c>
      <c r="D10" s="290">
        <v>0</v>
      </c>
      <c r="E10" s="444">
        <v>9</v>
      </c>
      <c r="F10" s="443">
        <v>9</v>
      </c>
      <c r="G10" s="7">
        <v>634362</v>
      </c>
      <c r="H10" s="439">
        <f>SUM(B10+'Sept Report'!H10)</f>
        <v>3</v>
      </c>
      <c r="I10" s="439">
        <f>SUM(C10+'Sept Report'!I10)</f>
        <v>3</v>
      </c>
      <c r="J10" s="528">
        <f>SUM(D10+'Sept Report'!J10)</f>
        <v>208295.09999999998</v>
      </c>
      <c r="K10" s="444">
        <f>SUM(E10+'Sept Report'!K10)</f>
        <v>11</v>
      </c>
      <c r="L10" s="444">
        <f>SUM(F10+'Sept Report'!L10)</f>
        <v>11</v>
      </c>
      <c r="M10" s="568">
        <f>SUM(G10+'Sept Report'!M10)</f>
        <v>756415</v>
      </c>
    </row>
    <row r="11" spans="1:15" ht="16" x14ac:dyDescent="0.2">
      <c r="A11" s="175" t="s">
        <v>38</v>
      </c>
      <c r="B11" s="437">
        <f>'10 Data Dump'!R89</f>
        <v>14</v>
      </c>
      <c r="C11" s="437">
        <f>B11</f>
        <v>14</v>
      </c>
      <c r="D11" s="292">
        <f>'10 Data Dump'!S89</f>
        <v>1055207.8999999999</v>
      </c>
      <c r="E11" s="444">
        <v>2</v>
      </c>
      <c r="F11" s="443">
        <v>4</v>
      </c>
      <c r="G11" s="8">
        <v>286447</v>
      </c>
      <c r="H11" s="439">
        <f>SUM(B11+'Sept Report'!H11)</f>
        <v>19</v>
      </c>
      <c r="I11" s="439">
        <f>SUM(C11+'Sept Report'!I11)</f>
        <v>19</v>
      </c>
      <c r="J11" s="528">
        <f>SUM(D11+'Sept Report'!J11)</f>
        <v>1499640.65</v>
      </c>
      <c r="K11" s="444">
        <f>SUM(E11+'Sept Report'!K11)</f>
        <v>9</v>
      </c>
      <c r="L11" s="444">
        <f>SUM(F11+'Sept Report'!L11)</f>
        <v>18</v>
      </c>
      <c r="M11" s="568">
        <f>SUM(G11+'Sept Report'!M11)</f>
        <v>1446393</v>
      </c>
    </row>
    <row r="12" spans="1:15" ht="16" x14ac:dyDescent="0.2">
      <c r="A12" s="175" t="s">
        <v>39</v>
      </c>
      <c r="B12" s="437">
        <v>0</v>
      </c>
      <c r="C12" s="439">
        <v>0</v>
      </c>
      <c r="D12" s="291">
        <v>0</v>
      </c>
      <c r="E12" s="444">
        <v>1</v>
      </c>
      <c r="F12" s="446">
        <v>3</v>
      </c>
      <c r="G12" s="8">
        <v>305749</v>
      </c>
      <c r="H12" s="439">
        <f>SUM(B12+'Sept Report'!H12)</f>
        <v>0</v>
      </c>
      <c r="I12" s="439">
        <f>SUM(C12+'Sept Report'!I12)</f>
        <v>0</v>
      </c>
      <c r="J12" s="528">
        <f>SUM(D12+'Sept Report'!J12)</f>
        <v>0</v>
      </c>
      <c r="K12" s="444">
        <f>SUM(E12+'Sept Report'!K12)</f>
        <v>1</v>
      </c>
      <c r="L12" s="444">
        <f>SUM(F12+'Sept Report'!L12)</f>
        <v>3</v>
      </c>
      <c r="M12" s="568">
        <f>SUM(G12+'Sept Report'!M12)</f>
        <v>305749</v>
      </c>
    </row>
    <row r="13" spans="1:15" ht="17" x14ac:dyDescent="0.2">
      <c r="A13" s="177" t="s">
        <v>6</v>
      </c>
      <c r="B13" s="439">
        <v>0</v>
      </c>
      <c r="C13" s="439">
        <v>0</v>
      </c>
      <c r="D13" s="291">
        <v>0</v>
      </c>
      <c r="E13" s="444">
        <v>5</v>
      </c>
      <c r="F13" s="443">
        <v>5</v>
      </c>
      <c r="G13" s="7">
        <v>56223</v>
      </c>
      <c r="H13" s="439">
        <f>SUM(B13+'Sept Report'!H13)</f>
        <v>17</v>
      </c>
      <c r="I13" s="439">
        <f>SUM(C13+'Sept Report'!I13)</f>
        <v>17</v>
      </c>
      <c r="J13" s="528">
        <f>SUM(D13+'Sept Report'!J13)</f>
        <v>166254.54999999999</v>
      </c>
      <c r="K13" s="444">
        <f>SUM(E13+'Sept Report'!K13)</f>
        <v>9</v>
      </c>
      <c r="L13" s="444">
        <f>SUM(F13+'Sept Report'!L13)</f>
        <v>9</v>
      </c>
      <c r="M13" s="568">
        <f>SUM(G13+'Sept Report'!M13)</f>
        <v>135880</v>
      </c>
    </row>
    <row r="14" spans="1:15" ht="16" x14ac:dyDescent="0.2">
      <c r="A14" s="175" t="s">
        <v>7</v>
      </c>
      <c r="B14" s="439">
        <v>0</v>
      </c>
      <c r="C14" s="439">
        <v>0</v>
      </c>
      <c r="D14" s="291">
        <v>0</v>
      </c>
      <c r="E14" s="444">
        <v>0</v>
      </c>
      <c r="F14" s="443">
        <v>0</v>
      </c>
      <c r="G14" s="8">
        <v>0</v>
      </c>
      <c r="H14" s="439">
        <f>SUM(B14+'Sept Report'!H14)</f>
        <v>0</v>
      </c>
      <c r="I14" s="439">
        <f>SUM(C14+'Sept Report'!I14)</f>
        <v>0</v>
      </c>
      <c r="J14" s="528">
        <f>SUM(D14+'Sept Report'!J14)</f>
        <v>0</v>
      </c>
      <c r="K14" s="444">
        <f>SUM(E14+'Sept Report'!K14)</f>
        <v>0</v>
      </c>
      <c r="L14" s="444">
        <f>SUM(F14+'Sept Report'!L14)</f>
        <v>0</v>
      </c>
      <c r="M14" s="568">
        <f>SUM(G14+'Sept Report'!M14)</f>
        <v>0</v>
      </c>
    </row>
    <row r="15" spans="1:15" ht="16" x14ac:dyDescent="0.2">
      <c r="A15" s="175" t="s">
        <v>8</v>
      </c>
      <c r="B15" s="439">
        <v>0</v>
      </c>
      <c r="C15" s="439">
        <v>0</v>
      </c>
      <c r="D15" s="291">
        <v>0</v>
      </c>
      <c r="E15" s="444">
        <v>5</v>
      </c>
      <c r="F15" s="443">
        <v>5</v>
      </c>
      <c r="G15" s="8">
        <v>451621</v>
      </c>
      <c r="H15" s="439">
        <f>SUM(B15+'Sept Report'!H15)</f>
        <v>3</v>
      </c>
      <c r="I15" s="439">
        <f>SUM(C15+'Sept Report'!I15)</f>
        <v>3</v>
      </c>
      <c r="J15" s="528">
        <f>SUM(D15+'Sept Report'!J15)</f>
        <v>33538.5</v>
      </c>
      <c r="K15" s="444">
        <f>SUM(E15+'Sept Report'!K15)</f>
        <v>11</v>
      </c>
      <c r="L15" s="444">
        <f>SUM(F15+'Sept Report'!L15)</f>
        <v>11</v>
      </c>
      <c r="M15" s="568">
        <f>SUM(G15+'Sept Report'!M15)</f>
        <v>5372556</v>
      </c>
      <c r="O15" s="143">
        <f>SUM(M6+M7+M8+M10+M11+M12)</f>
        <v>18016661</v>
      </c>
    </row>
    <row r="16" spans="1:15" ht="16" x14ac:dyDescent="0.2">
      <c r="A16" s="175" t="s">
        <v>9</v>
      </c>
      <c r="B16" s="439">
        <v>0</v>
      </c>
      <c r="C16" s="439">
        <v>0</v>
      </c>
      <c r="D16" s="291">
        <v>0</v>
      </c>
      <c r="E16" s="444">
        <v>0</v>
      </c>
      <c r="F16" s="443">
        <v>0</v>
      </c>
      <c r="G16" s="9">
        <v>0</v>
      </c>
      <c r="H16" s="439">
        <f>SUM(B16+'Sept Report'!H16)</f>
        <v>0</v>
      </c>
      <c r="I16" s="439">
        <f>SUM(C16+'Sept Report'!I16)</f>
        <v>0</v>
      </c>
      <c r="J16" s="528">
        <f>SUM(D16+'Sept Report'!J16)</f>
        <v>0</v>
      </c>
      <c r="K16" s="444">
        <f>SUM(E16+'Sept Report'!K16)</f>
        <v>0</v>
      </c>
      <c r="L16" s="444">
        <f>SUM(F16+'Sept Report'!L16)</f>
        <v>0</v>
      </c>
      <c r="M16" s="568">
        <f>SUM(G16+'Sept Report'!M16)</f>
        <v>0</v>
      </c>
    </row>
    <row r="17" spans="1:16" ht="16" x14ac:dyDescent="0.2">
      <c r="A17" s="175" t="s">
        <v>10</v>
      </c>
      <c r="B17" s="439">
        <v>0</v>
      </c>
      <c r="C17" s="439">
        <v>0</v>
      </c>
      <c r="D17" s="291">
        <v>0</v>
      </c>
      <c r="E17" s="444">
        <v>0</v>
      </c>
      <c r="F17" s="443">
        <v>0</v>
      </c>
      <c r="G17" s="8">
        <v>0</v>
      </c>
      <c r="H17" s="439">
        <f>SUM(B17+'Sept Report'!H17)</f>
        <v>0</v>
      </c>
      <c r="I17" s="439">
        <f>SUM(C17+'Sept Report'!I17)</f>
        <v>0</v>
      </c>
      <c r="J17" s="528">
        <f>SUM(D17+'Sept Report'!J17)</f>
        <v>0</v>
      </c>
      <c r="K17" s="444">
        <f>SUM(E17+'Sept Report'!K17)</f>
        <v>0</v>
      </c>
      <c r="L17" s="444">
        <f>SUM(F17+'Sept Report'!L17)</f>
        <v>0</v>
      </c>
      <c r="M17" s="568">
        <f>SUM(G17+'Sept Report'!M17)</f>
        <v>0</v>
      </c>
    </row>
    <row r="18" spans="1:16" ht="17" thickBot="1" x14ac:dyDescent="0.25">
      <c r="A18" s="178" t="s">
        <v>11</v>
      </c>
      <c r="B18" s="439">
        <v>0</v>
      </c>
      <c r="C18" s="439">
        <v>0</v>
      </c>
      <c r="D18" s="291">
        <v>0</v>
      </c>
      <c r="E18" s="447">
        <v>0</v>
      </c>
      <c r="F18" s="443">
        <v>0</v>
      </c>
      <c r="G18" s="10">
        <v>0</v>
      </c>
      <c r="H18" s="450">
        <f>SUM(B18+'Sept Report'!H18)</f>
        <v>0</v>
      </c>
      <c r="I18" s="450">
        <f>SUM(C18+'Sept Report'!I18)</f>
        <v>0</v>
      </c>
      <c r="J18" s="529">
        <f>SUM(D18+'Sept Report'!J18)</f>
        <v>0</v>
      </c>
      <c r="K18" s="447">
        <f>SUM(E18+'Sept Report'!K18)</f>
        <v>0</v>
      </c>
      <c r="L18" s="447">
        <f>SUM(F18+'Sept Report'!L18)</f>
        <v>0</v>
      </c>
      <c r="M18" s="569">
        <f>SUM(G18+'Sept Report'!M18)</f>
        <v>0</v>
      </c>
    </row>
    <row r="19" spans="1:16" ht="17" thickBot="1" x14ac:dyDescent="0.25">
      <c r="A19" s="179" t="s">
        <v>12</v>
      </c>
      <c r="B19" s="441">
        <f>SUM(B5:B18)</f>
        <v>36</v>
      </c>
      <c r="C19" s="441">
        <f t="shared" ref="C19:M19" si="0">SUM(C5:C18)</f>
        <v>241</v>
      </c>
      <c r="D19" s="211">
        <f t="shared" si="0"/>
        <v>15171503.000000004</v>
      </c>
      <c r="E19" s="448">
        <f t="shared" si="0"/>
        <v>45</v>
      </c>
      <c r="F19" s="448">
        <f t="shared" si="0"/>
        <v>57</v>
      </c>
      <c r="G19" s="213">
        <f t="shared" si="0"/>
        <v>5278526</v>
      </c>
      <c r="H19" s="441">
        <f t="shared" si="0"/>
        <v>126</v>
      </c>
      <c r="I19" s="441">
        <f t="shared" si="0"/>
        <v>609</v>
      </c>
      <c r="J19" s="211">
        <f t="shared" si="0"/>
        <v>35386684.249999993</v>
      </c>
      <c r="K19" s="448">
        <f t="shared" si="0"/>
        <v>95</v>
      </c>
      <c r="L19" s="448">
        <f t="shared" si="0"/>
        <v>284</v>
      </c>
      <c r="M19" s="570">
        <f t="shared" si="0"/>
        <v>23525097</v>
      </c>
    </row>
    <row r="20" spans="1:16" ht="17" thickBot="1" x14ac:dyDescent="0.25">
      <c r="A20" s="180"/>
      <c r="B20" s="180"/>
      <c r="C20" s="180"/>
      <c r="D20" s="180"/>
      <c r="E20" s="180"/>
      <c r="F20" s="180"/>
      <c r="G20" s="180"/>
      <c r="H20" s="180"/>
      <c r="I20" s="180"/>
      <c r="J20" s="180"/>
      <c r="K20" s="180"/>
      <c r="L20" s="180"/>
      <c r="M20" s="180"/>
    </row>
    <row r="21" spans="1:16"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6" ht="16" x14ac:dyDescent="0.15">
      <c r="A22" s="184" t="s">
        <v>45</v>
      </c>
      <c r="B22" s="304"/>
      <c r="C22" s="451">
        <f>'10 Data Dump'!D68</f>
        <v>47</v>
      </c>
      <c r="D22" s="334">
        <f>'10 Data Dump'!N68</f>
        <v>499921.28</v>
      </c>
      <c r="E22" s="309"/>
      <c r="F22" s="455">
        <v>54</v>
      </c>
      <c r="G22" s="312">
        <v>871853</v>
      </c>
      <c r="H22" s="307"/>
      <c r="I22" s="451">
        <f>SUM(C22+'Sept Report'!I22)</f>
        <v>248</v>
      </c>
      <c r="J22" s="533">
        <f>SUM(D22+'Sept Report'!J22)</f>
        <v>3375624.0999999996</v>
      </c>
      <c r="K22" s="460"/>
      <c r="L22" s="508">
        <f>SUM(F22+'Sept Report'!L22)</f>
        <v>284</v>
      </c>
      <c r="M22" s="536">
        <f>SUM(G22+'Sept Report'!M22)</f>
        <v>4058523</v>
      </c>
    </row>
    <row r="23" spans="1:16" ht="16" x14ac:dyDescent="0.2">
      <c r="A23" s="185" t="s">
        <v>13</v>
      </c>
      <c r="B23" s="305"/>
      <c r="C23" s="452">
        <f>'10 Data Dump'!C20</f>
        <v>18</v>
      </c>
      <c r="D23" s="335">
        <f>'10 Data Dump'!N20</f>
        <v>364120</v>
      </c>
      <c r="E23" s="310"/>
      <c r="F23" s="456">
        <v>20</v>
      </c>
      <c r="G23" s="17">
        <v>20912209</v>
      </c>
      <c r="H23" s="305"/>
      <c r="I23" s="452">
        <f>SUM(C23+'Sept Report'!I23)</f>
        <v>93</v>
      </c>
      <c r="J23" s="534">
        <f>SUM(D23+'Sept Report'!J23)</f>
        <v>12024907.26</v>
      </c>
      <c r="K23" s="462"/>
      <c r="L23" s="509">
        <f>SUM(F23+'Sept Report'!L23)</f>
        <v>96</v>
      </c>
      <c r="M23" s="537">
        <f>SUM(G23+'Sept Report'!M23)</f>
        <v>31827356</v>
      </c>
    </row>
    <row r="24" spans="1:16" ht="17" thickBot="1" x14ac:dyDescent="0.25">
      <c r="A24" s="186" t="s">
        <v>48</v>
      </c>
      <c r="B24" s="306"/>
      <c r="C24" s="453">
        <v>3</v>
      </c>
      <c r="D24" s="336">
        <v>4105990.34</v>
      </c>
      <c r="E24" s="311"/>
      <c r="F24" s="457">
        <v>0</v>
      </c>
      <c r="G24" s="18">
        <v>0</v>
      </c>
      <c r="H24" s="308"/>
      <c r="I24" s="459">
        <f>SUM(C24+'Sept Report'!I24)</f>
        <v>7</v>
      </c>
      <c r="J24" s="535">
        <f>SUM(D24+'Sept Report'!J24)</f>
        <v>4105990.34</v>
      </c>
      <c r="K24" s="464"/>
      <c r="L24" s="510">
        <v>0</v>
      </c>
      <c r="M24" s="538">
        <v>0</v>
      </c>
    </row>
    <row r="25" spans="1:16" ht="17" thickBot="1" x14ac:dyDescent="0.25">
      <c r="A25" s="187" t="s">
        <v>14</v>
      </c>
      <c r="B25" s="303"/>
      <c r="C25" s="454">
        <f>SUM(C22:C24)</f>
        <v>68</v>
      </c>
      <c r="D25" s="214">
        <f>SUM(D22:D24)</f>
        <v>4970031.62</v>
      </c>
      <c r="E25" s="300"/>
      <c r="F25" s="458">
        <f>SUM(F22:F24)</f>
        <v>74</v>
      </c>
      <c r="G25" s="215">
        <f>SUM(G22:G24)</f>
        <v>21784062</v>
      </c>
      <c r="H25" s="303"/>
      <c r="I25" s="454">
        <f>SUM(I22:I24)</f>
        <v>348</v>
      </c>
      <c r="J25" s="214">
        <f>SUM(J22:J24)</f>
        <v>19506521.699999999</v>
      </c>
      <c r="K25" s="466"/>
      <c r="L25" s="454">
        <f>SUM(L22:L24)</f>
        <v>380</v>
      </c>
      <c r="M25" s="314">
        <f>SUM(M22:M24)</f>
        <v>35885879</v>
      </c>
      <c r="P25" s="143"/>
    </row>
    <row r="26" spans="1:16" ht="17" thickBot="1" x14ac:dyDescent="0.25">
      <c r="A26" s="180"/>
      <c r="B26" s="180"/>
      <c r="C26" s="180"/>
      <c r="D26" s="180"/>
      <c r="E26" s="180"/>
      <c r="F26" s="180"/>
      <c r="G26" s="180"/>
      <c r="H26" s="180"/>
      <c r="I26" s="180"/>
      <c r="J26" s="180"/>
      <c r="K26" s="180"/>
      <c r="L26" s="180"/>
      <c r="M26" s="180"/>
    </row>
    <row r="27" spans="1:16"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6" ht="18" thickBot="1" x14ac:dyDescent="0.25">
      <c r="A28" s="190" t="s">
        <v>2893</v>
      </c>
      <c r="B28" s="297"/>
      <c r="C28" s="298">
        <v>2</v>
      </c>
      <c r="D28" s="217">
        <f>SUM(C5:C12)+C28</f>
        <v>243</v>
      </c>
      <c r="E28" s="300"/>
      <c r="F28" s="299">
        <v>0</v>
      </c>
      <c r="G28" s="218">
        <f>SUM(F5:F12)+F28</f>
        <v>47</v>
      </c>
      <c r="H28" s="296"/>
      <c r="I28" s="295">
        <f>SUM(C28+'Sept Report'!I28)</f>
        <v>7</v>
      </c>
      <c r="J28" s="295">
        <f>SUM(D28+'Sept Report'!J28)</f>
        <v>594</v>
      </c>
      <c r="K28" s="300"/>
      <c r="L28" s="299">
        <f>SUM(F28+'Sept Report'!L28)</f>
        <v>2</v>
      </c>
      <c r="M28" s="299">
        <f>SUM(G28+'Sept Report'!M28)</f>
        <v>266</v>
      </c>
    </row>
    <row r="29" spans="1:16" ht="17" thickBot="1" x14ac:dyDescent="0.25">
      <c r="A29" s="180"/>
      <c r="B29" s="180"/>
      <c r="C29" s="180"/>
      <c r="D29" s="180"/>
      <c r="E29" s="180"/>
      <c r="F29" s="180"/>
      <c r="G29" s="180"/>
      <c r="H29" s="180"/>
      <c r="I29" s="180"/>
      <c r="J29" s="180"/>
      <c r="K29" s="180"/>
      <c r="L29" s="180"/>
      <c r="M29" s="180"/>
    </row>
    <row r="30" spans="1:16"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6" ht="35" thickBot="1" x14ac:dyDescent="0.25">
      <c r="A31" s="192" t="s">
        <v>2895</v>
      </c>
      <c r="B31" s="297"/>
      <c r="C31" s="302">
        <f>SUM(B19+C25)</f>
        <v>104</v>
      </c>
      <c r="D31" s="214">
        <f>SUM(D19+D25)</f>
        <v>20141534.620000005</v>
      </c>
      <c r="E31" s="571"/>
      <c r="F31" s="299">
        <f>SUM(E19+F25)</f>
        <v>119</v>
      </c>
      <c r="G31" s="215">
        <v>27062588</v>
      </c>
      <c r="H31" s="297"/>
      <c r="I31" s="302">
        <f>SUM(H19+I25)</f>
        <v>474</v>
      </c>
      <c r="J31" s="214">
        <f>SUM(J19+J25)</f>
        <v>54893205.949999988</v>
      </c>
      <c r="K31" s="319"/>
      <c r="L31" s="299">
        <f>SUM(E31+K19+L25)</f>
        <v>475</v>
      </c>
      <c r="M31" s="216">
        <f>SUM(M19+M25)</f>
        <v>59410976</v>
      </c>
    </row>
    <row r="32" spans="1:16" ht="17" thickBot="1" x14ac:dyDescent="0.25">
      <c r="A32" s="180"/>
      <c r="B32" s="180"/>
      <c r="C32" s="180"/>
      <c r="D32" s="180"/>
      <c r="E32" s="180"/>
      <c r="F32" s="180"/>
      <c r="G32" s="180"/>
      <c r="H32" s="180"/>
      <c r="I32" s="180"/>
      <c r="J32" s="180"/>
      <c r="K32" s="180"/>
      <c r="L32" s="180"/>
      <c r="M32" s="180"/>
    </row>
    <row r="33" spans="1:13" ht="17" thickBot="1" x14ac:dyDescent="0.25">
      <c r="A33" s="193" t="s">
        <v>46</v>
      </c>
      <c r="B33" s="1058" t="e">
        <f>'10 Data Dump'!#REF!</f>
        <v>#REF!</v>
      </c>
      <c r="C33" s="1058"/>
      <c r="D33" s="1059"/>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46" t="s">
        <v>51</v>
      </c>
      <c r="C35" s="1047"/>
      <c r="D35" s="1048"/>
      <c r="E35" s="1047" t="s">
        <v>49</v>
      </c>
      <c r="F35" s="1047"/>
      <c r="G35" s="1048"/>
      <c r="H35" s="1047" t="s">
        <v>52</v>
      </c>
      <c r="I35" s="1047"/>
      <c r="J35" s="1048"/>
      <c r="K35" s="1047" t="s">
        <v>50</v>
      </c>
      <c r="L35" s="1047"/>
      <c r="M35" s="1049"/>
    </row>
    <row r="36" spans="1:13" ht="16" x14ac:dyDescent="0.15">
      <c r="A36" s="196" t="s">
        <v>16</v>
      </c>
      <c r="B36" s="1041" t="s">
        <v>2</v>
      </c>
      <c r="C36" s="1041"/>
      <c r="D36" s="197" t="s">
        <v>1</v>
      </c>
      <c r="E36" s="1041" t="s">
        <v>2</v>
      </c>
      <c r="F36" s="1041"/>
      <c r="G36" s="197" t="s">
        <v>1</v>
      </c>
      <c r="H36" s="1041" t="s">
        <v>2</v>
      </c>
      <c r="I36" s="1041"/>
      <c r="J36" s="197" t="s">
        <v>1</v>
      </c>
      <c r="K36" s="1041" t="s">
        <v>2</v>
      </c>
      <c r="L36" s="1041"/>
      <c r="M36" s="198" t="s">
        <v>1</v>
      </c>
    </row>
    <row r="37" spans="1:13" ht="16" x14ac:dyDescent="0.2">
      <c r="A37" s="175" t="s">
        <v>19</v>
      </c>
      <c r="B37" s="350"/>
      <c r="C37" s="351">
        <f>C31</f>
        <v>104</v>
      </c>
      <c r="D37" s="208" cm="1">
        <f t="array" ref="D37">SUM('10 Five Reports'!K25:M25+'10 Five Reports'!X24:Z24)-'Oct Report'!D41</f>
        <v>159537</v>
      </c>
      <c r="E37" s="342"/>
      <c r="F37" s="572">
        <v>119</v>
      </c>
      <c r="G37" s="575">
        <f>23933.07+160134.94-G41</f>
        <v>183954.01</v>
      </c>
      <c r="H37" s="350"/>
      <c r="I37" s="469">
        <f>SUM(C37+'Sept Report'!I37)</f>
        <v>474</v>
      </c>
      <c r="J37" s="594">
        <f>SUM(D3+'Sept Report'!J37)</f>
        <v>436356.33</v>
      </c>
      <c r="K37" s="255"/>
      <c r="L37" s="485">
        <v>477</v>
      </c>
      <c r="M37" s="578">
        <v>497759</v>
      </c>
    </row>
    <row r="38" spans="1:13" ht="16" x14ac:dyDescent="0.2">
      <c r="A38" s="175" t="s">
        <v>20</v>
      </c>
      <c r="B38" s="354"/>
      <c r="C38" s="513">
        <f>'10 Five Reports'!B35</f>
        <v>108</v>
      </c>
      <c r="D38" s="208" cm="1">
        <f t="array" ref="D38">SUM('10 Five Reports'!K26:M26+'10 Five Reports'!X25:Z25)</f>
        <v>27872.92</v>
      </c>
      <c r="E38" s="342"/>
      <c r="F38" s="250">
        <v>87</v>
      </c>
      <c r="G38" s="576">
        <f>23688.88+377</f>
        <v>24065.88</v>
      </c>
      <c r="H38" s="350"/>
      <c r="I38" s="469">
        <f>SUM(C38+'Sept Report'!I38)</f>
        <v>441</v>
      </c>
      <c r="J38" s="594">
        <f>SUM(D38+'Sept Report'!J38)</f>
        <v>88867.69</v>
      </c>
      <c r="K38" s="255"/>
      <c r="L38" s="485">
        <f>SUM(F38+'Sept Report'!L38)</f>
        <v>399</v>
      </c>
      <c r="M38" s="578">
        <f>SUM(G38+'Sept Report'!M38)</f>
        <v>101853.88</v>
      </c>
    </row>
    <row r="39" spans="1:13" ht="16" x14ac:dyDescent="0.2">
      <c r="A39" s="175" t="s">
        <v>21</v>
      </c>
      <c r="B39" s="354"/>
      <c r="C39" s="513">
        <f>'10 Five Reports'!B37</f>
        <v>71</v>
      </c>
      <c r="D39" s="208">
        <f>SUM('10 Five Reports'!K27:M27)</f>
        <v>17128</v>
      </c>
      <c r="E39" s="342"/>
      <c r="F39" s="573">
        <v>71</v>
      </c>
      <c r="G39" s="575">
        <f>23878+430</f>
        <v>24308</v>
      </c>
      <c r="H39" s="350"/>
      <c r="I39" s="469">
        <f>SUM(C39+'Sept Report'!I39)</f>
        <v>297</v>
      </c>
      <c r="J39" s="594">
        <f>SUM(D5+'Sept Report'!J39)</f>
        <v>76718</v>
      </c>
      <c r="K39" s="255"/>
      <c r="L39" s="485">
        <f>SUM(F39+'Sept Report'!L39)</f>
        <v>282</v>
      </c>
      <c r="M39" s="578">
        <f>SUM(G39+'Sept Report'!M39)</f>
        <v>62756</v>
      </c>
    </row>
    <row r="40" spans="1:13" ht="16" x14ac:dyDescent="0.2">
      <c r="A40" s="175" t="s">
        <v>22</v>
      </c>
      <c r="B40" s="354"/>
      <c r="C40" s="513">
        <f>'10 Five Reports'!B36</f>
        <v>114</v>
      </c>
      <c r="D40" s="208" cm="1">
        <f t="array" ref="D40">SUM('10 Five Reports'!K28:M28+'10 Five Reports'!X26:Z26)</f>
        <v>13194</v>
      </c>
      <c r="E40" s="342"/>
      <c r="F40" s="250">
        <v>119</v>
      </c>
      <c r="G40" s="576">
        <f>11345+815</f>
        <v>12160</v>
      </c>
      <c r="H40" s="350"/>
      <c r="I40" s="469">
        <f>SUM(C40+'Sept Report'!I40)</f>
        <v>483</v>
      </c>
      <c r="J40" s="594">
        <f>SUM(D40+'Sept Report'!J40)</f>
        <v>50101</v>
      </c>
      <c r="K40" s="255"/>
      <c r="L40" s="485">
        <f>SUM(F40+'Sept Report'!L40)</f>
        <v>418</v>
      </c>
      <c r="M40" s="578">
        <f>SUM(G40+'Sept Report'!M40)</f>
        <v>39344</v>
      </c>
    </row>
    <row r="41" spans="1:13" ht="17" thickBot="1" x14ac:dyDescent="0.25">
      <c r="A41" s="178" t="s">
        <v>1488</v>
      </c>
      <c r="B41" s="360"/>
      <c r="C41" s="514">
        <f>'10 Five Reports'!B34</f>
        <v>5</v>
      </c>
      <c r="D41" s="209" cm="1">
        <f t="array" ref="D41">SUM('10 Five Reports'!K51:M51+'10 Five Reports'!X57:Z57)</f>
        <v>95</v>
      </c>
      <c r="E41" s="343"/>
      <c r="F41" s="574">
        <v>9</v>
      </c>
      <c r="G41" s="577">
        <v>114</v>
      </c>
      <c r="H41" s="350"/>
      <c r="I41" s="469">
        <f>SUM(C41+'Sept Report'!I41)</f>
        <v>23</v>
      </c>
      <c r="J41" s="594">
        <f>SUM(D7+'Sept Report'!J41)</f>
        <v>361</v>
      </c>
      <c r="K41" s="365"/>
      <c r="L41" s="485">
        <f>SUM(F41+'Sept Report'!L41)</f>
        <v>27</v>
      </c>
      <c r="M41" s="579">
        <f>SUM(G41+'Sept Report'!M41)</f>
        <v>456</v>
      </c>
    </row>
    <row r="42" spans="1:13" ht="17" thickBot="1" x14ac:dyDescent="0.25">
      <c r="A42" s="199" t="s">
        <v>18</v>
      </c>
      <c r="B42" s="352"/>
      <c r="C42" s="362">
        <f>SUM(C37:C41)</f>
        <v>402</v>
      </c>
      <c r="D42" s="219">
        <f>SUM(D37:D41)</f>
        <v>217826.91999999998</v>
      </c>
      <c r="E42" s="344"/>
      <c r="F42" s="476">
        <f>SUM(F37:F41)</f>
        <v>405</v>
      </c>
      <c r="G42" s="220">
        <f>SUM(G37:G41)</f>
        <v>244601.89</v>
      </c>
      <c r="H42" s="352"/>
      <c r="I42" s="481">
        <f>SUM(I37:I41)</f>
        <v>1718</v>
      </c>
      <c r="J42" s="219">
        <f>SUM(J37:J41)</f>
        <v>652404.02</v>
      </c>
      <c r="K42" s="347"/>
      <c r="L42" s="476">
        <f>SUM(L37:L41)</f>
        <v>1603</v>
      </c>
      <c r="M42" s="368">
        <f>SUM(M37:M41)</f>
        <v>702168.88</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3" ht="16" x14ac:dyDescent="0.2">
      <c r="A45" s="174" t="s">
        <v>37</v>
      </c>
      <c r="B45" s="373"/>
      <c r="C45" s="482">
        <f>'10 Five Reports'!B24</f>
        <v>81</v>
      </c>
      <c r="D45" s="430" cm="1">
        <f t="array" ref="D45">SUM('10 Five Reports'!K23:M23+'10 Five Reports'!X18:Z18)</f>
        <v>18936</v>
      </c>
      <c r="E45" s="257"/>
      <c r="F45" s="258">
        <v>102</v>
      </c>
      <c r="G45" s="580">
        <v>21687</v>
      </c>
      <c r="H45" s="374"/>
      <c r="I45" s="482">
        <f>SUM(C45+'Sept Report'!I45)</f>
        <v>436</v>
      </c>
      <c r="J45" s="593">
        <f>SUM(D45+'Sept Report'!J45)</f>
        <v>92845</v>
      </c>
      <c r="K45" s="524"/>
      <c r="L45" s="521">
        <f>SUM(F45+'Sept Report'!L45)</f>
        <v>367</v>
      </c>
      <c r="M45" s="584">
        <f>SUM(G45+'Sept Report'!M45)</f>
        <v>77473</v>
      </c>
    </row>
    <row r="46" spans="1:13" ht="16" x14ac:dyDescent="0.2">
      <c r="A46" s="175" t="s">
        <v>36</v>
      </c>
      <c r="B46" s="354"/>
      <c r="C46" s="483">
        <f>'10 Five Reports'!B22</f>
        <v>13</v>
      </c>
      <c r="D46" s="431">
        <f>SUM('10 Five Reports'!X4:Z4)</f>
        <v>32258.99</v>
      </c>
      <c r="E46" s="253"/>
      <c r="F46" s="583">
        <v>16</v>
      </c>
      <c r="G46" s="581">
        <v>13171.92</v>
      </c>
      <c r="H46" s="249"/>
      <c r="I46" s="483">
        <f>SUM(C46+'Sept Report'!I46)</f>
        <v>62</v>
      </c>
      <c r="J46" s="594">
        <f>SUM(D46+'Sept Report'!J46)</f>
        <v>114105.7</v>
      </c>
      <c r="K46" s="525"/>
      <c r="L46" s="522">
        <f>SUM(F46+'Sept Report'!L46)</f>
        <v>67</v>
      </c>
      <c r="M46" s="585">
        <f>SUM(G46+'Sept Report'!M46)</f>
        <v>75481.740000000005</v>
      </c>
    </row>
    <row r="47" spans="1:13" ht="16" x14ac:dyDescent="0.2">
      <c r="A47" s="175" t="s">
        <v>26</v>
      </c>
      <c r="B47" s="354"/>
      <c r="C47" s="483">
        <f>'10 Five Reports'!B23</f>
        <v>74</v>
      </c>
      <c r="D47" s="431">
        <f>SUM('10 Five Reports'!X82:Z82)</f>
        <v>32321.75</v>
      </c>
      <c r="E47" s="253"/>
      <c r="F47" s="583">
        <v>70</v>
      </c>
      <c r="G47" s="581">
        <v>26965</v>
      </c>
      <c r="H47" s="249"/>
      <c r="I47" s="483">
        <f>SUM(C47+'Sept Report'!I47)</f>
        <v>333</v>
      </c>
      <c r="J47" s="594">
        <f>SUM(D47+'Sept Report'!J47)</f>
        <v>150171</v>
      </c>
      <c r="K47" s="525"/>
      <c r="L47" s="522">
        <f>SUM(F47+'Sept Report'!L47)</f>
        <v>312</v>
      </c>
      <c r="M47" s="585">
        <f>SUM(G47+'Sept Report'!M47)</f>
        <v>117391</v>
      </c>
    </row>
    <row r="48" spans="1:13" ht="16" x14ac:dyDescent="0.2">
      <c r="A48" s="175" t="s">
        <v>27</v>
      </c>
      <c r="B48" s="350"/>
      <c r="C48" s="469">
        <v>0</v>
      </c>
      <c r="D48" s="431">
        <v>0</v>
      </c>
      <c r="E48" s="253"/>
      <c r="F48" s="583">
        <v>2</v>
      </c>
      <c r="G48" s="581">
        <v>454</v>
      </c>
      <c r="H48" s="249"/>
      <c r="I48" s="483">
        <f>SUM(C48+'Sept Report'!I48)</f>
        <v>0</v>
      </c>
      <c r="J48" s="594">
        <f>SUM(D48+'Sept Report'!J48)</f>
        <v>0</v>
      </c>
      <c r="K48" s="525"/>
      <c r="L48" s="522">
        <f>SUM(F48+'Sept Report'!L48)</f>
        <v>4</v>
      </c>
      <c r="M48" s="585">
        <f>SUM(G48+'Sept Report'!M48)</f>
        <v>908</v>
      </c>
    </row>
    <row r="49" spans="1:13" ht="16" x14ac:dyDescent="0.2">
      <c r="A49" s="175" t="s">
        <v>28</v>
      </c>
      <c r="B49" s="354"/>
      <c r="C49" s="483">
        <f>'10 Five Reports'!B20</f>
        <v>22</v>
      </c>
      <c r="D49" s="431">
        <f>SUM('10 Five Reports'!X72:Z72)</f>
        <v>26755.05</v>
      </c>
      <c r="E49" s="253"/>
      <c r="F49" s="583">
        <v>34</v>
      </c>
      <c r="G49" s="581">
        <v>27755.919999999998</v>
      </c>
      <c r="H49" s="249"/>
      <c r="I49" s="483">
        <f>SUM(C49+'Sept Report'!I49)</f>
        <v>97</v>
      </c>
      <c r="J49" s="594">
        <f>SUM(D49+'Sept Report'!J49)</f>
        <v>156201.91</v>
      </c>
      <c r="K49" s="525"/>
      <c r="L49" s="522">
        <f>SUM(F49+'Sept Report'!L49)</f>
        <v>94</v>
      </c>
      <c r="M49" s="585">
        <f>SUM(G49+'Sept Report'!M49)</f>
        <v>68839.539999999994</v>
      </c>
    </row>
    <row r="50" spans="1:13" ht="16" x14ac:dyDescent="0.2">
      <c r="A50" s="175" t="s">
        <v>29</v>
      </c>
      <c r="B50" s="354"/>
      <c r="C50" s="483">
        <f>'10 Five Reports'!B21</f>
        <v>5</v>
      </c>
      <c r="D50" s="431">
        <f>SUM('10 Five Reports'!X75:Z75)</f>
        <v>591</v>
      </c>
      <c r="E50" s="253"/>
      <c r="F50" s="583">
        <v>2</v>
      </c>
      <c r="G50" s="581">
        <v>195</v>
      </c>
      <c r="H50" s="249"/>
      <c r="I50" s="483">
        <f>SUM(C50+'Sept Report'!I50)</f>
        <v>10</v>
      </c>
      <c r="J50" s="594">
        <f>SUM(D50+'Sept Report'!J50)</f>
        <v>1475</v>
      </c>
      <c r="K50" s="525"/>
      <c r="L50" s="522">
        <f>SUM(F50+'Sept Report'!L50)</f>
        <v>22</v>
      </c>
      <c r="M50" s="585">
        <f>SUM(G50+'Sept Report'!M50)</f>
        <v>2070</v>
      </c>
    </row>
    <row r="51" spans="1:13" ht="16" x14ac:dyDescent="0.2">
      <c r="A51" s="175" t="s">
        <v>3</v>
      </c>
      <c r="B51" s="354"/>
      <c r="C51" s="469">
        <f>'10 Five Reports'!B17</f>
        <v>5</v>
      </c>
      <c r="D51" s="431">
        <f>SUM('10 Five Reports'!X7:Z7)</f>
        <v>2625</v>
      </c>
      <c r="E51" s="253"/>
      <c r="F51" s="583">
        <v>6</v>
      </c>
      <c r="G51" s="581">
        <v>1612</v>
      </c>
      <c r="H51" s="249"/>
      <c r="I51" s="483">
        <f>SUM(C51+'Sept Report'!I51)</f>
        <v>8</v>
      </c>
      <c r="J51" s="594">
        <f>SUM(D51+'Sept Report'!J51)</f>
        <v>3615</v>
      </c>
      <c r="K51" s="525"/>
      <c r="L51" s="522">
        <f>SUM(F51+'Sept Report'!L51)</f>
        <v>14</v>
      </c>
      <c r="M51" s="585">
        <f>SUM(G51+'Sept Report'!M51)</f>
        <v>5112</v>
      </c>
    </row>
    <row r="52" spans="1:13" ht="16" x14ac:dyDescent="0.2">
      <c r="A52" s="175" t="s">
        <v>30</v>
      </c>
      <c r="B52" s="354"/>
      <c r="C52" s="483">
        <f>'10 Five Reports'!B19</f>
        <v>27</v>
      </c>
      <c r="D52" s="431">
        <f>SUM('10 Five Reports'!X6:Z6)</f>
        <v>6537.48</v>
      </c>
      <c r="E52" s="253"/>
      <c r="F52" s="583">
        <v>32</v>
      </c>
      <c r="G52" s="581">
        <v>5498</v>
      </c>
      <c r="H52" s="249"/>
      <c r="I52" s="483">
        <f>SUM(C52+'Sept Report'!I52)</f>
        <v>94</v>
      </c>
      <c r="J52" s="594">
        <f>SUM(D52+'Sept Report'!J52)</f>
        <v>19102.48</v>
      </c>
      <c r="K52" s="525"/>
      <c r="L52" s="522">
        <f>SUM(F52+'Sept Report'!L52)</f>
        <v>83</v>
      </c>
      <c r="M52" s="585">
        <f>SUM(G52+'Sept Report'!M52)</f>
        <v>15197.5</v>
      </c>
    </row>
    <row r="53" spans="1:13" ht="16" x14ac:dyDescent="0.2">
      <c r="A53" s="175" t="s">
        <v>31</v>
      </c>
      <c r="B53" s="350"/>
      <c r="C53" s="469">
        <v>0</v>
      </c>
      <c r="D53" s="431">
        <v>0</v>
      </c>
      <c r="E53" s="253"/>
      <c r="F53" s="583">
        <v>5</v>
      </c>
      <c r="G53" s="581">
        <v>2700</v>
      </c>
      <c r="H53" s="249"/>
      <c r="I53" s="483">
        <f>SUM(C53+'Sept Report'!I53)</f>
        <v>0</v>
      </c>
      <c r="J53" s="594">
        <f>SUM(D53+'Sept Report'!J53)</f>
        <v>0</v>
      </c>
      <c r="K53" s="525"/>
      <c r="L53" s="522">
        <f>SUM(F53+'Sept Report'!L53)</f>
        <v>15</v>
      </c>
      <c r="M53" s="585">
        <f>SUM(G53+'Sept Report'!M53)</f>
        <v>7252</v>
      </c>
    </row>
    <row r="54" spans="1:13" ht="16" x14ac:dyDescent="0.2">
      <c r="A54" s="175" t="s">
        <v>4</v>
      </c>
      <c r="B54" s="354"/>
      <c r="C54" s="483">
        <f>'10 Five Reports'!B25</f>
        <v>18</v>
      </c>
      <c r="D54" s="431">
        <f>SUM('10 Five Reports'!X9:Z9)</f>
        <v>5199</v>
      </c>
      <c r="E54" s="253"/>
      <c r="F54" s="583">
        <v>2</v>
      </c>
      <c r="G54" s="581">
        <v>640</v>
      </c>
      <c r="H54" s="249"/>
      <c r="I54" s="483">
        <f>SUM(C54+'Sept Report'!I54)</f>
        <v>74</v>
      </c>
      <c r="J54" s="594">
        <f>SUM(D54+'Sept Report'!J54)</f>
        <v>21746</v>
      </c>
      <c r="K54" s="525"/>
      <c r="L54" s="522">
        <f>SUM(F54+'Sept Report'!L54)</f>
        <v>12</v>
      </c>
      <c r="M54" s="585">
        <f>SUM(G54+'Sept Report'!M54)</f>
        <v>5566</v>
      </c>
    </row>
    <row r="55" spans="1:13" ht="16" x14ac:dyDescent="0.2">
      <c r="A55" s="175" t="s">
        <v>32</v>
      </c>
      <c r="B55" s="354"/>
      <c r="C55" s="483">
        <f>'10 Five Reports'!B18</f>
        <v>8</v>
      </c>
      <c r="D55" s="431">
        <f>SUM('10 Five Reports'!X5:Z5)</f>
        <v>727</v>
      </c>
      <c r="E55" s="253"/>
      <c r="F55" s="583">
        <v>14</v>
      </c>
      <c r="G55" s="581">
        <v>937</v>
      </c>
      <c r="H55" s="249"/>
      <c r="I55" s="483">
        <f>SUM(C55+'Sept Report'!I55)</f>
        <v>35</v>
      </c>
      <c r="J55" s="594">
        <f>SUM(D55+'Sept Report'!J55)</f>
        <v>2575</v>
      </c>
      <c r="K55" s="525"/>
      <c r="L55" s="522">
        <f>SUM(F55+'Sept Report'!L55)</f>
        <v>82</v>
      </c>
      <c r="M55" s="585">
        <f>SUM(G55+'Sept Report'!M55)</f>
        <v>4800</v>
      </c>
    </row>
    <row r="56" spans="1:13" ht="16" x14ac:dyDescent="0.2">
      <c r="A56" s="175" t="s">
        <v>33</v>
      </c>
      <c r="B56" s="354"/>
      <c r="C56" s="483">
        <f>'10 Five Reports'!B7</f>
        <v>6</v>
      </c>
      <c r="D56" s="431">
        <f>SUM('10 Five Reports'!X11:Z11)</f>
        <v>1372</v>
      </c>
      <c r="E56" s="253"/>
      <c r="F56" s="583">
        <v>8</v>
      </c>
      <c r="G56" s="581">
        <v>844</v>
      </c>
      <c r="H56" s="249"/>
      <c r="I56" s="483">
        <f>SUM(C56+'Sept Report'!I56)</f>
        <v>30</v>
      </c>
      <c r="J56" s="594">
        <f>SUM(D56+'Sept Report'!J56)</f>
        <v>5836</v>
      </c>
      <c r="K56" s="525"/>
      <c r="L56" s="522">
        <f>SUM(F56+'Sept Report'!L56)</f>
        <v>27</v>
      </c>
      <c r="M56" s="585">
        <f>SUM(G56+'Sept Report'!M56)</f>
        <v>3463</v>
      </c>
    </row>
    <row r="57" spans="1:13" ht="17" thickBot="1" x14ac:dyDescent="0.25">
      <c r="A57" s="201" t="s">
        <v>34</v>
      </c>
      <c r="B57" s="360"/>
      <c r="C57" s="484">
        <f>'10 Five Reports'!B8</f>
        <v>1</v>
      </c>
      <c r="D57" s="432">
        <f>SUM('10 Five Reports'!X10:Z10)</f>
        <v>11835</v>
      </c>
      <c r="E57" s="376"/>
      <c r="F57" s="390">
        <v>2</v>
      </c>
      <c r="G57" s="582">
        <v>506</v>
      </c>
      <c r="H57" s="251"/>
      <c r="I57" s="484">
        <f>SUM(C57+'Sept Report'!I57)</f>
        <v>9</v>
      </c>
      <c r="J57" s="595">
        <f>SUM(D57+'Sept Report'!J57)</f>
        <v>28898</v>
      </c>
      <c r="K57" s="526"/>
      <c r="L57" s="523">
        <f>SUM(F57+'Sept Report'!L57)</f>
        <v>6</v>
      </c>
      <c r="M57" s="586">
        <f>SUM(G57+'Sept Report'!M57)</f>
        <v>1516</v>
      </c>
    </row>
    <row r="58" spans="1:13" ht="17" thickBot="1" x14ac:dyDescent="0.25">
      <c r="A58" s="202" t="s">
        <v>35</v>
      </c>
      <c r="B58" s="357"/>
      <c r="C58" s="471">
        <f>SUM(C45:C57)</f>
        <v>260</v>
      </c>
      <c r="D58" s="219">
        <f>SUM(D45:D57)</f>
        <v>139158.27000000002</v>
      </c>
      <c r="E58" s="347"/>
      <c r="F58" s="476">
        <f>SUM(F45:F57)</f>
        <v>295</v>
      </c>
      <c r="G58" s="220">
        <f>SUM(G45:G57)</f>
        <v>102965.84</v>
      </c>
      <c r="H58" s="357"/>
      <c r="I58" s="471">
        <f>SUM(I45:I57)</f>
        <v>1188</v>
      </c>
      <c r="J58" s="219">
        <f>SUM(J45:J57)</f>
        <v>596571.09</v>
      </c>
      <c r="K58" s="344"/>
      <c r="L58" s="476">
        <f>SUM(L45:L57)</f>
        <v>1105</v>
      </c>
      <c r="M58" s="486">
        <f>SUM(M45:M57)</f>
        <v>385069.77999999997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662</v>
      </c>
      <c r="D60" s="220">
        <f>SUM(D42+D58)</f>
        <v>356985.19</v>
      </c>
      <c r="E60" s="349"/>
      <c r="F60" s="480">
        <f>SUM(F42+F58)</f>
        <v>700</v>
      </c>
      <c r="G60" s="222">
        <f>SUM(G42+G58)</f>
        <v>347567.73</v>
      </c>
      <c r="H60" s="359"/>
      <c r="I60" s="473">
        <f>SUM(I42+I58)</f>
        <v>2906</v>
      </c>
      <c r="J60" s="220">
        <f>SUM(J42+J58)</f>
        <v>1248975.1099999999</v>
      </c>
      <c r="K60" s="349"/>
      <c r="L60" s="480">
        <f>SUM(L42+L58)</f>
        <v>2708</v>
      </c>
      <c r="M60" s="223">
        <f>SUM(M42+M58)</f>
        <v>1087238.6599999999</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3" orientation="portrait" verticalDpi="0" r:id="rId1"/>
  <ignoredErrors>
    <ignoredError sqref="G37:G41" unlockedFormula="1"/>
    <ignoredError sqref="G28" formulaRange="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33FCC-EE5C-4EF6-928C-76AD614CCCB1}">
  <sheetPr>
    <pageSetUpPr fitToPage="1"/>
  </sheetPr>
  <dimension ref="A1:O64"/>
  <sheetViews>
    <sheetView tabSelected="1" workbookViewId="0">
      <selection activeCell="K10" sqref="K10"/>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9.75" customHeight="1" thickBot="1" x14ac:dyDescent="0.2">
      <c r="A1" s="1054"/>
      <c r="B1" s="1054"/>
      <c r="C1" s="1054"/>
      <c r="D1" s="1054"/>
      <c r="E1" s="1054"/>
      <c r="F1" s="1054"/>
      <c r="G1" s="1054"/>
      <c r="H1" s="1054"/>
      <c r="I1" s="1054"/>
      <c r="J1" s="1054"/>
      <c r="K1" s="1054"/>
      <c r="L1" s="1054"/>
      <c r="M1" s="1055"/>
    </row>
    <row r="2" spans="1:15" ht="17" thickBot="1" x14ac:dyDescent="0.25">
      <c r="A2" s="166">
        <v>44501</v>
      </c>
      <c r="B2" s="167"/>
      <c r="C2" s="167"/>
      <c r="D2" s="167"/>
      <c r="E2" s="167"/>
      <c r="F2" s="167"/>
      <c r="G2" s="167"/>
      <c r="H2" s="167"/>
      <c r="I2" s="167"/>
      <c r="J2" s="167"/>
      <c r="K2" s="167"/>
      <c r="L2" s="167"/>
      <c r="M2" s="168" t="s">
        <v>53</v>
      </c>
    </row>
    <row r="3" spans="1:15" ht="17" thickBot="1" x14ac:dyDescent="0.2">
      <c r="A3" s="169"/>
      <c r="B3" s="1047" t="s">
        <v>51</v>
      </c>
      <c r="C3" s="1047"/>
      <c r="D3" s="1048"/>
      <c r="E3" s="1047" t="s">
        <v>49</v>
      </c>
      <c r="F3" s="1047"/>
      <c r="G3" s="1048"/>
      <c r="H3" s="1047" t="s">
        <v>52</v>
      </c>
      <c r="I3" s="1047"/>
      <c r="J3" s="1048"/>
      <c r="K3" s="1047" t="s">
        <v>50</v>
      </c>
      <c r="L3" s="1047"/>
      <c r="M3" s="1049"/>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f>'11 Data Dump'!R82</f>
        <v>2</v>
      </c>
      <c r="C5" s="436">
        <f>'11 Data Dump'!S82</f>
        <v>2</v>
      </c>
      <c r="D5" s="290">
        <f>'11 Data Dump'!T82</f>
        <v>215166.4</v>
      </c>
      <c r="E5" s="442">
        <v>0</v>
      </c>
      <c r="F5" s="442">
        <v>0</v>
      </c>
      <c r="G5" s="7">
        <v>0</v>
      </c>
      <c r="H5" s="449">
        <f>SUM(B5+'Oct Report'!H5)</f>
        <v>6</v>
      </c>
      <c r="I5" s="449">
        <f>SUM(C5+'Oct Report'!I5)</f>
        <v>6</v>
      </c>
      <c r="J5" s="527">
        <f>SUM(D5+'Oct Report'!J5)</f>
        <v>512074</v>
      </c>
      <c r="K5" s="442">
        <f>SUM(E5+'Oct Report'!K5)</f>
        <v>0</v>
      </c>
      <c r="L5" s="442">
        <f>SUM(F5+'Oct Report'!L5)</f>
        <v>0</v>
      </c>
      <c r="M5" s="530">
        <f>SUM(G5+'Oct Report'!M5)</f>
        <v>0</v>
      </c>
      <c r="O5" s="143">
        <f>SUM(J5+J6+J7+J8+J10+J11)</f>
        <v>41450213.539999999</v>
      </c>
    </row>
    <row r="6" spans="1:15" ht="16" x14ac:dyDescent="0.2">
      <c r="A6" s="175" t="s">
        <v>42</v>
      </c>
      <c r="B6" s="436">
        <f>'11 Data Dump'!R81</f>
        <v>14</v>
      </c>
      <c r="C6" s="436">
        <f>B6</f>
        <v>14</v>
      </c>
      <c r="D6" s="290">
        <f>'11 Data Dump'!T81</f>
        <v>2407028.5100000002</v>
      </c>
      <c r="E6" s="444">
        <v>14</v>
      </c>
      <c r="F6" s="444">
        <v>14</v>
      </c>
      <c r="G6" s="7">
        <v>2032542</v>
      </c>
      <c r="H6" s="439">
        <f>SUM(B6+'Oct Report'!H6)</f>
        <v>62</v>
      </c>
      <c r="I6" s="439">
        <f>SUM(C6+'Oct Report'!I6)</f>
        <v>62</v>
      </c>
      <c r="J6" s="528">
        <f>SUM(D6+'Oct Report'!J6)</f>
        <v>7832202.4700000007</v>
      </c>
      <c r="K6" s="444">
        <f>SUM(E6+'Oct Report'!K6)</f>
        <v>60</v>
      </c>
      <c r="L6" s="444">
        <f>SUM(F6+'Oct Report'!L6)</f>
        <v>60</v>
      </c>
      <c r="M6" s="531">
        <f>SUM(G6+'Oct Report'!M6)</f>
        <v>8371309</v>
      </c>
    </row>
    <row r="7" spans="1:15" ht="16" x14ac:dyDescent="0.2">
      <c r="A7" s="175" t="s">
        <v>5</v>
      </c>
      <c r="B7" s="437">
        <v>0</v>
      </c>
      <c r="C7" s="438">
        <v>0</v>
      </c>
      <c r="D7" s="290">
        <v>0</v>
      </c>
      <c r="E7" s="444">
        <v>0</v>
      </c>
      <c r="F7" s="444">
        <v>0</v>
      </c>
      <c r="G7" s="7">
        <v>0</v>
      </c>
      <c r="H7" s="439">
        <f>SUM(B7+'Oct Report'!H7)</f>
        <v>4</v>
      </c>
      <c r="I7" s="439">
        <f>SUM(C7+'Oct Report'!I7)</f>
        <v>6</v>
      </c>
      <c r="J7" s="528">
        <f>SUM(D7+'Oct Report'!J7)</f>
        <v>732566.25</v>
      </c>
      <c r="K7" s="444">
        <f>SUM(E7+'Oct Report'!K7)</f>
        <v>1</v>
      </c>
      <c r="L7" s="444">
        <f>SUM(F7+'Oct Report'!L7)</f>
        <v>2</v>
      </c>
      <c r="M7" s="531">
        <f>SUM(G7+'Oct Report'!M7)</f>
        <v>136032</v>
      </c>
    </row>
    <row r="8" spans="1:15" ht="16" x14ac:dyDescent="0.2">
      <c r="A8" s="175" t="s">
        <v>40</v>
      </c>
      <c r="B8" s="437">
        <f>'11 Data Dump'!B96</f>
        <v>6</v>
      </c>
      <c r="C8" s="437">
        <f>'11 Data Dump'!D96</f>
        <v>70</v>
      </c>
      <c r="D8" s="291">
        <f>'11 Data Dump'!N96</f>
        <v>2896756.48</v>
      </c>
      <c r="E8" s="444">
        <v>0</v>
      </c>
      <c r="F8" s="445">
        <v>0</v>
      </c>
      <c r="G8" s="8">
        <v>0</v>
      </c>
      <c r="H8" s="439">
        <f>SUM(B8+'Oct Report'!H8)</f>
        <v>34</v>
      </c>
      <c r="I8" s="439">
        <f>SUM(C8+'Oct Report'!I8)</f>
        <v>579</v>
      </c>
      <c r="J8" s="528">
        <f>SUM(D8+'Oct Report'!J8)</f>
        <v>29921064.120000001</v>
      </c>
      <c r="K8" s="444">
        <f>SUM(E8+'Oct Report'!K8)</f>
        <v>7</v>
      </c>
      <c r="L8" s="444">
        <f>SUM(F8+'Oct Report'!L8)</f>
        <v>184</v>
      </c>
      <c r="M8" s="531">
        <f>SUM(G8+'Oct Report'!M8)</f>
        <v>9033305</v>
      </c>
    </row>
    <row r="9" spans="1:15" ht="16" x14ac:dyDescent="0.2">
      <c r="A9" s="175" t="s">
        <v>41</v>
      </c>
      <c r="B9" s="439">
        <v>0</v>
      </c>
      <c r="C9" s="439">
        <v>0</v>
      </c>
      <c r="D9" s="292">
        <v>0</v>
      </c>
      <c r="E9" s="444">
        <v>0</v>
      </c>
      <c r="F9" s="446">
        <v>0</v>
      </c>
      <c r="G9" s="8">
        <v>0</v>
      </c>
      <c r="H9" s="439">
        <f>SUM(B9+'Oct Report'!H9)</f>
        <v>0</v>
      </c>
      <c r="I9" s="439">
        <f>SUM(C9+'Oct Report'!I9)</f>
        <v>0</v>
      </c>
      <c r="J9" s="528">
        <f>SUM(D9+'Oct Report'!J9)</f>
        <v>0</v>
      </c>
      <c r="K9" s="444">
        <f>SUM(E9+'Oct Report'!K9)</f>
        <v>0</v>
      </c>
      <c r="L9" s="444">
        <f>SUM(F9+'Oct Report'!L9)</f>
        <v>0</v>
      </c>
      <c r="M9" s="531">
        <f>SUM(G9+'Oct Report'!M9)</f>
        <v>0</v>
      </c>
    </row>
    <row r="10" spans="1:15" ht="16" x14ac:dyDescent="0.2">
      <c r="A10" s="175" t="s">
        <v>44</v>
      </c>
      <c r="B10" s="436">
        <f>'11 Data Dump'!R83</f>
        <v>7</v>
      </c>
      <c r="C10" s="436">
        <f>'11 Data Dump'!S83</f>
        <v>7</v>
      </c>
      <c r="D10" s="290">
        <f>'11 Data Dump'!T83</f>
        <v>573624.55000000005</v>
      </c>
      <c r="E10" s="444">
        <v>1</v>
      </c>
      <c r="F10" s="443">
        <v>1</v>
      </c>
      <c r="G10" s="7">
        <v>84823</v>
      </c>
      <c r="H10" s="439">
        <f>SUM(B10+'Oct Report'!H10)</f>
        <v>10</v>
      </c>
      <c r="I10" s="439">
        <f>SUM(C10+'Oct Report'!I10)</f>
        <v>10</v>
      </c>
      <c r="J10" s="528">
        <f>SUM(D10+'Oct Report'!J10)</f>
        <v>781919.65</v>
      </c>
      <c r="K10" s="444">
        <f>SUM(E10+'Oct Report'!K10)</f>
        <v>12</v>
      </c>
      <c r="L10" s="444">
        <f>SUM(F10+'Oct Report'!L10)</f>
        <v>12</v>
      </c>
      <c r="M10" s="531">
        <f>SUM(G10+'Oct Report'!M10)</f>
        <v>841238</v>
      </c>
    </row>
    <row r="11" spans="1:15" ht="16" x14ac:dyDescent="0.2">
      <c r="A11" s="175" t="s">
        <v>38</v>
      </c>
      <c r="B11" s="437">
        <f>'11 Data Dump'!R84</f>
        <v>1</v>
      </c>
      <c r="C11" s="437">
        <f>'11 Data Dump'!S84</f>
        <v>2</v>
      </c>
      <c r="D11" s="292">
        <f>'11 Data Dump'!T84</f>
        <v>170746.4</v>
      </c>
      <c r="E11" s="444">
        <v>1</v>
      </c>
      <c r="F11" s="443">
        <v>2</v>
      </c>
      <c r="G11" s="8">
        <v>225074</v>
      </c>
      <c r="H11" s="439">
        <f>SUM(B11+'Oct Report'!H11)</f>
        <v>20</v>
      </c>
      <c r="I11" s="439">
        <f>SUM(C11+'Oct Report'!I11)</f>
        <v>21</v>
      </c>
      <c r="J11" s="528">
        <f>SUM(D11+'Oct Report'!J11)</f>
        <v>1670387.0499999998</v>
      </c>
      <c r="K11" s="444">
        <f>SUM(E11+'Oct Report'!K11)</f>
        <v>10</v>
      </c>
      <c r="L11" s="444">
        <f>SUM(F11+'Oct Report'!L11)</f>
        <v>20</v>
      </c>
      <c r="M11" s="531">
        <f>SUM(G11+'Oct Report'!M11)</f>
        <v>1671467</v>
      </c>
    </row>
    <row r="12" spans="1:15" ht="16" x14ac:dyDescent="0.2">
      <c r="A12" s="175" t="s">
        <v>39</v>
      </c>
      <c r="B12" s="437">
        <v>0</v>
      </c>
      <c r="C12" s="439">
        <v>0</v>
      </c>
      <c r="D12" s="291">
        <v>0</v>
      </c>
      <c r="E12" s="444">
        <v>0</v>
      </c>
      <c r="F12" s="446">
        <v>0</v>
      </c>
      <c r="G12" s="8">
        <v>0</v>
      </c>
      <c r="H12" s="439">
        <f>SUM(B12+'Oct Report'!H12)</f>
        <v>0</v>
      </c>
      <c r="I12" s="439">
        <f>SUM(C12+'Oct Report'!I12)</f>
        <v>0</v>
      </c>
      <c r="J12" s="528">
        <f>SUM(D12+'Oct Report'!J12)</f>
        <v>0</v>
      </c>
      <c r="K12" s="444">
        <f>SUM(E12+'Oct Report'!K12)</f>
        <v>1</v>
      </c>
      <c r="L12" s="444">
        <f>SUM(F12+'Oct Report'!L12)</f>
        <v>3</v>
      </c>
      <c r="M12" s="531">
        <f>SUM(G12+'Oct Report'!M12)</f>
        <v>305749</v>
      </c>
    </row>
    <row r="13" spans="1:15" ht="17" x14ac:dyDescent="0.2">
      <c r="A13" s="177" t="s">
        <v>6</v>
      </c>
      <c r="B13" s="439">
        <v>3</v>
      </c>
      <c r="C13" s="439">
        <v>3</v>
      </c>
      <c r="D13" s="291">
        <f>'11 Data Dump'!N100</f>
        <v>62930.3</v>
      </c>
      <c r="E13" s="444">
        <v>5</v>
      </c>
      <c r="F13" s="443">
        <v>5</v>
      </c>
      <c r="G13" s="7">
        <v>60726</v>
      </c>
      <c r="H13" s="439">
        <f>SUM(B13+'Oct Report'!H13)</f>
        <v>20</v>
      </c>
      <c r="I13" s="439">
        <f>SUM(C13+'Oct Report'!I13)</f>
        <v>20</v>
      </c>
      <c r="J13" s="528">
        <f>SUM(D13+'Oct Report'!J13)</f>
        <v>229184.84999999998</v>
      </c>
      <c r="K13" s="444">
        <f>SUM(E13+'Oct Report'!K13)</f>
        <v>14</v>
      </c>
      <c r="L13" s="444">
        <f>SUM(F13+'Oct Report'!L13)</f>
        <v>14</v>
      </c>
      <c r="M13" s="531">
        <f>SUM(G13+'Oct Report'!M13)</f>
        <v>196606</v>
      </c>
    </row>
    <row r="14" spans="1:15" ht="16" x14ac:dyDescent="0.2">
      <c r="A14" s="175" t="s">
        <v>7</v>
      </c>
      <c r="B14" s="439">
        <v>0</v>
      </c>
      <c r="C14" s="439">
        <v>0</v>
      </c>
      <c r="D14" s="291">
        <v>0</v>
      </c>
      <c r="E14" s="444">
        <v>0</v>
      </c>
      <c r="F14" s="443">
        <v>0</v>
      </c>
      <c r="G14" s="8">
        <v>0</v>
      </c>
      <c r="H14" s="439">
        <f>SUM(B14+'Oct Report'!H14)</f>
        <v>0</v>
      </c>
      <c r="I14" s="439">
        <f>SUM(C14+'Oct Report'!I14)</f>
        <v>0</v>
      </c>
      <c r="J14" s="528">
        <f>SUM(D14+'Oct Report'!J14)</f>
        <v>0</v>
      </c>
      <c r="K14" s="444">
        <f>SUM(E14+'Oct Report'!K14)</f>
        <v>0</v>
      </c>
      <c r="L14" s="444">
        <f>SUM(F14+'Oct Report'!L14)</f>
        <v>0</v>
      </c>
      <c r="M14" s="531">
        <f>SUM(G14+'Oct Report'!M14)</f>
        <v>0</v>
      </c>
    </row>
    <row r="15" spans="1:15" ht="16" x14ac:dyDescent="0.2">
      <c r="A15" s="175" t="s">
        <v>8</v>
      </c>
      <c r="B15" s="439">
        <v>0</v>
      </c>
      <c r="C15" s="439">
        <v>0</v>
      </c>
      <c r="D15" s="291">
        <v>0</v>
      </c>
      <c r="E15" s="444">
        <v>2</v>
      </c>
      <c r="F15" s="443">
        <v>2</v>
      </c>
      <c r="G15" s="8">
        <v>1478186</v>
      </c>
      <c r="H15" s="439">
        <f>SUM(B15+'Oct Report'!H15)</f>
        <v>3</v>
      </c>
      <c r="I15" s="439">
        <f>SUM(C15+'Oct Report'!I15)</f>
        <v>3</v>
      </c>
      <c r="J15" s="528">
        <f>SUM(D15+'Oct Report'!J15)</f>
        <v>33538.5</v>
      </c>
      <c r="K15" s="444">
        <f>SUM(E15+'Oct Report'!K15)</f>
        <v>13</v>
      </c>
      <c r="L15" s="444">
        <f>SUM(F15+'Oct Report'!L15)</f>
        <v>13</v>
      </c>
      <c r="M15" s="531">
        <f>SUM(G15+'Oct Report'!M15)</f>
        <v>6850742</v>
      </c>
    </row>
    <row r="16" spans="1:15" ht="16" x14ac:dyDescent="0.2">
      <c r="A16" s="175" t="s">
        <v>9</v>
      </c>
      <c r="B16" s="439">
        <v>0</v>
      </c>
      <c r="C16" s="439">
        <v>0</v>
      </c>
      <c r="D16" s="291">
        <v>0</v>
      </c>
      <c r="E16" s="444">
        <v>0</v>
      </c>
      <c r="F16" s="443">
        <v>0</v>
      </c>
      <c r="G16" s="9">
        <v>0</v>
      </c>
      <c r="H16" s="439">
        <f>SUM(B16+'Oct Report'!H16)</f>
        <v>0</v>
      </c>
      <c r="I16" s="439">
        <f>SUM(C16+'Oct Report'!I16)</f>
        <v>0</v>
      </c>
      <c r="J16" s="528">
        <f>SUM(D16+'Oct Report'!J16)</f>
        <v>0</v>
      </c>
      <c r="K16" s="444">
        <f>SUM(E16+'Oct Report'!K16)</f>
        <v>0</v>
      </c>
      <c r="L16" s="444">
        <f>SUM(F16+'Oct Report'!L16)</f>
        <v>0</v>
      </c>
      <c r="M16" s="531">
        <f>SUM(G16+'Oct Report'!M16)</f>
        <v>0</v>
      </c>
    </row>
    <row r="17" spans="1:14" ht="16" x14ac:dyDescent="0.2">
      <c r="A17" s="175" t="s">
        <v>10</v>
      </c>
      <c r="B17" s="439">
        <v>0</v>
      </c>
      <c r="C17" s="439">
        <v>0</v>
      </c>
      <c r="D17" s="291">
        <v>0</v>
      </c>
      <c r="E17" s="444">
        <v>0</v>
      </c>
      <c r="F17" s="443">
        <v>0</v>
      </c>
      <c r="G17" s="8">
        <v>0</v>
      </c>
      <c r="H17" s="439">
        <f>SUM(B17+'Oct Report'!H17)</f>
        <v>0</v>
      </c>
      <c r="I17" s="439">
        <f>SUM(C17+'Oct Report'!I17)</f>
        <v>0</v>
      </c>
      <c r="J17" s="528">
        <f>SUM(D17+'Oct Report'!J17)</f>
        <v>0</v>
      </c>
      <c r="K17" s="444">
        <f>SUM(E17+'Oct Report'!K17)</f>
        <v>0</v>
      </c>
      <c r="L17" s="444">
        <f>SUM(F17+'Oct Report'!L17)</f>
        <v>0</v>
      </c>
      <c r="M17" s="531">
        <f>SUM(G17+'Oct Report'!M17)</f>
        <v>0</v>
      </c>
    </row>
    <row r="18" spans="1:14" ht="17" thickBot="1" x14ac:dyDescent="0.25">
      <c r="A18" s="178" t="s">
        <v>11</v>
      </c>
      <c r="B18" s="439">
        <v>0</v>
      </c>
      <c r="C18" s="439">
        <v>0</v>
      </c>
      <c r="D18" s="291">
        <v>0</v>
      </c>
      <c r="E18" s="447">
        <v>0</v>
      </c>
      <c r="F18" s="443">
        <v>0</v>
      </c>
      <c r="G18" s="10">
        <v>0</v>
      </c>
      <c r="H18" s="450">
        <f>SUM(B18+'Oct Report'!H18)</f>
        <v>0</v>
      </c>
      <c r="I18" s="450">
        <f>SUM(C18+'Oct Report'!I18)</f>
        <v>0</v>
      </c>
      <c r="J18" s="529">
        <f>SUM(D18+'Oct Report'!J18)</f>
        <v>0</v>
      </c>
      <c r="K18" s="447">
        <f>SUM(E18+'Oct Report'!K18)</f>
        <v>0</v>
      </c>
      <c r="L18" s="447">
        <f>SUM(F18+'Oct Report'!L18)</f>
        <v>0</v>
      </c>
      <c r="M18" s="532">
        <f>SUM(G18+'Oct Report'!M18)</f>
        <v>0</v>
      </c>
    </row>
    <row r="19" spans="1:14" ht="17" thickBot="1" x14ac:dyDescent="0.25">
      <c r="A19" s="179" t="s">
        <v>12</v>
      </c>
      <c r="B19" s="441">
        <f>SUM(B5:B18)</f>
        <v>33</v>
      </c>
      <c r="C19" s="441">
        <f t="shared" ref="C19:M19" si="0">SUM(C5:C18)</f>
        <v>98</v>
      </c>
      <c r="D19" s="211">
        <f t="shared" si="0"/>
        <v>6326252.6400000006</v>
      </c>
      <c r="E19" s="448">
        <f t="shared" si="0"/>
        <v>23</v>
      </c>
      <c r="F19" s="448">
        <f t="shared" si="0"/>
        <v>24</v>
      </c>
      <c r="G19" s="213">
        <f t="shared" si="0"/>
        <v>3881351</v>
      </c>
      <c r="H19" s="441">
        <f t="shared" si="0"/>
        <v>159</v>
      </c>
      <c r="I19" s="441">
        <f t="shared" si="0"/>
        <v>707</v>
      </c>
      <c r="J19" s="211">
        <f t="shared" si="0"/>
        <v>41712936.890000001</v>
      </c>
      <c r="K19" s="448">
        <f t="shared" si="0"/>
        <v>118</v>
      </c>
      <c r="L19" s="448">
        <f t="shared" si="0"/>
        <v>308</v>
      </c>
      <c r="M19" s="570">
        <f t="shared" si="0"/>
        <v>27406448</v>
      </c>
      <c r="N19" s="27"/>
    </row>
    <row r="20" spans="1:14" ht="17" thickBot="1" x14ac:dyDescent="0.25">
      <c r="A20" s="180"/>
      <c r="B20" s="180"/>
      <c r="C20" s="180"/>
      <c r="D20" s="180"/>
      <c r="E20" s="180"/>
      <c r="F20" s="180"/>
      <c r="G20" s="180"/>
      <c r="H20" s="180"/>
      <c r="I20" s="180"/>
      <c r="J20" s="180"/>
      <c r="K20" s="180"/>
      <c r="L20" s="180"/>
      <c r="M20" s="180"/>
    </row>
    <row r="21" spans="1:14"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4" ht="16" x14ac:dyDescent="0.15">
      <c r="A22" s="184" t="s">
        <v>45</v>
      </c>
      <c r="B22" s="304"/>
      <c r="C22" s="451">
        <f>'11 Data Dump'!B62</f>
        <v>34</v>
      </c>
      <c r="D22" s="334">
        <f>'11 Data Dump'!N62</f>
        <v>624640.52</v>
      </c>
      <c r="E22" s="309"/>
      <c r="F22" s="455">
        <v>26</v>
      </c>
      <c r="G22" s="312">
        <v>506301</v>
      </c>
      <c r="H22" s="307"/>
      <c r="I22" s="451">
        <f>SUM(C22+'Oct Report'!I22)</f>
        <v>282</v>
      </c>
      <c r="J22" s="533">
        <f>SUM(D22+'Oct Report'!J22)</f>
        <v>4000264.6199999996</v>
      </c>
      <c r="K22" s="460"/>
      <c r="L22" s="508">
        <f>SUM(F22+'Oct Report'!L22)</f>
        <v>310</v>
      </c>
      <c r="M22" s="624">
        <f>SUM(G22+'Oct Report'!M22)</f>
        <v>4564824</v>
      </c>
    </row>
    <row r="23" spans="1:14" ht="16" x14ac:dyDescent="0.2">
      <c r="A23" s="185" t="s">
        <v>13</v>
      </c>
      <c r="B23" s="305"/>
      <c r="C23" s="452">
        <f>'11 Data Dump'!B27</f>
        <v>25</v>
      </c>
      <c r="D23" s="335">
        <f>'11 Data Dump'!N27</f>
        <v>3464167.5</v>
      </c>
      <c r="E23" s="310"/>
      <c r="F23" s="456">
        <v>10</v>
      </c>
      <c r="G23" s="17">
        <v>427583</v>
      </c>
      <c r="H23" s="305"/>
      <c r="I23" s="452">
        <f>SUM(C23+'Oct Report'!I23)</f>
        <v>118</v>
      </c>
      <c r="J23" s="534">
        <f>SUM(D23+'Oct Report'!J23)</f>
        <v>15489074.76</v>
      </c>
      <c r="K23" s="462"/>
      <c r="L23" s="509">
        <f>SUM(F23+'Oct Report'!L23)</f>
        <v>106</v>
      </c>
      <c r="M23" s="625">
        <f>SUM(G23+'Oct Report'!M23)</f>
        <v>32254939</v>
      </c>
    </row>
    <row r="24" spans="1:14" ht="17" thickBot="1" x14ac:dyDescent="0.25">
      <c r="A24" s="186" t="s">
        <v>48</v>
      </c>
      <c r="B24" s="306"/>
      <c r="C24" s="453">
        <v>1</v>
      </c>
      <c r="D24" s="336">
        <f>'11 Data Dump'!E105</f>
        <v>0</v>
      </c>
      <c r="E24" s="311"/>
      <c r="F24" s="457">
        <v>0</v>
      </c>
      <c r="G24" s="18">
        <v>0</v>
      </c>
      <c r="H24" s="308"/>
      <c r="I24" s="459">
        <f>SUM(C24+'Oct Report'!I24)</f>
        <v>8</v>
      </c>
      <c r="J24" s="535">
        <f>SUM(D24+'Oct Report'!J24)</f>
        <v>4105990.34</v>
      </c>
      <c r="K24" s="464"/>
      <c r="L24" s="510">
        <f>SUM(F24+'Oct Report'!L24)</f>
        <v>0</v>
      </c>
      <c r="M24" s="626">
        <f>SUM(G24+'Oct Report'!M24)</f>
        <v>0</v>
      </c>
    </row>
    <row r="25" spans="1:14" ht="17" thickBot="1" x14ac:dyDescent="0.25">
      <c r="A25" s="187" t="s">
        <v>14</v>
      </c>
      <c r="B25" s="303"/>
      <c r="C25" s="454">
        <f>SUM(C22:C24)</f>
        <v>60</v>
      </c>
      <c r="D25" s="214">
        <f>SUM(D22:D24)</f>
        <v>4088808.02</v>
      </c>
      <c r="E25" s="300"/>
      <c r="F25" s="458">
        <f>SUM(F22:F24)</f>
        <v>36</v>
      </c>
      <c r="G25" s="215">
        <f>SUM(G22:G24)</f>
        <v>933884</v>
      </c>
      <c r="H25" s="303"/>
      <c r="I25" s="454">
        <f>SUM(I22:I24)</f>
        <v>408</v>
      </c>
      <c r="J25" s="214">
        <f>SUM(J22:J24)</f>
        <v>23595329.719999999</v>
      </c>
      <c r="K25" s="627"/>
      <c r="L25" s="458">
        <f>SUM(L22:L24)</f>
        <v>416</v>
      </c>
      <c r="M25" s="314">
        <f>SUM(M22:M24)</f>
        <v>36819763</v>
      </c>
    </row>
    <row r="26" spans="1:14" ht="17" thickBot="1" x14ac:dyDescent="0.25">
      <c r="A26" s="180"/>
      <c r="B26" s="180"/>
      <c r="C26" s="180"/>
      <c r="D26" s="180"/>
      <c r="E26" s="180"/>
      <c r="F26" s="180"/>
      <c r="G26" s="180"/>
      <c r="H26" s="180"/>
      <c r="I26" s="180"/>
      <c r="J26" s="180"/>
      <c r="K26" s="180"/>
      <c r="L26" s="180"/>
      <c r="M26" s="180"/>
    </row>
    <row r="27" spans="1:14"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4" ht="18" thickBot="1" x14ac:dyDescent="0.25">
      <c r="A28" s="190" t="s">
        <v>2893</v>
      </c>
      <c r="B28" s="297"/>
      <c r="C28" s="298">
        <v>1</v>
      </c>
      <c r="D28" s="217">
        <f>SUM(C5:C12)+C28</f>
        <v>96</v>
      </c>
      <c r="E28" s="300"/>
      <c r="F28" s="299">
        <v>0</v>
      </c>
      <c r="G28" s="218">
        <f>SUM(F5:F12)+F28</f>
        <v>17</v>
      </c>
      <c r="H28" s="296"/>
      <c r="I28" s="295">
        <f>SUM(C28+'Oct Report'!I28)</f>
        <v>8</v>
      </c>
      <c r="J28" s="295">
        <f>SUM(D28+'Oct Report'!J28)</f>
        <v>690</v>
      </c>
      <c r="K28" s="300"/>
      <c r="L28" s="299">
        <f>SUM(F28+'Oct Report'!L28)</f>
        <v>2</v>
      </c>
      <c r="M28" s="299">
        <f>SUM(G28+'Oct Report'!M28)</f>
        <v>283</v>
      </c>
    </row>
    <row r="29" spans="1:14" ht="17" thickBot="1" x14ac:dyDescent="0.25">
      <c r="A29" s="180"/>
      <c r="B29" s="180"/>
      <c r="C29" s="180"/>
      <c r="D29" s="180"/>
      <c r="E29" s="180"/>
      <c r="F29" s="180"/>
      <c r="G29" s="180"/>
      <c r="H29" s="180"/>
      <c r="I29" s="180"/>
      <c r="J29" s="180"/>
      <c r="K29" s="180"/>
      <c r="L29" s="180"/>
      <c r="M29" s="180"/>
    </row>
    <row r="30" spans="1:14"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4" ht="35" thickBot="1" x14ac:dyDescent="0.25">
      <c r="A31" s="192" t="s">
        <v>2895</v>
      </c>
      <c r="B31" s="297"/>
      <c r="C31" s="302">
        <f>SUM(B19+C25)</f>
        <v>93</v>
      </c>
      <c r="D31" s="214">
        <f>SUM(D19+D25)</f>
        <v>10415060.66</v>
      </c>
      <c r="E31" s="571"/>
      <c r="F31" s="299">
        <f>SUM(E19+F25)</f>
        <v>59</v>
      </c>
      <c r="G31" s="215">
        <f>SUM(G19+G25)</f>
        <v>4815235</v>
      </c>
      <c r="H31" s="297"/>
      <c r="I31" s="302">
        <f>SUM(H19+I25)</f>
        <v>567</v>
      </c>
      <c r="J31" s="214">
        <f>SUM(J19+J25)</f>
        <v>65308266.609999999</v>
      </c>
      <c r="K31" s="319"/>
      <c r="L31" s="299">
        <f>SUM(E31+K19+L25)</f>
        <v>534</v>
      </c>
      <c r="M31" s="216">
        <f>SUM(M19+M25)</f>
        <v>64226211</v>
      </c>
    </row>
    <row r="32" spans="1:14" ht="17" thickBot="1" x14ac:dyDescent="0.25">
      <c r="A32" s="180"/>
      <c r="B32" s="180"/>
      <c r="C32" s="180"/>
      <c r="D32" s="180"/>
      <c r="E32" s="180"/>
      <c r="F32" s="180"/>
      <c r="G32" s="180"/>
      <c r="H32" s="180"/>
      <c r="I32" s="180"/>
      <c r="J32" s="180"/>
      <c r="K32" s="180"/>
      <c r="L32" s="180"/>
      <c r="M32" s="180"/>
    </row>
    <row r="33" spans="1:13" ht="17" thickBot="1" x14ac:dyDescent="0.25">
      <c r="A33" s="193" t="s">
        <v>46</v>
      </c>
      <c r="B33" s="1058">
        <f>'11 Data Dump'!O103</f>
        <v>20466666.420000002</v>
      </c>
      <c r="C33" s="1058"/>
      <c r="D33" s="1059"/>
      <c r="E33" s="180"/>
      <c r="F33" s="180"/>
      <c r="G33" s="180"/>
      <c r="H33" s="180"/>
      <c r="I33" s="180"/>
      <c r="J33" s="180"/>
      <c r="K33" s="180"/>
      <c r="L33" s="180"/>
      <c r="M33" s="180"/>
    </row>
    <row r="34" spans="1:13" ht="17" thickBot="1" x14ac:dyDescent="0.25">
      <c r="A34" s="194"/>
      <c r="B34" s="195"/>
      <c r="C34" s="195"/>
      <c r="D34" s="195"/>
      <c r="E34" s="180"/>
      <c r="F34" s="180"/>
      <c r="G34" s="180"/>
      <c r="H34" s="180"/>
      <c r="I34" s="180"/>
      <c r="J34" s="180"/>
      <c r="K34" s="180"/>
      <c r="L34" s="180"/>
      <c r="M34" s="180"/>
    </row>
    <row r="35" spans="1:13" ht="17" thickBot="1" x14ac:dyDescent="0.25">
      <c r="A35" s="180"/>
      <c r="B35" s="1046" t="s">
        <v>51</v>
      </c>
      <c r="C35" s="1047"/>
      <c r="D35" s="1048"/>
      <c r="E35" s="1047" t="s">
        <v>49</v>
      </c>
      <c r="F35" s="1047"/>
      <c r="G35" s="1048"/>
      <c r="H35" s="1047" t="s">
        <v>52</v>
      </c>
      <c r="I35" s="1047"/>
      <c r="J35" s="1048"/>
      <c r="K35" s="1047" t="s">
        <v>50</v>
      </c>
      <c r="L35" s="1047"/>
      <c r="M35" s="1049"/>
    </row>
    <row r="36" spans="1:13" ht="16" x14ac:dyDescent="0.15">
      <c r="A36" s="196" t="s">
        <v>16</v>
      </c>
      <c r="B36" s="1041" t="s">
        <v>2</v>
      </c>
      <c r="C36" s="1041"/>
      <c r="D36" s="197" t="s">
        <v>1</v>
      </c>
      <c r="E36" s="1041" t="s">
        <v>2</v>
      </c>
      <c r="F36" s="1041"/>
      <c r="G36" s="197" t="s">
        <v>1</v>
      </c>
      <c r="H36" s="1041" t="s">
        <v>2</v>
      </c>
      <c r="I36" s="1041"/>
      <c r="J36" s="197" t="s">
        <v>1</v>
      </c>
      <c r="K36" s="1041" t="s">
        <v>2</v>
      </c>
      <c r="L36" s="1041"/>
      <c r="M36" s="198" t="s">
        <v>1</v>
      </c>
    </row>
    <row r="37" spans="1:13" ht="16" x14ac:dyDescent="0.2">
      <c r="A37" s="175" t="s">
        <v>19</v>
      </c>
      <c r="B37" s="350"/>
      <c r="C37" s="351">
        <f>C31</f>
        <v>93</v>
      </c>
      <c r="D37" s="208">
        <f>SUM('11 Five Reports'!I15+'11 Five Reports'!R30)-'Nov Report'!D41</f>
        <v>111860.93</v>
      </c>
      <c r="E37" s="342"/>
      <c r="F37" s="572">
        <v>59</v>
      </c>
      <c r="G37" s="575">
        <v>71764</v>
      </c>
      <c r="H37" s="350"/>
      <c r="I37" s="469">
        <f>SUM(C37+'Oct Report'!I37)</f>
        <v>567</v>
      </c>
      <c r="J37" s="594">
        <f>SUM(D37+'Oct Report'!J37)</f>
        <v>548217.26</v>
      </c>
      <c r="K37" s="255"/>
      <c r="L37" s="485">
        <v>538</v>
      </c>
      <c r="M37" s="585">
        <v>569523</v>
      </c>
    </row>
    <row r="38" spans="1:13" ht="16" x14ac:dyDescent="0.2">
      <c r="A38" s="175" t="s">
        <v>20</v>
      </c>
      <c r="B38" s="354"/>
      <c r="C38" s="513">
        <f>'11 Five Reports'!B9</f>
        <v>110</v>
      </c>
      <c r="D38" s="208">
        <f>SUM('11 Five Reports'!I16+'11 Five Reports'!R31)</f>
        <v>32126.91</v>
      </c>
      <c r="E38" s="342"/>
      <c r="F38" s="250">
        <v>74</v>
      </c>
      <c r="G38" s="576">
        <v>18707</v>
      </c>
      <c r="H38" s="350"/>
      <c r="I38" s="469">
        <f>SUM(C38+'Oct Report'!I38)</f>
        <v>551</v>
      </c>
      <c r="J38" s="594">
        <f>SUM(D38+'Oct Report'!J38)</f>
        <v>120994.6</v>
      </c>
      <c r="K38" s="255"/>
      <c r="L38" s="485">
        <f>SUM(F38+'Oct Report'!L38)</f>
        <v>473</v>
      </c>
      <c r="M38" s="628">
        <f>SUM(G38+'Oct Report'!M38)</f>
        <v>120560.88</v>
      </c>
    </row>
    <row r="39" spans="1:13" ht="16" x14ac:dyDescent="0.2">
      <c r="A39" s="175" t="s">
        <v>21</v>
      </c>
      <c r="B39" s="354"/>
      <c r="C39" s="513">
        <f>'11 Five Reports'!B11</f>
        <v>77</v>
      </c>
      <c r="D39" s="208">
        <f>SUM('11 Five Reports'!I17+'11 Five Reports'!R340)</f>
        <v>12287</v>
      </c>
      <c r="E39" s="342"/>
      <c r="F39" s="573">
        <v>58</v>
      </c>
      <c r="G39" s="575">
        <v>8452</v>
      </c>
      <c r="H39" s="350"/>
      <c r="I39" s="469">
        <f>SUM(C39+'Oct Report'!I39)</f>
        <v>374</v>
      </c>
      <c r="J39" s="594">
        <f>SUM(D39+'Oct Report'!J39)</f>
        <v>89005</v>
      </c>
      <c r="K39" s="255"/>
      <c r="L39" s="485">
        <f>SUM(F39+'Oct Report'!L39)</f>
        <v>340</v>
      </c>
      <c r="M39" s="628">
        <f>SUM(G39+'Oct Report'!M39)</f>
        <v>71208</v>
      </c>
    </row>
    <row r="40" spans="1:13" ht="16" x14ac:dyDescent="0.2">
      <c r="A40" s="175" t="s">
        <v>22</v>
      </c>
      <c r="B40" s="354"/>
      <c r="C40" s="513">
        <f>'11 Five Reports'!B10</f>
        <v>92</v>
      </c>
      <c r="D40" s="208">
        <f>SUM('11 Five Reports'!I18+'11 Five Reports'!R35)</f>
        <v>15991</v>
      </c>
      <c r="E40" s="342"/>
      <c r="F40" s="250">
        <v>103</v>
      </c>
      <c r="G40" s="576">
        <v>10732</v>
      </c>
      <c r="H40" s="350"/>
      <c r="I40" s="469">
        <f>SUM(C40+'Oct Report'!I40)</f>
        <v>575</v>
      </c>
      <c r="J40" s="594">
        <f>SUM(D40+'Oct Report'!J40)</f>
        <v>66092</v>
      </c>
      <c r="K40" s="255"/>
      <c r="L40" s="485">
        <f>SUM(F40+'Oct Report'!L40)</f>
        <v>521</v>
      </c>
      <c r="M40" s="628">
        <f>SUM(G40+'Oct Report'!M40)</f>
        <v>50076</v>
      </c>
    </row>
    <row r="41" spans="1:13" ht="17" thickBot="1" x14ac:dyDescent="0.25">
      <c r="A41" s="178" t="s">
        <v>1488</v>
      </c>
      <c r="B41" s="360"/>
      <c r="C41" s="514">
        <f>'11 Five Reports'!B8</f>
        <v>8</v>
      </c>
      <c r="D41" s="209">
        <f>SUM('11 Five Reports'!I40+'11 Five Reports'!R64)</f>
        <v>152</v>
      </c>
      <c r="E41" s="343"/>
      <c r="F41" s="574">
        <v>6</v>
      </c>
      <c r="G41" s="577">
        <v>114</v>
      </c>
      <c r="H41" s="350"/>
      <c r="I41" s="469">
        <f>SUM(C41+'Oct Report'!I41)</f>
        <v>31</v>
      </c>
      <c r="J41" s="594">
        <f>SUM(D41+'Oct Report'!J41)</f>
        <v>513</v>
      </c>
      <c r="K41" s="365"/>
      <c r="L41" s="485">
        <f>SUM(F41+'Oct Report'!L41)</f>
        <v>33</v>
      </c>
      <c r="M41" s="628">
        <f>SUM(G41+'Oct Report'!M41)</f>
        <v>570</v>
      </c>
    </row>
    <row r="42" spans="1:13" ht="17" thickBot="1" x14ac:dyDescent="0.25">
      <c r="A42" s="199" t="s">
        <v>18</v>
      </c>
      <c r="B42" s="352"/>
      <c r="C42" s="362">
        <f>SUM(C37:C41)</f>
        <v>380</v>
      </c>
      <c r="D42" s="219">
        <f>SUM(D37:D41)</f>
        <v>172417.84</v>
      </c>
      <c r="E42" s="344"/>
      <c r="F42" s="476">
        <f>SUM(F37:F41)</f>
        <v>300</v>
      </c>
      <c r="G42" s="220">
        <f>SUM(G37:G41)</f>
        <v>109769</v>
      </c>
      <c r="H42" s="352"/>
      <c r="I42" s="481">
        <f>SUM(I37:I41)</f>
        <v>2098</v>
      </c>
      <c r="J42" s="219">
        <f>SUM(J37:J41)</f>
        <v>824821.86</v>
      </c>
      <c r="K42" s="347"/>
      <c r="L42" s="476">
        <f>SUM(L37:L41)</f>
        <v>1905</v>
      </c>
      <c r="M42" s="368">
        <f>SUM(M37:M41)</f>
        <v>811937.88</v>
      </c>
    </row>
    <row r="43" spans="1:13" ht="17" thickBot="1" x14ac:dyDescent="0.25">
      <c r="A43" s="180"/>
      <c r="B43" s="180"/>
      <c r="C43" s="180"/>
      <c r="D43" s="180"/>
      <c r="E43" s="180"/>
      <c r="F43" s="180"/>
      <c r="G43" s="180"/>
      <c r="H43" s="180"/>
      <c r="I43" s="180"/>
      <c r="J43" s="180"/>
      <c r="K43" s="180"/>
      <c r="L43" s="180"/>
      <c r="M43" s="180"/>
    </row>
    <row r="44" spans="1:13"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3" ht="16" x14ac:dyDescent="0.2">
      <c r="A45" s="174" t="s">
        <v>37</v>
      </c>
      <c r="B45" s="373"/>
      <c r="C45" s="482">
        <f>'11 Five Reports'!B28</f>
        <v>63</v>
      </c>
      <c r="D45" s="430">
        <f>'11 Five Reports'!R24</f>
        <v>16049</v>
      </c>
      <c r="E45" s="257"/>
      <c r="F45" s="258">
        <v>80</v>
      </c>
      <c r="G45" s="580">
        <v>16065</v>
      </c>
      <c r="H45" s="374"/>
      <c r="I45" s="482">
        <f>SUM(C45+'Oct Report'!I45)</f>
        <v>499</v>
      </c>
      <c r="J45" s="593">
        <f>SUM(D45+'Oct Report'!J45)</f>
        <v>108894</v>
      </c>
      <c r="K45" s="524"/>
      <c r="L45" s="521">
        <f>SUM(F45+'Oct Report'!L45)</f>
        <v>447</v>
      </c>
      <c r="M45" s="629">
        <f>SUM(G45+'Oct Report'!M45)</f>
        <v>93538</v>
      </c>
    </row>
    <row r="46" spans="1:13" ht="16" x14ac:dyDescent="0.2">
      <c r="A46" s="175" t="s">
        <v>36</v>
      </c>
      <c r="B46" s="354"/>
      <c r="C46" s="483">
        <f>'11 Five Reports'!B26</f>
        <v>15</v>
      </c>
      <c r="D46" s="431">
        <f>'11 Five Reports'!R8</f>
        <v>23537</v>
      </c>
      <c r="E46" s="253"/>
      <c r="F46" s="583">
        <v>24</v>
      </c>
      <c r="G46" s="581">
        <v>22630</v>
      </c>
      <c r="H46" s="249"/>
      <c r="I46" s="483">
        <f>SUM(C46+'Oct Report'!I46)</f>
        <v>77</v>
      </c>
      <c r="J46" s="594">
        <f>SUM(D46+'Oct Report'!J46)</f>
        <v>137642.70000000001</v>
      </c>
      <c r="K46" s="525"/>
      <c r="L46" s="522">
        <f>SUM(F46+'Oct Report'!L46)</f>
        <v>91</v>
      </c>
      <c r="M46" s="628">
        <f>SUM(G46+'Oct Report'!M46)</f>
        <v>98111.74</v>
      </c>
    </row>
    <row r="47" spans="1:13" ht="16" x14ac:dyDescent="0.2">
      <c r="A47" s="175" t="s">
        <v>26</v>
      </c>
      <c r="B47" s="354"/>
      <c r="C47" s="483">
        <f>'11 Five Reports'!B27</f>
        <v>56</v>
      </c>
      <c r="D47" s="431">
        <f>'11 Five Reports'!R89</f>
        <v>25112</v>
      </c>
      <c r="E47" s="253"/>
      <c r="F47" s="583">
        <v>70</v>
      </c>
      <c r="G47" s="581">
        <v>25193</v>
      </c>
      <c r="H47" s="249"/>
      <c r="I47" s="483">
        <f>SUM(C47+'Oct Report'!I47)</f>
        <v>389</v>
      </c>
      <c r="J47" s="594">
        <f>SUM(D47+'Oct Report'!J47)</f>
        <v>175283</v>
      </c>
      <c r="K47" s="525"/>
      <c r="L47" s="522">
        <f>SUM(F47+'Oct Report'!L47)</f>
        <v>382</v>
      </c>
      <c r="M47" s="628">
        <f>SUM(G47+'Oct Report'!M47)</f>
        <v>142584</v>
      </c>
    </row>
    <row r="48" spans="1:13" ht="16" x14ac:dyDescent="0.2">
      <c r="A48" s="175" t="s">
        <v>27</v>
      </c>
      <c r="B48" s="350"/>
      <c r="C48" s="469">
        <v>0</v>
      </c>
      <c r="D48" s="431">
        <v>0</v>
      </c>
      <c r="E48" s="253"/>
      <c r="F48" s="583">
        <v>1</v>
      </c>
      <c r="G48" s="581">
        <v>227</v>
      </c>
      <c r="H48" s="249"/>
      <c r="I48" s="483">
        <f>SUM(C48+'Oct Report'!I48)</f>
        <v>0</v>
      </c>
      <c r="J48" s="594">
        <f>SUM(D48+'Oct Report'!J48)</f>
        <v>0</v>
      </c>
      <c r="K48" s="525"/>
      <c r="L48" s="522">
        <f>SUM(F48+'Oct Report'!L48)</f>
        <v>5</v>
      </c>
      <c r="M48" s="628">
        <f>SUM(G48+'Oct Report'!M48)</f>
        <v>1135</v>
      </c>
    </row>
    <row r="49" spans="1:13" ht="16" x14ac:dyDescent="0.2">
      <c r="A49" s="175" t="s">
        <v>28</v>
      </c>
      <c r="B49" s="354"/>
      <c r="C49" s="483">
        <f>'11 Five Reports'!B25</f>
        <v>9</v>
      </c>
      <c r="D49" s="431">
        <f>'11 Five Reports'!R83</f>
        <v>7503.58</v>
      </c>
      <c r="E49" s="253"/>
      <c r="F49" s="583">
        <v>18</v>
      </c>
      <c r="G49" s="581">
        <v>12407</v>
      </c>
      <c r="H49" s="249"/>
      <c r="I49" s="483">
        <f>SUM(C49+'Oct Report'!I49)</f>
        <v>106</v>
      </c>
      <c r="J49" s="594">
        <f>SUM(D49+'Oct Report'!J49)</f>
        <v>163705.49</v>
      </c>
      <c r="K49" s="525"/>
      <c r="L49" s="522">
        <f>SUM(F49+'Oct Report'!L49)</f>
        <v>112</v>
      </c>
      <c r="M49" s="628">
        <f>SUM(G49+'Oct Report'!M49)</f>
        <v>81246.539999999994</v>
      </c>
    </row>
    <row r="50" spans="1:13" ht="16" x14ac:dyDescent="0.2">
      <c r="A50" s="175" t="s">
        <v>29</v>
      </c>
      <c r="B50" s="354"/>
      <c r="C50" s="483">
        <v>0</v>
      </c>
      <c r="D50" s="431">
        <v>0</v>
      </c>
      <c r="E50" s="253"/>
      <c r="F50" s="583">
        <v>1</v>
      </c>
      <c r="G50" s="581">
        <v>65</v>
      </c>
      <c r="H50" s="249"/>
      <c r="I50" s="483">
        <f>SUM(C50+'Oct Report'!I50)</f>
        <v>10</v>
      </c>
      <c r="J50" s="594">
        <f>SUM(D50+'Oct Report'!J50)</f>
        <v>1475</v>
      </c>
      <c r="K50" s="525"/>
      <c r="L50" s="522">
        <f>SUM(F50+'Oct Report'!L50)</f>
        <v>23</v>
      </c>
      <c r="M50" s="628">
        <f>SUM(G50+'Oct Report'!M50)</f>
        <v>2135</v>
      </c>
    </row>
    <row r="51" spans="1:13" ht="16" x14ac:dyDescent="0.2">
      <c r="A51" s="175" t="s">
        <v>3</v>
      </c>
      <c r="B51" s="354"/>
      <c r="C51" s="483">
        <f>'11 Five Reports'!B21</f>
        <v>2</v>
      </c>
      <c r="D51" s="431">
        <f>'11 Five Reports'!R12</f>
        <v>400</v>
      </c>
      <c r="E51" s="253"/>
      <c r="F51" s="583">
        <v>2</v>
      </c>
      <c r="G51" s="581">
        <v>851</v>
      </c>
      <c r="H51" s="249"/>
      <c r="I51" s="483">
        <f>SUM(C51+'Oct Report'!I51)</f>
        <v>10</v>
      </c>
      <c r="J51" s="594">
        <f>SUM(D51+'Oct Report'!J51)</f>
        <v>4015</v>
      </c>
      <c r="K51" s="525"/>
      <c r="L51" s="522">
        <f>SUM(F51+'Oct Report'!L51)</f>
        <v>16</v>
      </c>
      <c r="M51" s="628">
        <f>SUM(G51+'Oct Report'!M51)</f>
        <v>5963</v>
      </c>
    </row>
    <row r="52" spans="1:13" ht="16" x14ac:dyDescent="0.2">
      <c r="A52" s="175" t="s">
        <v>30</v>
      </c>
      <c r="B52" s="354"/>
      <c r="C52" s="483">
        <f>'11 Five Reports'!B24</f>
        <v>25</v>
      </c>
      <c r="D52" s="431">
        <f>'11 Five Reports'!R10</f>
        <v>4989</v>
      </c>
      <c r="E52" s="253"/>
      <c r="F52" s="583">
        <v>21</v>
      </c>
      <c r="G52" s="581">
        <v>3083</v>
      </c>
      <c r="H52" s="249"/>
      <c r="I52" s="483">
        <f>SUM(C52+'Oct Report'!I52)</f>
        <v>119</v>
      </c>
      <c r="J52" s="594">
        <f>SUM(D52+'Oct Report'!J52)</f>
        <v>24091.48</v>
      </c>
      <c r="K52" s="525"/>
      <c r="L52" s="522">
        <f>SUM(F52+'Oct Report'!L52)</f>
        <v>104</v>
      </c>
      <c r="M52" s="628">
        <f>SUM(G52+'Oct Report'!M52)</f>
        <v>18280.5</v>
      </c>
    </row>
    <row r="53" spans="1:13" ht="16" x14ac:dyDescent="0.2">
      <c r="A53" s="175" t="s">
        <v>31</v>
      </c>
      <c r="B53" s="350"/>
      <c r="C53" s="483">
        <f>'11 Five Reports'!B23</f>
        <v>1</v>
      </c>
      <c r="D53" s="431">
        <f>'11 Five Reports'!R11</f>
        <v>388</v>
      </c>
      <c r="E53" s="253"/>
      <c r="F53" s="583">
        <v>3</v>
      </c>
      <c r="G53" s="581">
        <v>1224</v>
      </c>
      <c r="H53" s="249"/>
      <c r="I53" s="483">
        <f>SUM(C53+'Oct Report'!I53)</f>
        <v>1</v>
      </c>
      <c r="J53" s="594">
        <f>SUM(D53+'Oct Report'!J53)</f>
        <v>388</v>
      </c>
      <c r="K53" s="525"/>
      <c r="L53" s="522">
        <f>SUM(F53+'Oct Report'!L53)</f>
        <v>18</v>
      </c>
      <c r="M53" s="628">
        <f>SUM(G53+'Oct Report'!M53)</f>
        <v>8476</v>
      </c>
    </row>
    <row r="54" spans="1:13" ht="16" x14ac:dyDescent="0.2">
      <c r="A54" s="175" t="s">
        <v>4</v>
      </c>
      <c r="B54" s="354"/>
      <c r="C54" s="483">
        <f>'11 Five Reports'!B29</f>
        <v>21</v>
      </c>
      <c r="D54" s="431">
        <f>'11 Five Reports'!R14</f>
        <v>6600</v>
      </c>
      <c r="E54" s="253"/>
      <c r="F54" s="583">
        <v>0</v>
      </c>
      <c r="G54" s="581">
        <v>0</v>
      </c>
      <c r="H54" s="249"/>
      <c r="I54" s="483">
        <f>SUM(C54+'Oct Report'!I54)</f>
        <v>95</v>
      </c>
      <c r="J54" s="594">
        <f>SUM(D54+'Oct Report'!J54)</f>
        <v>28346</v>
      </c>
      <c r="K54" s="525"/>
      <c r="L54" s="522">
        <f>SUM(F54+'Oct Report'!L54)</f>
        <v>12</v>
      </c>
      <c r="M54" s="628">
        <f>SUM(G54+'Oct Report'!M54)</f>
        <v>5566</v>
      </c>
    </row>
    <row r="55" spans="1:13" ht="16" x14ac:dyDescent="0.2">
      <c r="A55" s="175" t="s">
        <v>32</v>
      </c>
      <c r="B55" s="354"/>
      <c r="C55" s="483">
        <f>'11 Five Reports'!B22</f>
        <v>6</v>
      </c>
      <c r="D55" s="431">
        <f>'11 Five Reports'!R9</f>
        <v>305</v>
      </c>
      <c r="E55" s="253"/>
      <c r="F55" s="583">
        <v>5</v>
      </c>
      <c r="G55" s="581">
        <v>255</v>
      </c>
      <c r="H55" s="249"/>
      <c r="I55" s="483">
        <f>SUM(C55+'Oct Report'!I55)</f>
        <v>41</v>
      </c>
      <c r="J55" s="594">
        <f>SUM(D55+'Oct Report'!J55)</f>
        <v>2880</v>
      </c>
      <c r="K55" s="525"/>
      <c r="L55" s="522">
        <f>SUM(F55+'Oct Report'!L55)</f>
        <v>87</v>
      </c>
      <c r="M55" s="628">
        <f>SUM(G55+'Oct Report'!M55)</f>
        <v>5055</v>
      </c>
    </row>
    <row r="56" spans="1:13" ht="16" x14ac:dyDescent="0.2">
      <c r="A56" s="175" t="s">
        <v>33</v>
      </c>
      <c r="B56" s="354"/>
      <c r="C56" s="483">
        <f>'11 Five Reports'!B39</f>
        <v>6</v>
      </c>
      <c r="D56" s="431">
        <f>'11 Five Reports'!R16</f>
        <v>984</v>
      </c>
      <c r="E56" s="253"/>
      <c r="F56" s="583">
        <v>0</v>
      </c>
      <c r="G56" s="581">
        <v>0</v>
      </c>
      <c r="H56" s="249"/>
      <c r="I56" s="483">
        <f>SUM(C56+'Oct Report'!I56)</f>
        <v>36</v>
      </c>
      <c r="J56" s="594">
        <f>SUM(D56+'Oct Report'!J56)</f>
        <v>6820</v>
      </c>
      <c r="K56" s="525"/>
      <c r="L56" s="522">
        <f>SUM(F56+'Oct Report'!L56)</f>
        <v>27</v>
      </c>
      <c r="M56" s="628">
        <f>SUM(G56+'Oct Report'!M56)</f>
        <v>3463</v>
      </c>
    </row>
    <row r="57" spans="1:13" ht="17" thickBot="1" x14ac:dyDescent="0.25">
      <c r="A57" s="201" t="s">
        <v>34</v>
      </c>
      <c r="B57" s="360"/>
      <c r="C57" s="484">
        <f>'11 Five Reports'!B40</f>
        <v>3</v>
      </c>
      <c r="D57" s="432">
        <f>'11 Five Reports'!R15</f>
        <v>9986</v>
      </c>
      <c r="E57" s="376"/>
      <c r="F57" s="390">
        <v>4</v>
      </c>
      <c r="G57" s="582">
        <v>378</v>
      </c>
      <c r="H57" s="251"/>
      <c r="I57" s="484">
        <f>SUM(C57+'Oct Report'!I57)</f>
        <v>12</v>
      </c>
      <c r="J57" s="595">
        <f>SUM(D57+'Oct Report'!J57)</f>
        <v>38884</v>
      </c>
      <c r="K57" s="526"/>
      <c r="L57" s="523">
        <f>SUM(F57+'Oct Report'!L57)</f>
        <v>10</v>
      </c>
      <c r="M57" s="630">
        <f>SUM(G57+'Oct Report'!M57)</f>
        <v>1894</v>
      </c>
    </row>
    <row r="58" spans="1:13" ht="17" thickBot="1" x14ac:dyDescent="0.25">
      <c r="A58" s="202" t="s">
        <v>35</v>
      </c>
      <c r="B58" s="357"/>
      <c r="C58" s="471">
        <f>SUM(C45:C57)</f>
        <v>207</v>
      </c>
      <c r="D58" s="219">
        <f>SUM(D45:D57)</f>
        <v>95853.58</v>
      </c>
      <c r="E58" s="347"/>
      <c r="F58" s="476">
        <f>SUM(F45:F57)</f>
        <v>229</v>
      </c>
      <c r="G58" s="220">
        <f>SUM(G45:G57)</f>
        <v>82378</v>
      </c>
      <c r="H58" s="357"/>
      <c r="I58" s="471">
        <f>SUM(I45:I57)</f>
        <v>1395</v>
      </c>
      <c r="J58" s="219">
        <f>SUM(J45:J57)</f>
        <v>692424.66999999993</v>
      </c>
      <c r="K58" s="344"/>
      <c r="L58" s="476">
        <f>SUM(L45:L57)</f>
        <v>1334</v>
      </c>
      <c r="M58" s="486">
        <f>SUM(M45:M57)</f>
        <v>467447.77999999997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587</v>
      </c>
      <c r="D60" s="220">
        <f>SUM(D42+D58)</f>
        <v>268271.42</v>
      </c>
      <c r="E60" s="349"/>
      <c r="F60" s="480">
        <f>SUM(F42+F58)</f>
        <v>529</v>
      </c>
      <c r="G60" s="222">
        <f>SUM(G42+G58)</f>
        <v>192147</v>
      </c>
      <c r="H60" s="359"/>
      <c r="I60" s="473">
        <f>SUM(I42+I58)</f>
        <v>3493</v>
      </c>
      <c r="J60" s="220">
        <f>SUM(J42+J58)</f>
        <v>1517246.5299999998</v>
      </c>
      <c r="K60" s="349"/>
      <c r="L60" s="480">
        <f>SUM(L42+L58)</f>
        <v>3239</v>
      </c>
      <c r="M60" s="223">
        <f>SUM(M42+M58)</f>
        <v>1279385.6599999999</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6" orientation="portrait" verticalDpi="0" r:id="rId1"/>
  <ignoredErrors>
    <ignoredError sqref="G28" formulaRange="1"/>
  </ignoredErrors>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276C1-2F7D-451A-8695-8BC276B57F9E}">
  <dimension ref="A1:Y134"/>
  <sheetViews>
    <sheetView zoomScaleNormal="100" workbookViewId="0">
      <pane xSplit="1" ySplit="1" topLeftCell="B116" activePane="bottomRight" state="frozen"/>
      <selection pane="topRight" activeCell="B1" sqref="B1"/>
      <selection pane="bottomLeft" activeCell="A2" sqref="A2"/>
      <selection pane="bottomRight" activeCell="C125" sqref="C125"/>
    </sheetView>
  </sheetViews>
  <sheetFormatPr baseColWidth="10" defaultColWidth="8.83203125" defaultRowHeight="13" outlineLevelRow="2" x14ac:dyDescent="0.15"/>
  <cols>
    <col min="1" max="1" width="37.6640625" customWidth="1"/>
    <col min="2" max="2" width="25.1640625" customWidth="1"/>
    <col min="3" max="3" width="41.5" customWidth="1"/>
    <col min="4" max="4" width="45.33203125" customWidth="1"/>
    <col min="6" max="6" width="43.1640625" style="25" customWidth="1"/>
    <col min="7" max="7" width="50.5" customWidth="1"/>
    <col min="8" max="11" width="22.5" customWidth="1"/>
    <col min="12" max="12" width="29.6640625" customWidth="1"/>
    <col min="13" max="13" width="11" customWidth="1"/>
    <col min="14" max="15" width="17.5" customWidth="1"/>
  </cols>
  <sheetData>
    <row r="1" spans="1:25" ht="56" x14ac:dyDescent="0.15">
      <c r="A1" s="27" t="s">
        <v>55</v>
      </c>
      <c r="B1" t="s">
        <v>56</v>
      </c>
      <c r="C1" t="s">
        <v>57</v>
      </c>
      <c r="D1" t="s">
        <v>58</v>
      </c>
      <c r="E1" s="25" t="s">
        <v>59</v>
      </c>
      <c r="F1" t="s">
        <v>60</v>
      </c>
      <c r="G1" t="s">
        <v>61</v>
      </c>
      <c r="H1" t="s">
        <v>62</v>
      </c>
      <c r="I1" s="25" t="s">
        <v>63</v>
      </c>
      <c r="J1" s="25" t="s">
        <v>64</v>
      </c>
      <c r="K1" s="268" t="s">
        <v>2852</v>
      </c>
      <c r="L1" t="s">
        <v>65</v>
      </c>
      <c r="M1" s="25" t="s">
        <v>66</v>
      </c>
      <c r="N1" s="261" t="s">
        <v>2850</v>
      </c>
      <c r="O1" s="489" t="s">
        <v>2851</v>
      </c>
    </row>
    <row r="2" spans="1:25" ht="70" outlineLevel="2" x14ac:dyDescent="0.15">
      <c r="A2" t="s">
        <v>67</v>
      </c>
      <c r="B2" t="s">
        <v>3384</v>
      </c>
      <c r="C2" t="s">
        <v>69</v>
      </c>
      <c r="F2" s="25" t="s">
        <v>3385</v>
      </c>
      <c r="G2" t="s">
        <v>3386</v>
      </c>
      <c r="H2" s="26">
        <v>240000</v>
      </c>
      <c r="I2" s="26">
        <v>0</v>
      </c>
      <c r="J2" s="26"/>
      <c r="K2" s="26"/>
      <c r="L2" t="s">
        <v>3387</v>
      </c>
      <c r="M2" s="25" t="s">
        <v>73</v>
      </c>
      <c r="N2" s="490">
        <f>SUM(H2+I2)</f>
        <v>240000</v>
      </c>
      <c r="O2" s="28">
        <f>IF((J2+K2)&gt;0,(J2+K2)-N2,0)</f>
        <v>0</v>
      </c>
      <c r="R2" t="s">
        <v>499</v>
      </c>
      <c r="S2" t="s">
        <v>500</v>
      </c>
      <c r="T2" t="s">
        <v>501</v>
      </c>
      <c r="U2" t="s">
        <v>3352</v>
      </c>
      <c r="V2" t="s">
        <v>3353</v>
      </c>
      <c r="W2" s="25" t="s">
        <v>3354</v>
      </c>
      <c r="X2" t="s">
        <v>3355</v>
      </c>
      <c r="Y2" t="s">
        <v>502</v>
      </c>
    </row>
    <row r="3" spans="1:25" ht="126" outlineLevel="2" x14ac:dyDescent="0.15">
      <c r="A3" t="s">
        <v>67</v>
      </c>
      <c r="B3" t="s">
        <v>3388</v>
      </c>
      <c r="C3" t="s">
        <v>69</v>
      </c>
      <c r="F3" s="25" t="s">
        <v>3389</v>
      </c>
      <c r="G3" t="s">
        <v>109</v>
      </c>
      <c r="H3" s="26">
        <v>150000</v>
      </c>
      <c r="I3" s="26">
        <v>0</v>
      </c>
      <c r="J3" s="26"/>
      <c r="K3" s="26"/>
      <c r="L3" t="s">
        <v>3390</v>
      </c>
      <c r="M3" s="25" t="s">
        <v>73</v>
      </c>
      <c r="N3" s="490">
        <f t="shared" ref="N3:N67" si="0">SUM(H3+I3)</f>
        <v>150000</v>
      </c>
      <c r="O3" s="28">
        <f t="shared" ref="O3:O30" si="1">IF((J3+K3)&gt;0,(J3+K3)-N3,0)</f>
        <v>0</v>
      </c>
      <c r="R3" t="s">
        <v>3738</v>
      </c>
      <c r="S3" s="25" t="s">
        <v>3739</v>
      </c>
      <c r="T3" s="25" t="s">
        <v>178</v>
      </c>
      <c r="W3" s="25"/>
      <c r="X3">
        <v>34490.76</v>
      </c>
      <c r="Y3" t="s">
        <v>3740</v>
      </c>
    </row>
    <row r="4" spans="1:25" ht="84" outlineLevel="2" x14ac:dyDescent="0.15">
      <c r="A4" t="s">
        <v>67</v>
      </c>
      <c r="B4" t="s">
        <v>3391</v>
      </c>
      <c r="C4" t="s">
        <v>69</v>
      </c>
      <c r="F4" s="25" t="s">
        <v>3392</v>
      </c>
      <c r="G4" t="s">
        <v>3393</v>
      </c>
      <c r="H4" s="26">
        <v>25000</v>
      </c>
      <c r="I4" s="26">
        <v>0</v>
      </c>
      <c r="J4" s="26"/>
      <c r="K4" s="26"/>
      <c r="L4" t="s">
        <v>3394</v>
      </c>
      <c r="M4" s="25" t="s">
        <v>73</v>
      </c>
      <c r="N4" s="490">
        <f t="shared" si="0"/>
        <v>25000</v>
      </c>
      <c r="O4" s="28">
        <f t="shared" si="1"/>
        <v>0</v>
      </c>
      <c r="R4" t="s">
        <v>3741</v>
      </c>
      <c r="S4" s="25" t="s">
        <v>3742</v>
      </c>
      <c r="T4" s="25" t="s">
        <v>76</v>
      </c>
      <c r="W4" s="25"/>
      <c r="Y4" t="s">
        <v>3743</v>
      </c>
    </row>
    <row r="5" spans="1:25" ht="409.6" outlineLevel="2" x14ac:dyDescent="0.15">
      <c r="A5" t="s">
        <v>67</v>
      </c>
      <c r="B5" t="s">
        <v>3395</v>
      </c>
      <c r="C5" t="s">
        <v>69</v>
      </c>
      <c r="F5" s="25" t="s">
        <v>3396</v>
      </c>
      <c r="G5" t="s">
        <v>3397</v>
      </c>
      <c r="H5" s="26">
        <v>342405</v>
      </c>
      <c r="I5" s="26">
        <v>0</v>
      </c>
      <c r="J5" s="26"/>
      <c r="K5" s="26"/>
      <c r="L5" t="s">
        <v>3398</v>
      </c>
      <c r="M5" s="25" t="s">
        <v>73</v>
      </c>
      <c r="N5" s="490">
        <f t="shared" si="0"/>
        <v>342405</v>
      </c>
      <c r="O5" s="28">
        <f t="shared" si="1"/>
        <v>0</v>
      </c>
      <c r="R5" t="s">
        <v>3744</v>
      </c>
      <c r="S5" s="25" t="s">
        <v>3745</v>
      </c>
      <c r="T5" s="25" t="s">
        <v>3746</v>
      </c>
      <c r="W5" s="25"/>
      <c r="Y5" t="s">
        <v>3747</v>
      </c>
    </row>
    <row r="6" spans="1:25" ht="98" outlineLevel="2" x14ac:dyDescent="0.15">
      <c r="A6" t="s">
        <v>67</v>
      </c>
      <c r="B6" t="s">
        <v>3399</v>
      </c>
      <c r="C6" t="s">
        <v>69</v>
      </c>
      <c r="F6" s="25" t="s">
        <v>3400</v>
      </c>
      <c r="G6" t="s">
        <v>3401</v>
      </c>
      <c r="H6" s="26">
        <v>500</v>
      </c>
      <c r="I6" s="26">
        <v>0</v>
      </c>
      <c r="J6" s="26"/>
      <c r="K6" s="26"/>
      <c r="L6" t="s">
        <v>3402</v>
      </c>
      <c r="M6" s="25" t="s">
        <v>73</v>
      </c>
      <c r="N6" s="490">
        <f t="shared" si="0"/>
        <v>500</v>
      </c>
      <c r="O6" s="28">
        <f t="shared" si="1"/>
        <v>0</v>
      </c>
      <c r="R6" t="s">
        <v>3748</v>
      </c>
      <c r="S6" s="25" t="s">
        <v>3749</v>
      </c>
      <c r="T6" s="25" t="s">
        <v>2978</v>
      </c>
      <c r="W6" s="25"/>
      <c r="Y6" t="s">
        <v>2997</v>
      </c>
    </row>
    <row r="7" spans="1:25" ht="28" outlineLevel="2" x14ac:dyDescent="0.15">
      <c r="A7" t="s">
        <v>67</v>
      </c>
      <c r="B7" t="s">
        <v>3403</v>
      </c>
      <c r="C7" t="s">
        <v>69</v>
      </c>
      <c r="F7" s="25" t="s">
        <v>3404</v>
      </c>
      <c r="G7" t="s">
        <v>76</v>
      </c>
      <c r="H7" s="26">
        <v>500</v>
      </c>
      <c r="I7" s="26">
        <v>0</v>
      </c>
      <c r="J7" s="26"/>
      <c r="K7" s="26"/>
      <c r="L7" t="s">
        <v>3405</v>
      </c>
      <c r="M7" s="25" t="s">
        <v>73</v>
      </c>
      <c r="N7" s="490">
        <f t="shared" si="0"/>
        <v>500</v>
      </c>
      <c r="O7" s="28">
        <f t="shared" si="1"/>
        <v>0</v>
      </c>
    </row>
    <row r="8" spans="1:25" ht="28" outlineLevel="2" x14ac:dyDescent="0.15">
      <c r="A8" t="s">
        <v>67</v>
      </c>
      <c r="B8" t="s">
        <v>3406</v>
      </c>
      <c r="C8" t="s">
        <v>69</v>
      </c>
      <c r="F8" s="25" t="s">
        <v>3407</v>
      </c>
      <c r="G8" t="s">
        <v>3408</v>
      </c>
      <c r="H8" s="26">
        <v>11500</v>
      </c>
      <c r="I8" s="26">
        <v>0</v>
      </c>
      <c r="J8" s="26"/>
      <c r="K8" s="26"/>
      <c r="L8" t="s">
        <v>3409</v>
      </c>
      <c r="M8" s="25" t="s">
        <v>73</v>
      </c>
      <c r="N8" s="490">
        <f t="shared" si="0"/>
        <v>11500</v>
      </c>
      <c r="O8" s="28">
        <f t="shared" si="1"/>
        <v>0</v>
      </c>
    </row>
    <row r="9" spans="1:25" ht="112" outlineLevel="2" x14ac:dyDescent="0.15">
      <c r="A9" t="s">
        <v>67</v>
      </c>
      <c r="B9" t="s">
        <v>3410</v>
      </c>
      <c r="C9" t="s">
        <v>69</v>
      </c>
      <c r="F9" s="25" t="s">
        <v>3411</v>
      </c>
      <c r="G9" t="s">
        <v>444</v>
      </c>
      <c r="H9" s="26">
        <v>200000</v>
      </c>
      <c r="I9" s="26">
        <v>0</v>
      </c>
      <c r="J9" s="26"/>
      <c r="K9" s="26"/>
      <c r="L9" t="s">
        <v>3412</v>
      </c>
      <c r="M9" s="25" t="s">
        <v>73</v>
      </c>
      <c r="N9" s="490">
        <f t="shared" si="0"/>
        <v>200000</v>
      </c>
      <c r="O9" s="28">
        <f t="shared" si="1"/>
        <v>0</v>
      </c>
    </row>
    <row r="10" spans="1:25" ht="98" outlineLevel="2" x14ac:dyDescent="0.15">
      <c r="A10" t="s">
        <v>67</v>
      </c>
      <c r="B10" t="s">
        <v>3413</v>
      </c>
      <c r="C10" t="s">
        <v>69</v>
      </c>
      <c r="F10" s="25" t="s">
        <v>3414</v>
      </c>
      <c r="G10" t="s">
        <v>3077</v>
      </c>
      <c r="H10" s="26">
        <v>150000</v>
      </c>
      <c r="I10" s="26">
        <v>0</v>
      </c>
      <c r="J10" s="26"/>
      <c r="K10" s="26"/>
      <c r="L10" t="s">
        <v>3415</v>
      </c>
      <c r="M10" s="25" t="s">
        <v>73</v>
      </c>
      <c r="N10" s="490">
        <f t="shared" si="0"/>
        <v>150000</v>
      </c>
      <c r="O10" s="28">
        <f t="shared" si="1"/>
        <v>0</v>
      </c>
    </row>
    <row r="11" spans="1:25" ht="28" outlineLevel="2" x14ac:dyDescent="0.15">
      <c r="A11" t="s">
        <v>67</v>
      </c>
      <c r="B11" t="s">
        <v>3416</v>
      </c>
      <c r="C11" t="s">
        <v>69</v>
      </c>
      <c r="F11" s="25" t="s">
        <v>3417</v>
      </c>
      <c r="G11" t="s">
        <v>3418</v>
      </c>
      <c r="H11" s="26">
        <v>25000</v>
      </c>
      <c r="I11" s="26">
        <v>0</v>
      </c>
      <c r="J11" s="26"/>
      <c r="K11" s="26"/>
      <c r="L11" t="s">
        <v>3419</v>
      </c>
      <c r="M11" s="25" t="s">
        <v>73</v>
      </c>
      <c r="N11" s="490">
        <f t="shared" si="0"/>
        <v>25000</v>
      </c>
      <c r="O11" s="28">
        <f t="shared" si="1"/>
        <v>0</v>
      </c>
    </row>
    <row r="12" spans="1:25" ht="84" outlineLevel="2" x14ac:dyDescent="0.15">
      <c r="A12" t="s">
        <v>67</v>
      </c>
      <c r="B12" t="s">
        <v>3420</v>
      </c>
      <c r="C12" t="s">
        <v>69</v>
      </c>
      <c r="F12" s="25" t="s">
        <v>3421</v>
      </c>
      <c r="G12" t="s">
        <v>3422</v>
      </c>
      <c r="H12" s="26">
        <v>80000</v>
      </c>
      <c r="I12" s="26">
        <v>0</v>
      </c>
      <c r="J12" s="26"/>
      <c r="K12" s="26"/>
      <c r="L12" t="s">
        <v>3423</v>
      </c>
      <c r="M12" s="25" t="s">
        <v>73</v>
      </c>
      <c r="N12" s="490">
        <f t="shared" si="0"/>
        <v>80000</v>
      </c>
      <c r="O12" s="28">
        <f t="shared" si="1"/>
        <v>0</v>
      </c>
    </row>
    <row r="13" spans="1:25" ht="98" outlineLevel="2" x14ac:dyDescent="0.15">
      <c r="A13" t="s">
        <v>67</v>
      </c>
      <c r="B13" t="s">
        <v>3424</v>
      </c>
      <c r="C13" t="s">
        <v>69</v>
      </c>
      <c r="F13" s="25" t="s">
        <v>3425</v>
      </c>
      <c r="G13" t="s">
        <v>3422</v>
      </c>
      <c r="H13" s="26">
        <v>460000</v>
      </c>
      <c r="I13" s="26">
        <v>0</v>
      </c>
      <c r="J13" s="26"/>
      <c r="K13" s="26"/>
      <c r="L13" t="s">
        <v>3426</v>
      </c>
      <c r="M13" s="25" t="s">
        <v>73</v>
      </c>
      <c r="N13" s="490">
        <f t="shared" si="0"/>
        <v>460000</v>
      </c>
      <c r="O13" s="28">
        <f t="shared" si="1"/>
        <v>0</v>
      </c>
    </row>
    <row r="14" spans="1:25" ht="84" outlineLevel="2" x14ac:dyDescent="0.15">
      <c r="A14" t="s">
        <v>67</v>
      </c>
      <c r="B14" t="s">
        <v>3427</v>
      </c>
      <c r="C14" t="s">
        <v>69</v>
      </c>
      <c r="F14" s="25" t="s">
        <v>3428</v>
      </c>
      <c r="G14" t="s">
        <v>3429</v>
      </c>
      <c r="H14" s="26">
        <v>250000</v>
      </c>
      <c r="I14" s="26">
        <v>0</v>
      </c>
      <c r="J14" s="26"/>
      <c r="K14" s="26"/>
      <c r="L14" t="s">
        <v>3430</v>
      </c>
      <c r="M14" s="25" t="s">
        <v>73</v>
      </c>
      <c r="N14" s="490">
        <f t="shared" si="0"/>
        <v>250000</v>
      </c>
      <c r="O14" s="28">
        <f t="shared" si="1"/>
        <v>0</v>
      </c>
    </row>
    <row r="15" spans="1:25" ht="28" outlineLevel="2" x14ac:dyDescent="0.15">
      <c r="A15" t="s">
        <v>67</v>
      </c>
      <c r="B15" t="s">
        <v>3431</v>
      </c>
      <c r="C15" t="s">
        <v>69</v>
      </c>
      <c r="F15" s="25" t="s">
        <v>3432</v>
      </c>
      <c r="G15" t="s">
        <v>2962</v>
      </c>
      <c r="H15" s="26">
        <v>8000</v>
      </c>
      <c r="I15" s="26">
        <v>0</v>
      </c>
      <c r="J15" s="26"/>
      <c r="K15" s="26"/>
      <c r="L15" t="s">
        <v>3433</v>
      </c>
      <c r="M15" s="25" t="s">
        <v>73</v>
      </c>
      <c r="N15" s="490">
        <f t="shared" si="0"/>
        <v>8000</v>
      </c>
      <c r="O15" s="28">
        <f t="shared" si="1"/>
        <v>0</v>
      </c>
    </row>
    <row r="16" spans="1:25" ht="42" outlineLevel="2" x14ac:dyDescent="0.15">
      <c r="A16" t="s">
        <v>67</v>
      </c>
      <c r="B16" t="s">
        <v>3434</v>
      </c>
      <c r="C16" t="s">
        <v>69</v>
      </c>
      <c r="F16" s="25" t="s">
        <v>3435</v>
      </c>
      <c r="G16" t="s">
        <v>2962</v>
      </c>
      <c r="H16" s="26">
        <v>5000</v>
      </c>
      <c r="I16" s="26">
        <v>0</v>
      </c>
      <c r="J16" s="26"/>
      <c r="K16" s="26"/>
      <c r="L16" t="s">
        <v>3436</v>
      </c>
      <c r="M16" s="25" t="s">
        <v>73</v>
      </c>
      <c r="N16" s="490">
        <f t="shared" si="0"/>
        <v>5000</v>
      </c>
      <c r="O16" s="28">
        <f t="shared" si="1"/>
        <v>0</v>
      </c>
    </row>
    <row r="17" spans="1:15" ht="28" outlineLevel="2" x14ac:dyDescent="0.15">
      <c r="A17" t="s">
        <v>67</v>
      </c>
      <c r="B17" t="s">
        <v>3437</v>
      </c>
      <c r="C17" t="s">
        <v>3438</v>
      </c>
      <c r="F17" s="25" t="s">
        <v>3439</v>
      </c>
      <c r="G17" t="s">
        <v>3440</v>
      </c>
      <c r="H17" s="26">
        <v>7500</v>
      </c>
      <c r="I17" s="26">
        <v>0</v>
      </c>
      <c r="J17" s="26"/>
      <c r="K17" s="26"/>
      <c r="L17" t="s">
        <v>3441</v>
      </c>
      <c r="M17" s="25" t="s">
        <v>73</v>
      </c>
      <c r="N17" s="490">
        <f t="shared" si="0"/>
        <v>7500</v>
      </c>
      <c r="O17" s="28">
        <f t="shared" si="1"/>
        <v>0</v>
      </c>
    </row>
    <row r="18" spans="1:15" ht="84" outlineLevel="2" x14ac:dyDescent="0.15">
      <c r="A18" t="s">
        <v>67</v>
      </c>
      <c r="B18" t="s">
        <v>3442</v>
      </c>
      <c r="C18" t="s">
        <v>128</v>
      </c>
      <c r="F18" s="25" t="s">
        <v>3443</v>
      </c>
      <c r="G18" t="s">
        <v>141</v>
      </c>
      <c r="H18" s="26">
        <v>27000</v>
      </c>
      <c r="I18" s="26">
        <v>0</v>
      </c>
      <c r="J18" s="26"/>
      <c r="K18" s="26"/>
      <c r="L18" t="s">
        <v>3000</v>
      </c>
      <c r="M18" s="25" t="s">
        <v>73</v>
      </c>
      <c r="N18" s="490">
        <f t="shared" si="0"/>
        <v>27000</v>
      </c>
      <c r="O18" s="28">
        <f t="shared" si="1"/>
        <v>0</v>
      </c>
    </row>
    <row r="19" spans="1:15" ht="84" outlineLevel="2" x14ac:dyDescent="0.15">
      <c r="A19" t="s">
        <v>67</v>
      </c>
      <c r="B19" t="s">
        <v>3444</v>
      </c>
      <c r="C19" t="s">
        <v>128</v>
      </c>
      <c r="F19" s="25" t="s">
        <v>3445</v>
      </c>
      <c r="G19" t="s">
        <v>3192</v>
      </c>
      <c r="H19" s="26">
        <v>3500</v>
      </c>
      <c r="I19" s="26">
        <v>0</v>
      </c>
      <c r="J19" s="26"/>
      <c r="K19" s="26"/>
      <c r="L19" t="s">
        <v>3446</v>
      </c>
      <c r="M19" s="25" t="s">
        <v>73</v>
      </c>
      <c r="N19" s="490">
        <f t="shared" si="0"/>
        <v>3500</v>
      </c>
      <c r="O19" s="28">
        <f t="shared" si="1"/>
        <v>0</v>
      </c>
    </row>
    <row r="20" spans="1:15" ht="98" outlineLevel="2" x14ac:dyDescent="0.15">
      <c r="A20" t="s">
        <v>67</v>
      </c>
      <c r="B20" t="s">
        <v>3447</v>
      </c>
      <c r="C20" t="s">
        <v>128</v>
      </c>
      <c r="F20" s="25" t="s">
        <v>3448</v>
      </c>
      <c r="G20" t="s">
        <v>213</v>
      </c>
      <c r="H20" s="26">
        <v>46000</v>
      </c>
      <c r="I20" s="26">
        <v>0</v>
      </c>
      <c r="J20" s="26"/>
      <c r="K20" s="26"/>
      <c r="L20" t="s">
        <v>3449</v>
      </c>
      <c r="M20" s="25" t="s">
        <v>73</v>
      </c>
      <c r="N20" s="490">
        <f t="shared" si="0"/>
        <v>46000</v>
      </c>
      <c r="O20" s="28">
        <f t="shared" si="1"/>
        <v>0</v>
      </c>
    </row>
    <row r="21" spans="1:15" ht="98" outlineLevel="2" x14ac:dyDescent="0.15">
      <c r="A21" t="s">
        <v>67</v>
      </c>
      <c r="B21" t="s">
        <v>3450</v>
      </c>
      <c r="C21" t="s">
        <v>128</v>
      </c>
      <c r="F21" s="25" t="s">
        <v>3451</v>
      </c>
      <c r="G21" t="s">
        <v>3452</v>
      </c>
      <c r="H21" s="26">
        <v>35250</v>
      </c>
      <c r="I21" s="26">
        <v>0</v>
      </c>
      <c r="J21" s="26"/>
      <c r="K21" s="26"/>
      <c r="L21" t="s">
        <v>3453</v>
      </c>
      <c r="M21" s="25" t="s">
        <v>73</v>
      </c>
      <c r="N21" s="490">
        <f t="shared" si="0"/>
        <v>35250</v>
      </c>
      <c r="O21" s="28">
        <f t="shared" si="1"/>
        <v>0</v>
      </c>
    </row>
    <row r="22" spans="1:15" ht="84" outlineLevel="2" x14ac:dyDescent="0.15">
      <c r="A22" t="s">
        <v>67</v>
      </c>
      <c r="B22" t="s">
        <v>3454</v>
      </c>
      <c r="C22" t="s">
        <v>128</v>
      </c>
      <c r="F22" s="25" t="s">
        <v>3455</v>
      </c>
      <c r="G22" t="s">
        <v>292</v>
      </c>
      <c r="H22" s="26">
        <v>3584</v>
      </c>
      <c r="I22" s="26">
        <v>0</v>
      </c>
      <c r="J22" s="26"/>
      <c r="K22" s="26"/>
      <c r="L22" t="s">
        <v>3456</v>
      </c>
      <c r="M22" s="25" t="s">
        <v>73</v>
      </c>
      <c r="N22" s="490">
        <f t="shared" si="0"/>
        <v>3584</v>
      </c>
      <c r="O22" s="28">
        <f t="shared" si="1"/>
        <v>0</v>
      </c>
    </row>
    <row r="23" spans="1:15" ht="56" outlineLevel="2" x14ac:dyDescent="0.15">
      <c r="A23" t="s">
        <v>67</v>
      </c>
      <c r="B23" t="s">
        <v>3457</v>
      </c>
      <c r="C23" t="s">
        <v>128</v>
      </c>
      <c r="F23" s="25" t="s">
        <v>3458</v>
      </c>
      <c r="G23" t="s">
        <v>292</v>
      </c>
      <c r="H23" s="26">
        <v>3584</v>
      </c>
      <c r="I23" s="26">
        <v>0</v>
      </c>
      <c r="J23" s="26"/>
      <c r="K23" s="26"/>
      <c r="L23" t="s">
        <v>3459</v>
      </c>
      <c r="M23" s="25" t="s">
        <v>73</v>
      </c>
      <c r="N23" s="490">
        <f t="shared" si="0"/>
        <v>3584</v>
      </c>
      <c r="O23" s="28">
        <f t="shared" si="1"/>
        <v>0</v>
      </c>
    </row>
    <row r="24" spans="1:15" ht="70" outlineLevel="2" x14ac:dyDescent="0.15">
      <c r="A24" t="s">
        <v>67</v>
      </c>
      <c r="B24" t="s">
        <v>3460</v>
      </c>
      <c r="C24" t="s">
        <v>128</v>
      </c>
      <c r="F24" s="25" t="s">
        <v>3461</v>
      </c>
      <c r="G24" t="s">
        <v>224</v>
      </c>
      <c r="H24" s="26">
        <v>20000</v>
      </c>
      <c r="I24" s="26">
        <v>0</v>
      </c>
      <c r="J24" s="26"/>
      <c r="K24" s="26"/>
      <c r="L24" t="s">
        <v>3462</v>
      </c>
      <c r="M24" s="25" t="s">
        <v>73</v>
      </c>
      <c r="N24" s="490">
        <f t="shared" si="0"/>
        <v>20000</v>
      </c>
      <c r="O24" s="28">
        <f t="shared" si="1"/>
        <v>0</v>
      </c>
    </row>
    <row r="25" spans="1:15" ht="98" outlineLevel="2" x14ac:dyDescent="0.15">
      <c r="A25" t="s">
        <v>67</v>
      </c>
      <c r="B25" t="s">
        <v>3463</v>
      </c>
      <c r="C25" t="s">
        <v>128</v>
      </c>
      <c r="F25" s="25" t="s">
        <v>3464</v>
      </c>
      <c r="G25" t="s">
        <v>208</v>
      </c>
      <c r="H25" s="26">
        <v>8000</v>
      </c>
      <c r="I25" s="26">
        <v>0</v>
      </c>
      <c r="J25" s="26"/>
      <c r="K25" s="26"/>
      <c r="L25" t="s">
        <v>3465</v>
      </c>
      <c r="M25" s="25" t="s">
        <v>73</v>
      </c>
      <c r="N25" s="490">
        <f t="shared" si="0"/>
        <v>8000</v>
      </c>
      <c r="O25" s="28">
        <f t="shared" si="1"/>
        <v>0</v>
      </c>
    </row>
    <row r="26" spans="1:15" ht="42" outlineLevel="2" x14ac:dyDescent="0.15">
      <c r="A26" t="s">
        <v>67</v>
      </c>
      <c r="B26" t="s">
        <v>3466</v>
      </c>
      <c r="C26" t="s">
        <v>128</v>
      </c>
      <c r="F26" s="25" t="s">
        <v>3467</v>
      </c>
      <c r="G26" t="s">
        <v>3073</v>
      </c>
      <c r="H26" s="26">
        <v>7400</v>
      </c>
      <c r="I26" s="26">
        <v>0</v>
      </c>
      <c r="J26" s="26"/>
      <c r="K26" s="26"/>
      <c r="L26" t="s">
        <v>3468</v>
      </c>
      <c r="M26" s="25" t="s">
        <v>73</v>
      </c>
      <c r="N26" s="490">
        <f t="shared" si="0"/>
        <v>7400</v>
      </c>
      <c r="O26" s="28">
        <f t="shared" si="1"/>
        <v>0</v>
      </c>
    </row>
    <row r="27" spans="1:15" ht="84" outlineLevel="2" x14ac:dyDescent="0.15">
      <c r="A27" t="s">
        <v>67</v>
      </c>
      <c r="B27" t="s">
        <v>3469</v>
      </c>
      <c r="C27" t="s">
        <v>128</v>
      </c>
      <c r="F27" s="25" t="s">
        <v>3470</v>
      </c>
      <c r="G27" t="s">
        <v>292</v>
      </c>
      <c r="H27" s="26">
        <v>3584</v>
      </c>
      <c r="I27" s="26">
        <v>0</v>
      </c>
      <c r="J27" s="26"/>
      <c r="K27" s="26"/>
      <c r="L27" t="s">
        <v>3471</v>
      </c>
      <c r="M27" s="25" t="s">
        <v>73</v>
      </c>
      <c r="N27" s="490">
        <f t="shared" si="0"/>
        <v>3584</v>
      </c>
      <c r="O27" s="28">
        <f t="shared" si="1"/>
        <v>0</v>
      </c>
    </row>
    <row r="28" spans="1:15" ht="56" outlineLevel="2" x14ac:dyDescent="0.15">
      <c r="A28" t="s">
        <v>67</v>
      </c>
      <c r="B28" t="s">
        <v>3472</v>
      </c>
      <c r="C28" t="s">
        <v>128</v>
      </c>
      <c r="F28" s="25" t="s">
        <v>3458</v>
      </c>
      <c r="G28" t="s">
        <v>292</v>
      </c>
      <c r="H28" s="26">
        <v>3584</v>
      </c>
      <c r="I28" s="26">
        <v>0</v>
      </c>
      <c r="J28" s="26"/>
      <c r="K28" s="26"/>
      <c r="L28" t="s">
        <v>3471</v>
      </c>
      <c r="M28" s="25" t="s">
        <v>73</v>
      </c>
      <c r="N28" s="490">
        <f t="shared" si="0"/>
        <v>3584</v>
      </c>
      <c r="O28" s="28">
        <f t="shared" si="1"/>
        <v>0</v>
      </c>
    </row>
    <row r="29" spans="1:15" ht="84" outlineLevel="2" x14ac:dyDescent="0.15">
      <c r="A29" t="s">
        <v>67</v>
      </c>
      <c r="B29" t="s">
        <v>3473</v>
      </c>
      <c r="C29" t="s">
        <v>128</v>
      </c>
      <c r="F29" s="25" t="s">
        <v>3470</v>
      </c>
      <c r="G29" t="s">
        <v>292</v>
      </c>
      <c r="H29" s="26">
        <v>3584</v>
      </c>
      <c r="I29" s="26">
        <v>0</v>
      </c>
      <c r="J29" s="26"/>
      <c r="K29" s="26"/>
      <c r="L29" t="s">
        <v>3459</v>
      </c>
      <c r="M29" s="25" t="s">
        <v>73</v>
      </c>
      <c r="N29" s="490">
        <f t="shared" si="0"/>
        <v>3584</v>
      </c>
      <c r="O29" s="28">
        <f t="shared" si="1"/>
        <v>0</v>
      </c>
    </row>
    <row r="30" spans="1:15" ht="70" outlineLevel="2" x14ac:dyDescent="0.15">
      <c r="A30" t="s">
        <v>67</v>
      </c>
      <c r="B30" t="s">
        <v>3474</v>
      </c>
      <c r="C30" t="s">
        <v>128</v>
      </c>
      <c r="D30" t="s">
        <v>211</v>
      </c>
      <c r="F30" s="25" t="s">
        <v>3475</v>
      </c>
      <c r="G30" t="s">
        <v>292</v>
      </c>
      <c r="H30" s="26">
        <v>3584</v>
      </c>
      <c r="I30" s="26">
        <v>0</v>
      </c>
      <c r="J30" s="26"/>
      <c r="K30" s="26"/>
      <c r="L30" t="s">
        <v>3456</v>
      </c>
      <c r="M30" s="25" t="s">
        <v>73</v>
      </c>
      <c r="N30" s="490">
        <f t="shared" si="0"/>
        <v>3584</v>
      </c>
      <c r="O30" s="28">
        <f t="shared" si="1"/>
        <v>0</v>
      </c>
    </row>
    <row r="31" spans="1:15" ht="15" outlineLevel="1" x14ac:dyDescent="0.2">
      <c r="A31" s="491" t="s">
        <v>529</v>
      </c>
      <c r="B31" s="492">
        <f>COUNTA(B2:B30)</f>
        <v>29</v>
      </c>
      <c r="C31" s="492"/>
      <c r="D31" s="492"/>
      <c r="E31" s="492"/>
      <c r="F31" s="493"/>
      <c r="G31" s="492"/>
      <c r="H31" s="494">
        <f>SUBTOTAL(9,H2:H30)</f>
        <v>2124059</v>
      </c>
      <c r="I31" s="494">
        <f>SUBTOTAL(9,I2:I30)</f>
        <v>0</v>
      </c>
      <c r="J31" s="494">
        <f>SUBTOTAL(9,J2:J30)</f>
        <v>0</v>
      </c>
      <c r="K31" s="494">
        <f>SUBTOTAL(9,K2:K30)</f>
        <v>0</v>
      </c>
      <c r="L31" s="492"/>
      <c r="M31" s="493"/>
      <c r="N31" s="494">
        <f>SUBTOTAL(9,N2:N30)</f>
        <v>2124059</v>
      </c>
      <c r="O31" s="494">
        <f>SUBTOTAL(9,O2:O30)</f>
        <v>0</v>
      </c>
    </row>
    <row r="32" spans="1:15" ht="42" outlineLevel="2" x14ac:dyDescent="0.15">
      <c r="A32" t="s">
        <v>151</v>
      </c>
      <c r="B32" t="s">
        <v>3476</v>
      </c>
      <c r="D32" t="s">
        <v>153</v>
      </c>
      <c r="F32" s="25" t="s">
        <v>3477</v>
      </c>
      <c r="G32" t="s">
        <v>166</v>
      </c>
      <c r="H32" s="26">
        <v>3600</v>
      </c>
      <c r="I32" s="26">
        <v>0</v>
      </c>
      <c r="J32" s="26"/>
      <c r="K32" s="26"/>
      <c r="L32" t="s">
        <v>3478</v>
      </c>
      <c r="M32" s="25" t="s">
        <v>73</v>
      </c>
      <c r="N32" s="490">
        <f t="shared" si="0"/>
        <v>3600</v>
      </c>
      <c r="O32" s="28">
        <f>IF((J32+K32)&gt;0,(J32+K32)-N32,0)</f>
        <v>0</v>
      </c>
    </row>
    <row r="33" spans="1:15" ht="28" outlineLevel="2" x14ac:dyDescent="0.15">
      <c r="A33" t="s">
        <v>151</v>
      </c>
      <c r="B33" t="s">
        <v>3479</v>
      </c>
      <c r="D33" t="s">
        <v>153</v>
      </c>
      <c r="F33" s="25" t="s">
        <v>3480</v>
      </c>
      <c r="G33" t="s">
        <v>76</v>
      </c>
      <c r="H33" s="26">
        <v>17000</v>
      </c>
      <c r="I33" s="26">
        <v>0</v>
      </c>
      <c r="J33" s="26"/>
      <c r="K33" s="26"/>
      <c r="L33" t="s">
        <v>3481</v>
      </c>
      <c r="M33" s="25" t="s">
        <v>73</v>
      </c>
      <c r="N33" s="490">
        <f t="shared" si="0"/>
        <v>17000</v>
      </c>
      <c r="O33" s="28">
        <f t="shared" ref="O33:O97" si="2">IF((J33+K33)&gt;0,(J33+K33)-N33,0)</f>
        <v>0</v>
      </c>
    </row>
    <row r="34" spans="1:15" ht="28" outlineLevel="2" x14ac:dyDescent="0.15">
      <c r="A34" t="s">
        <v>151</v>
      </c>
      <c r="B34" t="s">
        <v>3482</v>
      </c>
      <c r="D34" t="s">
        <v>153</v>
      </c>
      <c r="F34" s="25" t="s">
        <v>3483</v>
      </c>
      <c r="G34" t="s">
        <v>3484</v>
      </c>
      <c r="H34" s="26">
        <v>150000</v>
      </c>
      <c r="I34" s="26">
        <v>0</v>
      </c>
      <c r="J34" s="26"/>
      <c r="K34" s="26"/>
      <c r="L34" t="s">
        <v>3485</v>
      </c>
      <c r="M34" s="25" t="s">
        <v>73</v>
      </c>
      <c r="N34" s="490">
        <f t="shared" si="0"/>
        <v>150000</v>
      </c>
      <c r="O34" s="28">
        <f t="shared" si="2"/>
        <v>0</v>
      </c>
    </row>
    <row r="35" spans="1:15" ht="42" outlineLevel="2" x14ac:dyDescent="0.15">
      <c r="A35" t="s">
        <v>151</v>
      </c>
      <c r="B35" t="s">
        <v>3486</v>
      </c>
      <c r="D35" t="s">
        <v>153</v>
      </c>
      <c r="F35" s="25" t="s">
        <v>3487</v>
      </c>
      <c r="G35" t="s">
        <v>3488</v>
      </c>
      <c r="H35" s="26">
        <v>300</v>
      </c>
      <c r="I35" s="26">
        <v>0</v>
      </c>
      <c r="J35" s="26"/>
      <c r="K35" s="26"/>
      <c r="L35" t="s">
        <v>3489</v>
      </c>
      <c r="M35" s="25" t="s">
        <v>73</v>
      </c>
      <c r="N35" s="490">
        <f t="shared" si="0"/>
        <v>300</v>
      </c>
      <c r="O35" s="28">
        <f t="shared" si="2"/>
        <v>0</v>
      </c>
    </row>
    <row r="36" spans="1:15" ht="28" outlineLevel="2" x14ac:dyDescent="0.15">
      <c r="A36" t="s">
        <v>151</v>
      </c>
      <c r="B36" t="s">
        <v>3490</v>
      </c>
      <c r="D36" t="s">
        <v>153</v>
      </c>
      <c r="F36" s="25" t="s">
        <v>3491</v>
      </c>
      <c r="G36" t="s">
        <v>3488</v>
      </c>
      <c r="H36" s="26">
        <v>500</v>
      </c>
      <c r="I36" s="26">
        <v>0</v>
      </c>
      <c r="J36" s="26"/>
      <c r="K36" s="26"/>
      <c r="L36" t="s">
        <v>3492</v>
      </c>
      <c r="M36" s="25" t="s">
        <v>73</v>
      </c>
      <c r="N36" s="490">
        <f t="shared" si="0"/>
        <v>500</v>
      </c>
      <c r="O36" s="28">
        <f t="shared" si="2"/>
        <v>0</v>
      </c>
    </row>
    <row r="37" spans="1:15" ht="42" outlineLevel="2" x14ac:dyDescent="0.15">
      <c r="A37" t="s">
        <v>151</v>
      </c>
      <c r="B37" t="s">
        <v>3493</v>
      </c>
      <c r="D37" t="s">
        <v>153</v>
      </c>
      <c r="F37" s="25" t="s">
        <v>3494</v>
      </c>
      <c r="G37" t="s">
        <v>3495</v>
      </c>
      <c r="H37" s="26">
        <v>20000</v>
      </c>
      <c r="I37" s="26">
        <v>0</v>
      </c>
      <c r="J37" s="26"/>
      <c r="K37" s="26"/>
      <c r="L37" t="s">
        <v>3496</v>
      </c>
      <c r="M37" s="25" t="s">
        <v>73</v>
      </c>
      <c r="N37" s="490">
        <f t="shared" si="0"/>
        <v>20000</v>
      </c>
      <c r="O37" s="28">
        <f t="shared" si="2"/>
        <v>0</v>
      </c>
    </row>
    <row r="38" spans="1:15" ht="56" outlineLevel="2" x14ac:dyDescent="0.15">
      <c r="A38" t="s">
        <v>151</v>
      </c>
      <c r="B38" t="s">
        <v>3497</v>
      </c>
      <c r="D38" t="s">
        <v>153</v>
      </c>
      <c r="F38" s="25" t="s">
        <v>3498</v>
      </c>
      <c r="G38" t="s">
        <v>3499</v>
      </c>
      <c r="H38" s="26">
        <v>50000</v>
      </c>
      <c r="I38" s="26">
        <v>0</v>
      </c>
      <c r="J38" s="26"/>
      <c r="K38" s="26"/>
      <c r="L38" t="s">
        <v>3500</v>
      </c>
      <c r="M38" s="25" t="s">
        <v>73</v>
      </c>
      <c r="N38" s="490">
        <f t="shared" si="0"/>
        <v>50000</v>
      </c>
      <c r="O38" s="28">
        <f t="shared" si="2"/>
        <v>0</v>
      </c>
    </row>
    <row r="39" spans="1:15" ht="42" outlineLevel="2" x14ac:dyDescent="0.15">
      <c r="A39" t="s">
        <v>151</v>
      </c>
      <c r="B39" t="s">
        <v>3501</v>
      </c>
      <c r="D39" t="s">
        <v>153</v>
      </c>
      <c r="F39" s="25" t="s">
        <v>3502</v>
      </c>
      <c r="G39" t="s">
        <v>80</v>
      </c>
      <c r="H39" s="26">
        <v>40000</v>
      </c>
      <c r="I39" s="26">
        <v>0</v>
      </c>
      <c r="J39" s="26"/>
      <c r="K39" s="26"/>
      <c r="L39" t="s">
        <v>3503</v>
      </c>
      <c r="M39" s="25"/>
      <c r="N39" s="490">
        <f t="shared" si="0"/>
        <v>40000</v>
      </c>
      <c r="O39" s="28">
        <f t="shared" si="2"/>
        <v>0</v>
      </c>
    </row>
    <row r="40" spans="1:15" ht="28" outlineLevel="2" x14ac:dyDescent="0.15">
      <c r="A40" t="s">
        <v>151</v>
      </c>
      <c r="B40" t="s">
        <v>3504</v>
      </c>
      <c r="D40" t="s">
        <v>153</v>
      </c>
      <c r="F40" s="25" t="s">
        <v>3505</v>
      </c>
      <c r="G40" t="s">
        <v>3506</v>
      </c>
      <c r="H40" s="26"/>
      <c r="I40" s="26">
        <v>27360.400000000001</v>
      </c>
      <c r="J40" s="26"/>
      <c r="K40" s="26">
        <v>172714.14</v>
      </c>
      <c r="L40" t="s">
        <v>3507</v>
      </c>
      <c r="M40" s="25" t="s">
        <v>73</v>
      </c>
      <c r="N40" s="490">
        <f t="shared" si="0"/>
        <v>27360.400000000001</v>
      </c>
      <c r="O40" s="28">
        <f t="shared" si="2"/>
        <v>145353.74000000002</v>
      </c>
    </row>
    <row r="41" spans="1:15" ht="28" outlineLevel="2" x14ac:dyDescent="0.15">
      <c r="A41" t="s">
        <v>151</v>
      </c>
      <c r="B41" t="s">
        <v>3508</v>
      </c>
      <c r="D41" t="s">
        <v>153</v>
      </c>
      <c r="F41" s="25" t="s">
        <v>3509</v>
      </c>
      <c r="G41" t="s">
        <v>3510</v>
      </c>
      <c r="H41" s="26">
        <v>25000</v>
      </c>
      <c r="I41" s="26">
        <v>0</v>
      </c>
      <c r="J41" s="26"/>
      <c r="K41" s="26"/>
      <c r="L41" t="s">
        <v>3511</v>
      </c>
      <c r="M41" s="25" t="s">
        <v>73</v>
      </c>
      <c r="N41" s="490">
        <f t="shared" si="0"/>
        <v>25000</v>
      </c>
      <c r="O41" s="28">
        <f t="shared" si="2"/>
        <v>0</v>
      </c>
    </row>
    <row r="42" spans="1:15" ht="28" outlineLevel="2" x14ac:dyDescent="0.15">
      <c r="A42" t="s">
        <v>151</v>
      </c>
      <c r="B42" t="s">
        <v>3512</v>
      </c>
      <c r="D42" t="s">
        <v>153</v>
      </c>
      <c r="F42" s="25" t="s">
        <v>3513</v>
      </c>
      <c r="G42" t="s">
        <v>3514</v>
      </c>
      <c r="H42" s="26">
        <v>2200</v>
      </c>
      <c r="I42" s="26">
        <v>0</v>
      </c>
      <c r="J42" s="26"/>
      <c r="K42" s="26"/>
      <c r="L42" t="s">
        <v>3515</v>
      </c>
      <c r="M42" s="25" t="s">
        <v>73</v>
      </c>
      <c r="N42" s="490">
        <f t="shared" si="0"/>
        <v>2200</v>
      </c>
      <c r="O42" s="28">
        <f t="shared" si="2"/>
        <v>0</v>
      </c>
    </row>
    <row r="43" spans="1:15" ht="56" outlineLevel="2" x14ac:dyDescent="0.15">
      <c r="A43" t="s">
        <v>151</v>
      </c>
      <c r="B43" t="s">
        <v>3516</v>
      </c>
      <c r="D43" t="s">
        <v>3517</v>
      </c>
      <c r="F43" s="25" t="s">
        <v>3518</v>
      </c>
      <c r="G43" t="s">
        <v>306</v>
      </c>
      <c r="H43" s="26">
        <v>13000</v>
      </c>
      <c r="I43" s="26">
        <v>0</v>
      </c>
      <c r="J43" s="26"/>
      <c r="K43" s="26"/>
      <c r="L43" t="s">
        <v>3519</v>
      </c>
      <c r="M43" s="25" t="s">
        <v>73</v>
      </c>
      <c r="N43" s="490">
        <f t="shared" si="0"/>
        <v>13000</v>
      </c>
      <c r="O43" s="28">
        <f t="shared" si="2"/>
        <v>0</v>
      </c>
    </row>
    <row r="44" spans="1:15" ht="56" outlineLevel="2" x14ac:dyDescent="0.15">
      <c r="A44" t="s">
        <v>151</v>
      </c>
      <c r="B44" t="s">
        <v>3520</v>
      </c>
      <c r="D44" t="s">
        <v>211</v>
      </c>
      <c r="F44" s="25" t="s">
        <v>3521</v>
      </c>
      <c r="G44" t="s">
        <v>306</v>
      </c>
      <c r="H44" s="26">
        <v>12000</v>
      </c>
      <c r="I44" s="26">
        <v>0</v>
      </c>
      <c r="J44" s="26"/>
      <c r="K44" s="26"/>
      <c r="L44" t="s">
        <v>3522</v>
      </c>
      <c r="M44" s="25" t="s">
        <v>73</v>
      </c>
      <c r="N44" s="490">
        <f t="shared" si="0"/>
        <v>12000</v>
      </c>
      <c r="O44" s="28">
        <f t="shared" si="2"/>
        <v>0</v>
      </c>
    </row>
    <row r="45" spans="1:15" ht="56" outlineLevel="2" x14ac:dyDescent="0.15">
      <c r="A45" t="s">
        <v>151</v>
      </c>
      <c r="B45" t="s">
        <v>3523</v>
      </c>
      <c r="D45" t="s">
        <v>211</v>
      </c>
      <c r="F45" s="25" t="s">
        <v>3524</v>
      </c>
      <c r="G45" t="s">
        <v>306</v>
      </c>
      <c r="H45" s="26">
        <v>13000</v>
      </c>
      <c r="I45" s="26">
        <v>0</v>
      </c>
      <c r="J45" s="26"/>
      <c r="K45" s="26"/>
      <c r="L45" t="s">
        <v>3519</v>
      </c>
      <c r="M45" s="25" t="s">
        <v>73</v>
      </c>
      <c r="N45" s="490">
        <f t="shared" si="0"/>
        <v>13000</v>
      </c>
      <c r="O45" s="28">
        <f t="shared" si="2"/>
        <v>0</v>
      </c>
    </row>
    <row r="46" spans="1:15" ht="70" outlineLevel="2" x14ac:dyDescent="0.15">
      <c r="A46" t="s">
        <v>151</v>
      </c>
      <c r="B46" t="s">
        <v>3525</v>
      </c>
      <c r="D46" t="s">
        <v>211</v>
      </c>
      <c r="F46" s="25" t="s">
        <v>3526</v>
      </c>
      <c r="G46" t="s">
        <v>3527</v>
      </c>
      <c r="H46" s="26">
        <v>13800</v>
      </c>
      <c r="I46" s="26">
        <v>0</v>
      </c>
      <c r="J46" s="26"/>
      <c r="K46" s="26"/>
      <c r="L46" t="s">
        <v>3528</v>
      </c>
      <c r="M46" s="25" t="s">
        <v>73</v>
      </c>
      <c r="N46" s="490">
        <f t="shared" si="0"/>
        <v>13800</v>
      </c>
      <c r="O46" s="28">
        <f t="shared" si="2"/>
        <v>0</v>
      </c>
    </row>
    <row r="47" spans="1:15" ht="56" outlineLevel="2" x14ac:dyDescent="0.15">
      <c r="A47" t="s">
        <v>151</v>
      </c>
      <c r="B47" t="s">
        <v>3529</v>
      </c>
      <c r="D47" t="s">
        <v>211</v>
      </c>
      <c r="F47" s="25" t="s">
        <v>3530</v>
      </c>
      <c r="G47" t="s">
        <v>324</v>
      </c>
      <c r="H47" s="26">
        <v>7500</v>
      </c>
      <c r="I47" s="26">
        <v>0</v>
      </c>
      <c r="J47" s="26"/>
      <c r="K47" s="26"/>
      <c r="L47" t="s">
        <v>3531</v>
      </c>
      <c r="M47" s="25" t="s">
        <v>73</v>
      </c>
      <c r="N47" s="490">
        <f t="shared" si="0"/>
        <v>7500</v>
      </c>
      <c r="O47" s="28">
        <f t="shared" si="2"/>
        <v>0</v>
      </c>
    </row>
    <row r="48" spans="1:15" ht="70" outlineLevel="2" x14ac:dyDescent="0.15">
      <c r="A48" t="s">
        <v>151</v>
      </c>
      <c r="B48" t="s">
        <v>3532</v>
      </c>
      <c r="D48" t="s">
        <v>211</v>
      </c>
      <c r="F48" s="25" t="s">
        <v>3533</v>
      </c>
      <c r="G48" t="s">
        <v>133</v>
      </c>
      <c r="H48" s="26">
        <v>20000</v>
      </c>
      <c r="I48" s="26">
        <v>0</v>
      </c>
      <c r="J48" s="26"/>
      <c r="K48" s="26"/>
      <c r="L48" t="s">
        <v>3534</v>
      </c>
      <c r="M48" s="25" t="s">
        <v>73</v>
      </c>
      <c r="N48" s="490">
        <f t="shared" si="0"/>
        <v>20000</v>
      </c>
      <c r="O48" s="28">
        <f t="shared" si="2"/>
        <v>0</v>
      </c>
    </row>
    <row r="49" spans="1:15" ht="56" outlineLevel="2" x14ac:dyDescent="0.15">
      <c r="A49" t="s">
        <v>151</v>
      </c>
      <c r="B49" t="s">
        <v>3535</v>
      </c>
      <c r="D49" t="s">
        <v>211</v>
      </c>
      <c r="F49" s="25" t="s">
        <v>3536</v>
      </c>
      <c r="G49" t="s">
        <v>133</v>
      </c>
      <c r="H49" s="26">
        <v>10000</v>
      </c>
      <c r="I49" s="26">
        <v>0</v>
      </c>
      <c r="J49" s="26"/>
      <c r="K49" s="26"/>
      <c r="L49" t="s">
        <v>3537</v>
      </c>
      <c r="M49" s="25" t="s">
        <v>73</v>
      </c>
      <c r="N49" s="490">
        <f t="shared" si="0"/>
        <v>10000</v>
      </c>
      <c r="O49" s="28">
        <f t="shared" si="2"/>
        <v>0</v>
      </c>
    </row>
    <row r="50" spans="1:15" ht="56" outlineLevel="2" x14ac:dyDescent="0.15">
      <c r="A50" t="s">
        <v>151</v>
      </c>
      <c r="B50" t="s">
        <v>3538</v>
      </c>
      <c r="D50" t="s">
        <v>211</v>
      </c>
      <c r="F50" s="25" t="s">
        <v>3539</v>
      </c>
      <c r="G50" t="s">
        <v>145</v>
      </c>
      <c r="H50" s="26">
        <v>7235</v>
      </c>
      <c r="I50" s="26">
        <v>0</v>
      </c>
      <c r="J50" s="26"/>
      <c r="K50" s="26"/>
      <c r="L50" t="s">
        <v>3540</v>
      </c>
      <c r="M50" s="25" t="s">
        <v>73</v>
      </c>
      <c r="N50" s="490">
        <f t="shared" si="0"/>
        <v>7235</v>
      </c>
      <c r="O50" s="28">
        <f t="shared" si="2"/>
        <v>0</v>
      </c>
    </row>
    <row r="51" spans="1:15" ht="56" outlineLevel="2" x14ac:dyDescent="0.15">
      <c r="A51" t="s">
        <v>151</v>
      </c>
      <c r="B51" t="s">
        <v>3541</v>
      </c>
      <c r="D51" t="s">
        <v>211</v>
      </c>
      <c r="F51" s="25" t="s">
        <v>3542</v>
      </c>
      <c r="G51" t="s">
        <v>213</v>
      </c>
      <c r="H51" s="26">
        <v>6000</v>
      </c>
      <c r="I51" s="26">
        <v>0</v>
      </c>
      <c r="J51" s="26"/>
      <c r="K51" s="26"/>
      <c r="L51" t="s">
        <v>3543</v>
      </c>
      <c r="M51" s="25" t="s">
        <v>73</v>
      </c>
      <c r="N51" s="490">
        <f t="shared" si="0"/>
        <v>6000</v>
      </c>
      <c r="O51" s="28">
        <f t="shared" si="2"/>
        <v>0</v>
      </c>
    </row>
    <row r="52" spans="1:15" ht="56" outlineLevel="2" x14ac:dyDescent="0.15">
      <c r="A52" t="s">
        <v>151</v>
      </c>
      <c r="B52" t="s">
        <v>3544</v>
      </c>
      <c r="D52" t="s">
        <v>211</v>
      </c>
      <c r="F52" s="25" t="s">
        <v>3545</v>
      </c>
      <c r="G52" t="s">
        <v>292</v>
      </c>
      <c r="H52" s="26">
        <v>38000</v>
      </c>
      <c r="I52" s="26">
        <v>0</v>
      </c>
      <c r="J52" s="26"/>
      <c r="K52" s="26"/>
      <c r="L52" t="s">
        <v>3546</v>
      </c>
      <c r="M52" s="25" t="s">
        <v>73</v>
      </c>
      <c r="N52" s="490">
        <f t="shared" si="0"/>
        <v>38000</v>
      </c>
      <c r="O52" s="28">
        <f t="shared" si="2"/>
        <v>0</v>
      </c>
    </row>
    <row r="53" spans="1:15" ht="56" outlineLevel="2" x14ac:dyDescent="0.15">
      <c r="A53" t="s">
        <v>151</v>
      </c>
      <c r="B53" t="s">
        <v>3547</v>
      </c>
      <c r="D53" t="s">
        <v>211</v>
      </c>
      <c r="F53" s="25" t="s">
        <v>3548</v>
      </c>
      <c r="G53" t="s">
        <v>292</v>
      </c>
      <c r="H53" s="26">
        <v>17000</v>
      </c>
      <c r="I53" s="26">
        <v>0</v>
      </c>
      <c r="J53" s="26"/>
      <c r="K53" s="26"/>
      <c r="L53" t="s">
        <v>3549</v>
      </c>
      <c r="M53" s="25" t="s">
        <v>73</v>
      </c>
      <c r="N53" s="490">
        <f t="shared" si="0"/>
        <v>17000</v>
      </c>
      <c r="O53" s="28">
        <f t="shared" si="2"/>
        <v>0</v>
      </c>
    </row>
    <row r="54" spans="1:15" ht="70" outlineLevel="2" x14ac:dyDescent="0.15">
      <c r="A54" t="s">
        <v>151</v>
      </c>
      <c r="B54" t="s">
        <v>3550</v>
      </c>
      <c r="D54" t="s">
        <v>211</v>
      </c>
      <c r="F54" s="25" t="s">
        <v>3551</v>
      </c>
      <c r="G54" t="s">
        <v>133</v>
      </c>
      <c r="H54" s="26">
        <v>4000</v>
      </c>
      <c r="I54" s="26">
        <v>0</v>
      </c>
      <c r="J54" s="26"/>
      <c r="K54" s="26"/>
      <c r="L54" t="s">
        <v>3552</v>
      </c>
      <c r="M54" s="25" t="s">
        <v>73</v>
      </c>
      <c r="N54" s="490">
        <f t="shared" si="0"/>
        <v>4000</v>
      </c>
      <c r="O54" s="28">
        <f t="shared" si="2"/>
        <v>0</v>
      </c>
    </row>
    <row r="55" spans="1:15" ht="56" outlineLevel="2" x14ac:dyDescent="0.15">
      <c r="A55" t="s">
        <v>151</v>
      </c>
      <c r="B55" t="s">
        <v>3553</v>
      </c>
      <c r="D55" t="s">
        <v>211</v>
      </c>
      <c r="F55" s="25" t="s">
        <v>3536</v>
      </c>
      <c r="G55" t="s">
        <v>133</v>
      </c>
      <c r="H55" s="26">
        <v>9500</v>
      </c>
      <c r="I55" s="26">
        <v>0</v>
      </c>
      <c r="J55" s="26"/>
      <c r="K55" s="26"/>
      <c r="L55" t="s">
        <v>3554</v>
      </c>
      <c r="M55" s="25" t="s">
        <v>73</v>
      </c>
      <c r="N55" s="490">
        <f t="shared" si="0"/>
        <v>9500</v>
      </c>
      <c r="O55" s="28">
        <f t="shared" si="2"/>
        <v>0</v>
      </c>
    </row>
    <row r="56" spans="1:15" ht="70" outlineLevel="2" x14ac:dyDescent="0.15">
      <c r="A56" t="s">
        <v>151</v>
      </c>
      <c r="B56" t="s">
        <v>3555</v>
      </c>
      <c r="D56" t="s">
        <v>211</v>
      </c>
      <c r="F56" s="25" t="s">
        <v>3551</v>
      </c>
      <c r="G56" t="s">
        <v>133</v>
      </c>
      <c r="H56" s="26">
        <v>4000</v>
      </c>
      <c r="I56" s="26">
        <v>0</v>
      </c>
      <c r="J56" s="26"/>
      <c r="K56" s="26"/>
      <c r="L56" t="s">
        <v>3556</v>
      </c>
      <c r="M56" s="25" t="s">
        <v>73</v>
      </c>
      <c r="N56" s="490">
        <f t="shared" si="0"/>
        <v>4000</v>
      </c>
      <c r="O56" s="28">
        <f t="shared" si="2"/>
        <v>0</v>
      </c>
    </row>
    <row r="57" spans="1:15" ht="56" outlineLevel="2" x14ac:dyDescent="0.15">
      <c r="A57" t="s">
        <v>151</v>
      </c>
      <c r="B57" t="s">
        <v>3557</v>
      </c>
      <c r="D57" t="s">
        <v>211</v>
      </c>
      <c r="F57" s="25" t="s">
        <v>3558</v>
      </c>
      <c r="G57" t="s">
        <v>213</v>
      </c>
      <c r="H57" s="26">
        <v>2000</v>
      </c>
      <c r="I57" s="26">
        <v>0</v>
      </c>
      <c r="J57" s="26"/>
      <c r="K57" s="26"/>
      <c r="L57" t="s">
        <v>3543</v>
      </c>
      <c r="M57" s="25" t="s">
        <v>73</v>
      </c>
      <c r="N57" s="490">
        <f t="shared" si="0"/>
        <v>2000</v>
      </c>
      <c r="O57" s="28">
        <f t="shared" si="2"/>
        <v>0</v>
      </c>
    </row>
    <row r="58" spans="1:15" ht="56" outlineLevel="2" x14ac:dyDescent="0.15">
      <c r="A58" t="s">
        <v>151</v>
      </c>
      <c r="B58" t="s">
        <v>3559</v>
      </c>
      <c r="D58" t="s">
        <v>211</v>
      </c>
      <c r="F58" s="25" t="s">
        <v>3560</v>
      </c>
      <c r="G58" t="s">
        <v>3100</v>
      </c>
      <c r="H58" s="26">
        <v>10340</v>
      </c>
      <c r="I58" s="26">
        <v>0</v>
      </c>
      <c r="J58" s="26"/>
      <c r="K58" s="26"/>
      <c r="L58" t="s">
        <v>3561</v>
      </c>
      <c r="M58" s="25" t="s">
        <v>73</v>
      </c>
      <c r="N58" s="490">
        <f t="shared" si="0"/>
        <v>10340</v>
      </c>
      <c r="O58" s="28">
        <f t="shared" si="2"/>
        <v>0</v>
      </c>
    </row>
    <row r="59" spans="1:15" ht="84" outlineLevel="2" x14ac:dyDescent="0.15">
      <c r="A59" t="s">
        <v>151</v>
      </c>
      <c r="B59" t="s">
        <v>3562</v>
      </c>
      <c r="D59" t="s">
        <v>211</v>
      </c>
      <c r="F59" s="25" t="s">
        <v>3563</v>
      </c>
      <c r="G59" t="s">
        <v>320</v>
      </c>
      <c r="H59" s="26">
        <v>7695</v>
      </c>
      <c r="I59" s="26">
        <v>0</v>
      </c>
      <c r="J59" s="26"/>
      <c r="K59" s="26"/>
      <c r="L59" t="s">
        <v>3564</v>
      </c>
      <c r="M59" s="25" t="s">
        <v>73</v>
      </c>
      <c r="N59" s="490">
        <f t="shared" si="0"/>
        <v>7695</v>
      </c>
      <c r="O59" s="28">
        <f t="shared" si="2"/>
        <v>0</v>
      </c>
    </row>
    <row r="60" spans="1:15" ht="56" outlineLevel="2" x14ac:dyDescent="0.15">
      <c r="A60" t="s">
        <v>151</v>
      </c>
      <c r="B60" t="s">
        <v>3565</v>
      </c>
      <c r="D60" t="s">
        <v>211</v>
      </c>
      <c r="F60" s="25" t="s">
        <v>3566</v>
      </c>
      <c r="G60" t="s">
        <v>306</v>
      </c>
      <c r="H60" s="26">
        <v>24000</v>
      </c>
      <c r="I60" s="26">
        <v>0</v>
      </c>
      <c r="J60" s="26"/>
      <c r="K60" s="26"/>
      <c r="L60" t="s">
        <v>3567</v>
      </c>
      <c r="M60" s="25" t="s">
        <v>73</v>
      </c>
      <c r="N60" s="490">
        <f t="shared" si="0"/>
        <v>24000</v>
      </c>
      <c r="O60" s="28">
        <f t="shared" si="2"/>
        <v>0</v>
      </c>
    </row>
    <row r="61" spans="1:15" ht="56" outlineLevel="2" x14ac:dyDescent="0.15">
      <c r="A61" t="s">
        <v>151</v>
      </c>
      <c r="B61" t="s">
        <v>3568</v>
      </c>
      <c r="D61" t="s">
        <v>211</v>
      </c>
      <c r="F61" s="25" t="s">
        <v>3569</v>
      </c>
      <c r="G61" t="s">
        <v>306</v>
      </c>
      <c r="H61" s="26">
        <v>18000</v>
      </c>
      <c r="I61" s="26">
        <v>0</v>
      </c>
      <c r="J61" s="26"/>
      <c r="K61" s="26"/>
      <c r="L61" t="s">
        <v>3570</v>
      </c>
      <c r="M61" s="25" t="s">
        <v>73</v>
      </c>
      <c r="N61" s="490">
        <f t="shared" si="0"/>
        <v>18000</v>
      </c>
      <c r="O61" s="28">
        <f t="shared" si="2"/>
        <v>0</v>
      </c>
    </row>
    <row r="62" spans="1:15" ht="56" outlineLevel="2" x14ac:dyDescent="0.15">
      <c r="A62" t="s">
        <v>151</v>
      </c>
      <c r="B62" t="s">
        <v>3571</v>
      </c>
      <c r="D62" t="s">
        <v>211</v>
      </c>
      <c r="F62" s="25" t="s">
        <v>3572</v>
      </c>
      <c r="G62" t="s">
        <v>258</v>
      </c>
      <c r="H62" s="26">
        <v>25017</v>
      </c>
      <c r="I62" s="26">
        <v>0</v>
      </c>
      <c r="J62" s="26"/>
      <c r="K62" s="26"/>
      <c r="L62" t="s">
        <v>3573</v>
      </c>
      <c r="M62" s="25" t="s">
        <v>73</v>
      </c>
      <c r="N62" s="490">
        <f t="shared" si="0"/>
        <v>25017</v>
      </c>
      <c r="O62" s="28">
        <f t="shared" si="2"/>
        <v>0</v>
      </c>
    </row>
    <row r="63" spans="1:15" ht="84" outlineLevel="2" x14ac:dyDescent="0.15">
      <c r="A63" t="s">
        <v>151</v>
      </c>
      <c r="B63" t="s">
        <v>3574</v>
      </c>
      <c r="D63" t="s">
        <v>211</v>
      </c>
      <c r="F63" s="25" t="s">
        <v>3575</v>
      </c>
      <c r="G63" t="s">
        <v>133</v>
      </c>
      <c r="H63" s="26">
        <v>10000</v>
      </c>
      <c r="I63" s="26">
        <v>0</v>
      </c>
      <c r="J63" s="26"/>
      <c r="K63" s="26"/>
      <c r="L63" t="s">
        <v>3576</v>
      </c>
      <c r="M63" s="25" t="s">
        <v>73</v>
      </c>
      <c r="N63" s="490">
        <f t="shared" si="0"/>
        <v>10000</v>
      </c>
      <c r="O63" s="28">
        <f t="shared" si="2"/>
        <v>0</v>
      </c>
    </row>
    <row r="64" spans="1:15" ht="56" outlineLevel="2" x14ac:dyDescent="0.15">
      <c r="A64" t="s">
        <v>151</v>
      </c>
      <c r="B64" t="s">
        <v>3577</v>
      </c>
      <c r="D64" t="s">
        <v>211</v>
      </c>
      <c r="F64" s="25" t="s">
        <v>3578</v>
      </c>
      <c r="G64" t="s">
        <v>133</v>
      </c>
      <c r="H64" s="26">
        <v>10000</v>
      </c>
      <c r="I64" s="26">
        <v>0</v>
      </c>
      <c r="J64" s="26"/>
      <c r="K64" s="26"/>
      <c r="L64" t="s">
        <v>3579</v>
      </c>
      <c r="M64" s="25" t="s">
        <v>73</v>
      </c>
      <c r="N64" s="490">
        <f t="shared" si="0"/>
        <v>10000</v>
      </c>
      <c r="O64" s="28">
        <f t="shared" si="2"/>
        <v>0</v>
      </c>
    </row>
    <row r="65" spans="1:15" ht="56" outlineLevel="2" x14ac:dyDescent="0.15">
      <c r="A65" t="s">
        <v>151</v>
      </c>
      <c r="B65" t="s">
        <v>3580</v>
      </c>
      <c r="D65" t="s">
        <v>211</v>
      </c>
      <c r="F65" s="25" t="s">
        <v>3581</v>
      </c>
      <c r="G65" t="s">
        <v>133</v>
      </c>
      <c r="H65" s="26">
        <v>15475</v>
      </c>
      <c r="I65" s="26">
        <v>0</v>
      </c>
      <c r="J65" s="26"/>
      <c r="K65" s="26"/>
      <c r="L65" t="s">
        <v>3582</v>
      </c>
      <c r="M65" s="25" t="s">
        <v>73</v>
      </c>
      <c r="N65" s="490">
        <f t="shared" si="0"/>
        <v>15475</v>
      </c>
      <c r="O65" s="28">
        <f t="shared" si="2"/>
        <v>0</v>
      </c>
    </row>
    <row r="66" spans="1:15" ht="42" outlineLevel="2" x14ac:dyDescent="0.15">
      <c r="A66" t="s">
        <v>151</v>
      </c>
      <c r="B66" t="s">
        <v>3583</v>
      </c>
      <c r="D66" t="s">
        <v>211</v>
      </c>
      <c r="F66" s="25" t="s">
        <v>3584</v>
      </c>
      <c r="G66" t="s">
        <v>3585</v>
      </c>
      <c r="H66" s="26">
        <v>13500</v>
      </c>
      <c r="I66" s="26">
        <v>0</v>
      </c>
      <c r="J66" s="26"/>
      <c r="K66" s="26"/>
      <c r="L66" t="s">
        <v>3586</v>
      </c>
      <c r="M66" s="25" t="s">
        <v>73</v>
      </c>
      <c r="N66" s="490">
        <f t="shared" si="0"/>
        <v>13500</v>
      </c>
      <c r="O66" s="28">
        <f t="shared" si="2"/>
        <v>0</v>
      </c>
    </row>
    <row r="67" spans="1:15" ht="56" outlineLevel="2" x14ac:dyDescent="0.15">
      <c r="A67" t="s">
        <v>151</v>
      </c>
      <c r="B67" t="s">
        <v>3587</v>
      </c>
      <c r="D67" t="s">
        <v>211</v>
      </c>
      <c r="F67" s="25" t="s">
        <v>3588</v>
      </c>
      <c r="G67" t="s">
        <v>133</v>
      </c>
      <c r="H67" s="26">
        <v>12000</v>
      </c>
      <c r="I67" s="26">
        <v>0</v>
      </c>
      <c r="J67" s="26"/>
      <c r="K67" s="26"/>
      <c r="L67" t="s">
        <v>3589</v>
      </c>
      <c r="M67" s="25" t="s">
        <v>73</v>
      </c>
      <c r="N67" s="490">
        <f t="shared" si="0"/>
        <v>12000</v>
      </c>
      <c r="O67" s="28">
        <f t="shared" si="2"/>
        <v>0</v>
      </c>
    </row>
    <row r="68" spans="1:15" ht="56" outlineLevel="2" x14ac:dyDescent="0.15">
      <c r="A68" t="s">
        <v>151</v>
      </c>
      <c r="B68" t="s">
        <v>3590</v>
      </c>
      <c r="D68" t="s">
        <v>211</v>
      </c>
      <c r="F68" s="25" t="s">
        <v>3591</v>
      </c>
      <c r="G68" t="s">
        <v>306</v>
      </c>
      <c r="H68" s="26">
        <v>10000</v>
      </c>
      <c r="I68" s="26">
        <v>0</v>
      </c>
      <c r="J68" s="26"/>
      <c r="K68" s="26"/>
      <c r="L68" t="s">
        <v>3592</v>
      </c>
      <c r="M68" s="25" t="s">
        <v>73</v>
      </c>
      <c r="N68" s="490">
        <f t="shared" ref="N68:N126" si="3">SUM(H68+I68)</f>
        <v>10000</v>
      </c>
      <c r="O68" s="28">
        <f t="shared" si="2"/>
        <v>0</v>
      </c>
    </row>
    <row r="69" spans="1:15" ht="56" outlineLevel="2" x14ac:dyDescent="0.15">
      <c r="A69" t="s">
        <v>151</v>
      </c>
      <c r="B69" t="s">
        <v>3593</v>
      </c>
      <c r="D69" t="s">
        <v>211</v>
      </c>
      <c r="F69" s="25" t="s">
        <v>3594</v>
      </c>
      <c r="G69" t="s">
        <v>306</v>
      </c>
      <c r="H69" s="26">
        <v>8000</v>
      </c>
      <c r="I69" s="26">
        <v>0</v>
      </c>
      <c r="J69" s="26"/>
      <c r="K69" s="26"/>
      <c r="L69" t="s">
        <v>3595</v>
      </c>
      <c r="M69" s="25" t="s">
        <v>73</v>
      </c>
      <c r="N69" s="490">
        <f t="shared" si="3"/>
        <v>8000</v>
      </c>
      <c r="O69" s="28">
        <f t="shared" si="2"/>
        <v>0</v>
      </c>
    </row>
    <row r="70" spans="1:15" ht="56" outlineLevel="2" x14ac:dyDescent="0.15">
      <c r="A70" t="s">
        <v>151</v>
      </c>
      <c r="B70" t="s">
        <v>3596</v>
      </c>
      <c r="D70" t="s">
        <v>211</v>
      </c>
      <c r="F70" s="25" t="s">
        <v>3597</v>
      </c>
      <c r="G70" t="s">
        <v>145</v>
      </c>
      <c r="H70" s="26">
        <v>36400</v>
      </c>
      <c r="I70" s="26">
        <v>0</v>
      </c>
      <c r="J70" s="26"/>
      <c r="K70" s="26"/>
      <c r="L70" t="s">
        <v>3598</v>
      </c>
      <c r="M70" s="25" t="s">
        <v>73</v>
      </c>
      <c r="N70" s="490">
        <f t="shared" si="3"/>
        <v>36400</v>
      </c>
      <c r="O70" s="28">
        <f t="shared" si="2"/>
        <v>0</v>
      </c>
    </row>
    <row r="71" spans="1:15" ht="42" outlineLevel="2" x14ac:dyDescent="0.15">
      <c r="A71" t="s">
        <v>151</v>
      </c>
      <c r="B71" t="s">
        <v>3599</v>
      </c>
      <c r="D71" t="s">
        <v>211</v>
      </c>
      <c r="F71" s="25" t="s">
        <v>3600</v>
      </c>
      <c r="G71" t="s">
        <v>3093</v>
      </c>
      <c r="H71" s="26">
        <v>10000</v>
      </c>
      <c r="I71" s="26">
        <v>0</v>
      </c>
      <c r="J71" s="26"/>
      <c r="K71" s="26"/>
      <c r="L71" t="s">
        <v>3601</v>
      </c>
      <c r="M71" s="25" t="s">
        <v>73</v>
      </c>
      <c r="N71" s="490">
        <f t="shared" si="3"/>
        <v>10000</v>
      </c>
      <c r="O71" s="28">
        <f t="shared" si="2"/>
        <v>0</v>
      </c>
    </row>
    <row r="72" spans="1:15" ht="98" outlineLevel="2" x14ac:dyDescent="0.15">
      <c r="A72" t="s">
        <v>151</v>
      </c>
      <c r="B72" t="s">
        <v>3602</v>
      </c>
      <c r="D72" t="s">
        <v>211</v>
      </c>
      <c r="F72" s="25" t="s">
        <v>3603</v>
      </c>
      <c r="G72" t="s">
        <v>320</v>
      </c>
      <c r="H72" s="26">
        <v>17745</v>
      </c>
      <c r="I72" s="26">
        <v>0</v>
      </c>
      <c r="J72" s="26"/>
      <c r="K72" s="26"/>
      <c r="L72" t="s">
        <v>3604</v>
      </c>
      <c r="M72" s="25" t="s">
        <v>73</v>
      </c>
      <c r="N72" s="490">
        <f t="shared" si="3"/>
        <v>17745</v>
      </c>
      <c r="O72" s="28">
        <f t="shared" si="2"/>
        <v>0</v>
      </c>
    </row>
    <row r="73" spans="1:15" ht="42" outlineLevel="2" x14ac:dyDescent="0.15">
      <c r="A73" t="s">
        <v>151</v>
      </c>
      <c r="B73" t="s">
        <v>3605</v>
      </c>
      <c r="D73" t="s">
        <v>211</v>
      </c>
      <c r="F73" s="25" t="s">
        <v>3606</v>
      </c>
      <c r="G73" t="s">
        <v>3073</v>
      </c>
      <c r="H73" s="26">
        <v>7000</v>
      </c>
      <c r="I73" s="26">
        <v>0</v>
      </c>
      <c r="J73" s="26"/>
      <c r="K73" s="26"/>
      <c r="L73" t="s">
        <v>3607</v>
      </c>
      <c r="M73" s="25" t="s">
        <v>73</v>
      </c>
      <c r="N73" s="490">
        <f t="shared" si="3"/>
        <v>7000</v>
      </c>
      <c r="O73" s="28">
        <f t="shared" si="2"/>
        <v>0</v>
      </c>
    </row>
    <row r="74" spans="1:15" ht="42" outlineLevel="2" x14ac:dyDescent="0.15">
      <c r="A74" t="s">
        <v>151</v>
      </c>
      <c r="B74" t="s">
        <v>3608</v>
      </c>
      <c r="D74" t="s">
        <v>211</v>
      </c>
      <c r="F74" s="25" t="s">
        <v>3609</v>
      </c>
      <c r="G74" t="s">
        <v>76</v>
      </c>
      <c r="H74" s="26">
        <v>12000</v>
      </c>
      <c r="I74" s="26">
        <v>0</v>
      </c>
      <c r="J74" s="26"/>
      <c r="K74" s="26"/>
      <c r="L74" t="s">
        <v>3610</v>
      </c>
      <c r="M74" s="25" t="s">
        <v>73</v>
      </c>
      <c r="N74" s="490">
        <f t="shared" si="3"/>
        <v>12000</v>
      </c>
      <c r="O74" s="28">
        <f t="shared" si="2"/>
        <v>0</v>
      </c>
    </row>
    <row r="75" spans="1:15" ht="56" outlineLevel="2" x14ac:dyDescent="0.15">
      <c r="A75" t="s">
        <v>151</v>
      </c>
      <c r="B75" t="s">
        <v>3611</v>
      </c>
      <c r="D75" t="s">
        <v>211</v>
      </c>
      <c r="F75" s="25" t="s">
        <v>3612</v>
      </c>
      <c r="G75" t="s">
        <v>313</v>
      </c>
      <c r="H75" s="26">
        <v>6775</v>
      </c>
      <c r="I75" s="26">
        <v>0</v>
      </c>
      <c r="J75" s="26"/>
      <c r="K75" s="26"/>
      <c r="L75" t="s">
        <v>3613</v>
      </c>
      <c r="M75" s="25" t="s">
        <v>73</v>
      </c>
      <c r="N75" s="490">
        <f t="shared" si="3"/>
        <v>6775</v>
      </c>
      <c r="O75" s="28">
        <f t="shared" si="2"/>
        <v>0</v>
      </c>
    </row>
    <row r="76" spans="1:15" ht="98" outlineLevel="2" x14ac:dyDescent="0.15">
      <c r="A76" t="s">
        <v>151</v>
      </c>
      <c r="B76" t="s">
        <v>3614</v>
      </c>
      <c r="D76" t="s">
        <v>211</v>
      </c>
      <c r="F76" s="25" t="s">
        <v>3615</v>
      </c>
      <c r="G76" t="s">
        <v>320</v>
      </c>
      <c r="H76" s="26">
        <v>12980</v>
      </c>
      <c r="I76" s="26">
        <v>0</v>
      </c>
      <c r="J76" s="26"/>
      <c r="K76" s="26"/>
      <c r="L76" t="s">
        <v>3616</v>
      </c>
      <c r="M76" s="25" t="s">
        <v>73</v>
      </c>
      <c r="N76" s="490">
        <f t="shared" si="3"/>
        <v>12980</v>
      </c>
      <c r="O76" s="28">
        <f t="shared" si="2"/>
        <v>0</v>
      </c>
    </row>
    <row r="77" spans="1:15" ht="56" outlineLevel="2" x14ac:dyDescent="0.15">
      <c r="A77" t="s">
        <v>151</v>
      </c>
      <c r="B77" t="s">
        <v>3617</v>
      </c>
      <c r="D77" t="s">
        <v>211</v>
      </c>
      <c r="F77" s="25" t="s">
        <v>3618</v>
      </c>
      <c r="G77" t="s">
        <v>224</v>
      </c>
      <c r="H77" s="26">
        <v>10000</v>
      </c>
      <c r="I77" s="26">
        <v>0</v>
      </c>
      <c r="J77" s="26"/>
      <c r="K77" s="26"/>
      <c r="L77" t="s">
        <v>3619</v>
      </c>
      <c r="M77" s="25" t="s">
        <v>73</v>
      </c>
      <c r="N77" s="490">
        <f t="shared" si="3"/>
        <v>10000</v>
      </c>
      <c r="O77" s="28">
        <f t="shared" si="2"/>
        <v>0</v>
      </c>
    </row>
    <row r="78" spans="1:15" ht="56" outlineLevel="2" x14ac:dyDescent="0.15">
      <c r="A78" t="s">
        <v>151</v>
      </c>
      <c r="B78" t="s">
        <v>3620</v>
      </c>
      <c r="D78" t="s">
        <v>211</v>
      </c>
      <c r="F78" s="25" t="s">
        <v>3621</v>
      </c>
      <c r="G78" t="s">
        <v>306</v>
      </c>
      <c r="H78" s="26">
        <v>26000</v>
      </c>
      <c r="I78" s="26">
        <v>0</v>
      </c>
      <c r="J78" s="26"/>
      <c r="K78" s="26"/>
      <c r="L78" t="s">
        <v>3622</v>
      </c>
      <c r="M78" s="25" t="s">
        <v>73</v>
      </c>
      <c r="N78" s="490">
        <f t="shared" si="3"/>
        <v>26000</v>
      </c>
      <c r="O78" s="28">
        <f t="shared" si="2"/>
        <v>0</v>
      </c>
    </row>
    <row r="79" spans="1:15" ht="56" outlineLevel="2" x14ac:dyDescent="0.15">
      <c r="A79" t="s">
        <v>151</v>
      </c>
      <c r="B79" t="s">
        <v>3623</v>
      </c>
      <c r="D79" t="s">
        <v>211</v>
      </c>
      <c r="F79" s="25" t="s">
        <v>3624</v>
      </c>
      <c r="G79" t="s">
        <v>252</v>
      </c>
      <c r="H79" s="26">
        <v>22238</v>
      </c>
      <c r="I79" s="26">
        <v>0</v>
      </c>
      <c r="J79" s="26"/>
      <c r="K79" s="26"/>
      <c r="L79" t="s">
        <v>3625</v>
      </c>
      <c r="M79" s="25" t="s">
        <v>73</v>
      </c>
      <c r="N79" s="490">
        <f t="shared" si="3"/>
        <v>22238</v>
      </c>
      <c r="O79" s="28">
        <f t="shared" si="2"/>
        <v>0</v>
      </c>
    </row>
    <row r="80" spans="1:15" ht="56" outlineLevel="2" x14ac:dyDescent="0.15">
      <c r="A80" t="s">
        <v>151</v>
      </c>
      <c r="B80" t="s">
        <v>3626</v>
      </c>
      <c r="D80" t="s">
        <v>211</v>
      </c>
      <c r="F80" s="25" t="s">
        <v>3627</v>
      </c>
      <c r="G80" t="s">
        <v>149</v>
      </c>
      <c r="H80" s="26">
        <v>13500</v>
      </c>
      <c r="I80" s="26">
        <v>0</v>
      </c>
      <c r="J80" s="26"/>
      <c r="K80" s="26"/>
      <c r="L80" t="s">
        <v>3628</v>
      </c>
      <c r="M80" s="25" t="s">
        <v>73</v>
      </c>
      <c r="N80" s="490">
        <f t="shared" si="3"/>
        <v>13500</v>
      </c>
      <c r="O80" s="28">
        <f t="shared" si="2"/>
        <v>0</v>
      </c>
    </row>
    <row r="81" spans="1:15" ht="70" outlineLevel="2" x14ac:dyDescent="0.15">
      <c r="A81" t="s">
        <v>151</v>
      </c>
      <c r="B81" t="s">
        <v>3629</v>
      </c>
      <c r="D81" t="s">
        <v>211</v>
      </c>
      <c r="F81" s="25" t="s">
        <v>3630</v>
      </c>
      <c r="G81" t="s">
        <v>76</v>
      </c>
      <c r="H81" s="26">
        <v>4500</v>
      </c>
      <c r="I81" s="26">
        <v>0</v>
      </c>
      <c r="J81" s="26"/>
      <c r="K81" s="26"/>
      <c r="L81" t="s">
        <v>3631</v>
      </c>
      <c r="M81" s="25" t="s">
        <v>73</v>
      </c>
      <c r="N81" s="490">
        <f t="shared" si="3"/>
        <v>4500</v>
      </c>
      <c r="O81" s="28">
        <f t="shared" si="2"/>
        <v>0</v>
      </c>
    </row>
    <row r="82" spans="1:15" ht="56" outlineLevel="2" x14ac:dyDescent="0.15">
      <c r="A82" t="s">
        <v>151</v>
      </c>
      <c r="B82" t="s">
        <v>3632</v>
      </c>
      <c r="D82" t="s">
        <v>211</v>
      </c>
      <c r="F82" s="25" t="s">
        <v>3588</v>
      </c>
      <c r="G82" t="s">
        <v>133</v>
      </c>
      <c r="H82" s="26">
        <v>1200</v>
      </c>
      <c r="I82" s="26">
        <v>0</v>
      </c>
      <c r="J82" s="26"/>
      <c r="K82" s="26"/>
      <c r="L82" t="s">
        <v>3633</v>
      </c>
      <c r="M82" s="25" t="s">
        <v>73</v>
      </c>
      <c r="N82" s="490">
        <f t="shared" si="3"/>
        <v>1200</v>
      </c>
      <c r="O82" s="28">
        <f t="shared" si="2"/>
        <v>0</v>
      </c>
    </row>
    <row r="83" spans="1:15" ht="70" outlineLevel="2" x14ac:dyDescent="0.15">
      <c r="A83" t="s">
        <v>151</v>
      </c>
      <c r="B83" t="s">
        <v>3634</v>
      </c>
      <c r="D83" t="s">
        <v>211</v>
      </c>
      <c r="F83" s="25" t="s">
        <v>3635</v>
      </c>
      <c r="G83" t="s">
        <v>133</v>
      </c>
      <c r="H83" s="26">
        <v>1200</v>
      </c>
      <c r="I83" s="26">
        <v>0</v>
      </c>
      <c r="J83" s="26"/>
      <c r="K83" s="26"/>
      <c r="L83" t="s">
        <v>3633</v>
      </c>
      <c r="M83" s="25" t="s">
        <v>73</v>
      </c>
      <c r="N83" s="490">
        <f t="shared" si="3"/>
        <v>1200</v>
      </c>
      <c r="O83" s="28">
        <f t="shared" si="2"/>
        <v>0</v>
      </c>
    </row>
    <row r="84" spans="1:15" ht="56" outlineLevel="2" x14ac:dyDescent="0.15">
      <c r="A84" t="s">
        <v>151</v>
      </c>
      <c r="B84" t="s">
        <v>3636</v>
      </c>
      <c r="D84" t="s">
        <v>211</v>
      </c>
      <c r="F84" s="25" t="s">
        <v>3637</v>
      </c>
      <c r="G84" t="s">
        <v>213</v>
      </c>
      <c r="H84" s="26">
        <v>5500</v>
      </c>
      <c r="I84" s="26">
        <v>0</v>
      </c>
      <c r="J84" s="26"/>
      <c r="K84" s="26"/>
      <c r="L84" t="s">
        <v>3638</v>
      </c>
      <c r="M84" s="25" t="s">
        <v>73</v>
      </c>
      <c r="N84" s="490">
        <f t="shared" si="3"/>
        <v>5500</v>
      </c>
      <c r="O84" s="28">
        <f t="shared" si="2"/>
        <v>0</v>
      </c>
    </row>
    <row r="85" spans="1:15" ht="42" outlineLevel="2" x14ac:dyDescent="0.15">
      <c r="A85" t="s">
        <v>151</v>
      </c>
      <c r="B85" t="s">
        <v>3639</v>
      </c>
      <c r="D85" t="s">
        <v>211</v>
      </c>
      <c r="F85" s="25" t="s">
        <v>3640</v>
      </c>
      <c r="G85" t="s">
        <v>313</v>
      </c>
      <c r="H85" s="26">
        <v>6300</v>
      </c>
      <c r="I85" s="26">
        <v>0</v>
      </c>
      <c r="J85" s="26"/>
      <c r="K85" s="26"/>
      <c r="L85" t="s">
        <v>3641</v>
      </c>
      <c r="M85" s="25" t="s">
        <v>73</v>
      </c>
      <c r="N85" s="490">
        <f t="shared" si="3"/>
        <v>6300</v>
      </c>
      <c r="O85" s="28">
        <f t="shared" si="2"/>
        <v>0</v>
      </c>
    </row>
    <row r="86" spans="1:15" ht="56" outlineLevel="2" x14ac:dyDescent="0.15">
      <c r="A86" t="s">
        <v>151</v>
      </c>
      <c r="B86" t="s">
        <v>3642</v>
      </c>
      <c r="D86" t="s">
        <v>211</v>
      </c>
      <c r="F86" s="25" t="s">
        <v>3643</v>
      </c>
      <c r="G86" t="s">
        <v>213</v>
      </c>
      <c r="H86" s="26">
        <v>10400</v>
      </c>
      <c r="I86" s="26">
        <v>0</v>
      </c>
      <c r="J86" s="26"/>
      <c r="K86" s="26"/>
      <c r="L86" t="s">
        <v>3644</v>
      </c>
      <c r="M86" s="25" t="s">
        <v>73</v>
      </c>
      <c r="N86" s="490">
        <f t="shared" si="3"/>
        <v>10400</v>
      </c>
      <c r="O86" s="28">
        <f t="shared" si="2"/>
        <v>0</v>
      </c>
    </row>
    <row r="87" spans="1:15" ht="42" outlineLevel="2" x14ac:dyDescent="0.15">
      <c r="A87" t="s">
        <v>151</v>
      </c>
      <c r="B87" t="s">
        <v>3645</v>
      </c>
      <c r="D87" t="s">
        <v>211</v>
      </c>
      <c r="F87" s="25" t="s">
        <v>3646</v>
      </c>
      <c r="G87" t="s">
        <v>76</v>
      </c>
      <c r="H87" s="26">
        <v>5000</v>
      </c>
      <c r="I87" s="26">
        <v>0</v>
      </c>
      <c r="J87" s="26"/>
      <c r="K87" s="26"/>
      <c r="L87" t="s">
        <v>3647</v>
      </c>
      <c r="M87" s="25" t="s">
        <v>73</v>
      </c>
      <c r="N87" s="490">
        <f t="shared" si="3"/>
        <v>5000</v>
      </c>
      <c r="O87" s="28">
        <f t="shared" si="2"/>
        <v>0</v>
      </c>
    </row>
    <row r="88" spans="1:15" ht="56" outlineLevel="2" x14ac:dyDescent="0.15">
      <c r="A88" t="s">
        <v>151</v>
      </c>
      <c r="B88" t="s">
        <v>3648</v>
      </c>
      <c r="D88" t="s">
        <v>211</v>
      </c>
      <c r="F88" s="25" t="s">
        <v>3649</v>
      </c>
      <c r="G88" t="s">
        <v>133</v>
      </c>
      <c r="H88" s="26">
        <v>12000</v>
      </c>
      <c r="I88" s="26">
        <v>0</v>
      </c>
      <c r="J88" s="26"/>
      <c r="K88" s="26"/>
      <c r="L88" t="s">
        <v>3650</v>
      </c>
      <c r="M88" s="25" t="s">
        <v>73</v>
      </c>
      <c r="N88" s="490">
        <f t="shared" si="3"/>
        <v>12000</v>
      </c>
      <c r="O88" s="28">
        <f t="shared" si="2"/>
        <v>0</v>
      </c>
    </row>
    <row r="89" spans="1:15" ht="98" outlineLevel="2" x14ac:dyDescent="0.15">
      <c r="A89" t="s">
        <v>151</v>
      </c>
      <c r="B89" t="s">
        <v>3651</v>
      </c>
      <c r="D89" t="s">
        <v>211</v>
      </c>
      <c r="F89" s="25" t="s">
        <v>3652</v>
      </c>
      <c r="G89" t="s">
        <v>208</v>
      </c>
      <c r="H89" s="26">
        <v>5800</v>
      </c>
      <c r="I89" s="26">
        <v>0</v>
      </c>
      <c r="J89" s="26"/>
      <c r="K89" s="26"/>
      <c r="L89" t="s">
        <v>3653</v>
      </c>
      <c r="M89" s="25" t="s">
        <v>73</v>
      </c>
      <c r="N89" s="490">
        <f t="shared" si="3"/>
        <v>5800</v>
      </c>
      <c r="O89" s="28">
        <f t="shared" si="2"/>
        <v>0</v>
      </c>
    </row>
    <row r="90" spans="1:15" ht="98" outlineLevel="2" x14ac:dyDescent="0.15">
      <c r="A90" t="s">
        <v>151</v>
      </c>
      <c r="B90" t="s">
        <v>3654</v>
      </c>
      <c r="D90" t="s">
        <v>211</v>
      </c>
      <c r="F90" s="25" t="s">
        <v>3655</v>
      </c>
      <c r="G90" t="s">
        <v>320</v>
      </c>
      <c r="H90" s="26">
        <v>7875</v>
      </c>
      <c r="I90" s="26">
        <v>0</v>
      </c>
      <c r="J90" s="26"/>
      <c r="K90" s="26"/>
      <c r="L90" t="s">
        <v>3656</v>
      </c>
      <c r="M90" s="25" t="s">
        <v>73</v>
      </c>
      <c r="N90" s="490">
        <f t="shared" si="3"/>
        <v>7875</v>
      </c>
      <c r="O90" s="28">
        <f t="shared" si="2"/>
        <v>0</v>
      </c>
    </row>
    <row r="91" spans="1:15" ht="56" outlineLevel="2" x14ac:dyDescent="0.15">
      <c r="A91" t="s">
        <v>151</v>
      </c>
      <c r="B91" t="s">
        <v>3657</v>
      </c>
      <c r="D91" t="s">
        <v>211</v>
      </c>
      <c r="F91" s="25" t="s">
        <v>3658</v>
      </c>
      <c r="G91" t="s">
        <v>292</v>
      </c>
      <c r="H91" s="26">
        <v>18480</v>
      </c>
      <c r="I91" s="26">
        <v>0</v>
      </c>
      <c r="J91" s="26"/>
      <c r="K91" s="26"/>
      <c r="L91" t="s">
        <v>3659</v>
      </c>
      <c r="M91" s="25" t="s">
        <v>73</v>
      </c>
      <c r="N91" s="490">
        <f t="shared" si="3"/>
        <v>18480</v>
      </c>
      <c r="O91" s="28">
        <f t="shared" si="2"/>
        <v>0</v>
      </c>
    </row>
    <row r="92" spans="1:15" ht="42" outlineLevel="2" x14ac:dyDescent="0.15">
      <c r="A92" t="s">
        <v>151</v>
      </c>
      <c r="B92" t="s">
        <v>3660</v>
      </c>
      <c r="D92" t="s">
        <v>211</v>
      </c>
      <c r="F92" s="25" t="s">
        <v>3661</v>
      </c>
      <c r="G92" t="s">
        <v>292</v>
      </c>
      <c r="H92" s="26">
        <v>18000</v>
      </c>
      <c r="I92" s="26">
        <v>0</v>
      </c>
      <c r="J92" s="26"/>
      <c r="K92" s="26"/>
      <c r="L92" t="s">
        <v>3662</v>
      </c>
      <c r="M92" s="25" t="s">
        <v>73</v>
      </c>
      <c r="N92" s="490">
        <f t="shared" si="3"/>
        <v>18000</v>
      </c>
      <c r="O92" s="28">
        <f t="shared" si="2"/>
        <v>0</v>
      </c>
    </row>
    <row r="93" spans="1:15" ht="42" outlineLevel="2" x14ac:dyDescent="0.15">
      <c r="A93" t="s">
        <v>151</v>
      </c>
      <c r="B93" t="s">
        <v>3663</v>
      </c>
      <c r="D93" t="s">
        <v>211</v>
      </c>
      <c r="F93" s="25" t="s">
        <v>3664</v>
      </c>
      <c r="G93" t="s">
        <v>292</v>
      </c>
      <c r="H93" s="26">
        <v>1800</v>
      </c>
      <c r="I93" s="26">
        <v>0</v>
      </c>
      <c r="J93" s="26"/>
      <c r="K93" s="26"/>
      <c r="L93" t="s">
        <v>3662</v>
      </c>
      <c r="M93" s="25" t="s">
        <v>73</v>
      </c>
      <c r="N93" s="490">
        <f t="shared" si="3"/>
        <v>1800</v>
      </c>
      <c r="O93" s="28">
        <f t="shared" si="2"/>
        <v>0</v>
      </c>
    </row>
    <row r="94" spans="1:15" ht="56" outlineLevel="2" x14ac:dyDescent="0.15">
      <c r="A94" t="s">
        <v>151</v>
      </c>
      <c r="B94" t="s">
        <v>3665</v>
      </c>
      <c r="D94" t="s">
        <v>211</v>
      </c>
      <c r="F94" s="25" t="s">
        <v>3666</v>
      </c>
      <c r="G94" t="s">
        <v>288</v>
      </c>
      <c r="H94" s="26">
        <v>7800</v>
      </c>
      <c r="I94" s="26">
        <v>0</v>
      </c>
      <c r="J94" s="26"/>
      <c r="K94" s="26"/>
      <c r="L94" t="s">
        <v>3667</v>
      </c>
      <c r="M94" s="25" t="s">
        <v>73</v>
      </c>
      <c r="N94" s="490">
        <f t="shared" si="3"/>
        <v>7800</v>
      </c>
      <c r="O94" s="28">
        <f t="shared" si="2"/>
        <v>0</v>
      </c>
    </row>
    <row r="95" spans="1:15" ht="28" outlineLevel="2" x14ac:dyDescent="0.15">
      <c r="H95" s="26"/>
      <c r="I95" s="26">
        <v>0</v>
      </c>
      <c r="J95" s="26"/>
      <c r="K95" s="26"/>
      <c r="L95" t="s">
        <v>3456</v>
      </c>
      <c r="M95" s="25" t="s">
        <v>73</v>
      </c>
      <c r="N95" s="490">
        <f t="shared" si="3"/>
        <v>0</v>
      </c>
      <c r="O95" s="28">
        <f t="shared" si="2"/>
        <v>0</v>
      </c>
    </row>
    <row r="96" spans="1:15" ht="15" outlineLevel="1" x14ac:dyDescent="0.2">
      <c r="A96" s="491" t="s">
        <v>530</v>
      </c>
      <c r="B96" s="492">
        <f>COUNTA(B32:B94)</f>
        <v>63</v>
      </c>
      <c r="C96" s="492"/>
      <c r="D96" s="492"/>
      <c r="E96" s="492"/>
      <c r="F96" s="493"/>
      <c r="G96" s="492"/>
      <c r="H96" s="494">
        <f>SUBTOTAL(9,H32:H95)</f>
        <v>930155</v>
      </c>
      <c r="I96" s="494">
        <f>SUBTOTAL(9,I32:I95)</f>
        <v>27360.400000000001</v>
      </c>
      <c r="J96" s="494">
        <f>SUBTOTAL(9,J32:J95)</f>
        <v>0</v>
      </c>
      <c r="K96" s="494">
        <f>SUBTOTAL(9,K32:K95)</f>
        <v>172714.14</v>
      </c>
      <c r="L96" s="492"/>
      <c r="M96" s="493"/>
      <c r="N96" s="494">
        <f>SUBTOTAL(9,N32:N95)</f>
        <v>957515.4</v>
      </c>
      <c r="O96" s="494">
        <f>SUBTOTAL(9,O32:O95)</f>
        <v>145353.74000000002</v>
      </c>
    </row>
    <row r="97" spans="1:15" ht="28" outlineLevel="2" x14ac:dyDescent="0.15">
      <c r="A97" t="s">
        <v>381</v>
      </c>
      <c r="B97" t="s">
        <v>3668</v>
      </c>
      <c r="D97" t="s">
        <v>383</v>
      </c>
      <c r="F97" s="25" t="s">
        <v>387</v>
      </c>
      <c r="G97" t="s">
        <v>444</v>
      </c>
      <c r="H97" s="26"/>
      <c r="I97" s="26">
        <v>145106.54999999999</v>
      </c>
      <c r="J97" s="26"/>
      <c r="K97" s="26">
        <v>342943.52</v>
      </c>
      <c r="L97" t="s">
        <v>3669</v>
      </c>
      <c r="M97" s="25" t="s">
        <v>172</v>
      </c>
      <c r="N97" s="490">
        <f t="shared" si="3"/>
        <v>145106.54999999999</v>
      </c>
      <c r="O97" s="28">
        <f t="shared" si="2"/>
        <v>197836.97000000003</v>
      </c>
    </row>
    <row r="98" spans="1:15" ht="28" outlineLevel="2" x14ac:dyDescent="0.15">
      <c r="A98" t="s">
        <v>381</v>
      </c>
      <c r="B98" t="s">
        <v>3670</v>
      </c>
      <c r="D98" t="s">
        <v>383</v>
      </c>
      <c r="F98" s="25" t="s">
        <v>416</v>
      </c>
      <c r="G98" t="s">
        <v>3671</v>
      </c>
      <c r="H98" s="26"/>
      <c r="I98" s="26">
        <v>62998.65</v>
      </c>
      <c r="J98" s="26"/>
      <c r="K98" s="26">
        <v>162259.5</v>
      </c>
      <c r="L98" t="s">
        <v>3672</v>
      </c>
      <c r="M98" s="25" t="s">
        <v>172</v>
      </c>
      <c r="N98" s="490">
        <f t="shared" si="3"/>
        <v>62998.65</v>
      </c>
      <c r="O98" s="28">
        <f t="shared" ref="O98:O108" si="4">IF((J98+K98)&gt;0,(J98+K98)-N98,0)</f>
        <v>99260.85</v>
      </c>
    </row>
    <row r="99" spans="1:15" ht="28" outlineLevel="2" x14ac:dyDescent="0.15">
      <c r="A99" t="s">
        <v>381</v>
      </c>
      <c r="B99" t="s">
        <v>3673</v>
      </c>
      <c r="D99" t="s">
        <v>383</v>
      </c>
      <c r="F99" s="25" t="s">
        <v>3674</v>
      </c>
      <c r="G99" t="s">
        <v>410</v>
      </c>
      <c r="H99" s="26"/>
      <c r="I99" s="26">
        <v>111971.57</v>
      </c>
      <c r="J99" s="26"/>
      <c r="K99" s="26">
        <v>342035.03</v>
      </c>
      <c r="L99" t="s">
        <v>3675</v>
      </c>
      <c r="M99" s="25" t="s">
        <v>172</v>
      </c>
      <c r="N99" s="490">
        <f t="shared" si="3"/>
        <v>111971.57</v>
      </c>
      <c r="O99" s="28">
        <f t="shared" si="4"/>
        <v>230063.46000000002</v>
      </c>
    </row>
    <row r="100" spans="1:15" ht="28" outlineLevel="2" x14ac:dyDescent="0.15">
      <c r="A100" t="s">
        <v>381</v>
      </c>
      <c r="B100" t="s">
        <v>3676</v>
      </c>
      <c r="D100" t="s">
        <v>383</v>
      </c>
      <c r="F100" s="25" t="s">
        <v>3677</v>
      </c>
      <c r="G100" t="s">
        <v>395</v>
      </c>
      <c r="H100" s="26"/>
      <c r="I100" s="26">
        <v>91123.25</v>
      </c>
      <c r="J100" s="26"/>
      <c r="K100" s="26">
        <v>181083.72</v>
      </c>
      <c r="L100" t="s">
        <v>3678</v>
      </c>
      <c r="M100" s="25" t="s">
        <v>172</v>
      </c>
      <c r="N100" s="490">
        <f t="shared" si="3"/>
        <v>91123.25</v>
      </c>
      <c r="O100" s="28">
        <f t="shared" si="4"/>
        <v>89960.47</v>
      </c>
    </row>
    <row r="101" spans="1:15" ht="28" outlineLevel="2" x14ac:dyDescent="0.15">
      <c r="A101" t="s">
        <v>381</v>
      </c>
      <c r="B101" t="s">
        <v>3679</v>
      </c>
      <c r="D101" t="s">
        <v>383</v>
      </c>
      <c r="F101" s="25" t="s">
        <v>3680</v>
      </c>
      <c r="G101" t="s">
        <v>170</v>
      </c>
      <c r="H101" s="26"/>
      <c r="I101" s="26">
        <v>105148.48</v>
      </c>
      <c r="J101" s="26"/>
      <c r="K101" s="26">
        <v>354802.83</v>
      </c>
      <c r="L101" t="s">
        <v>3681</v>
      </c>
      <c r="M101" s="25" t="s">
        <v>172</v>
      </c>
      <c r="N101" s="490">
        <f t="shared" si="3"/>
        <v>105148.48</v>
      </c>
      <c r="O101" s="28">
        <f t="shared" si="4"/>
        <v>249654.35000000003</v>
      </c>
    </row>
    <row r="102" spans="1:15" ht="28" outlineLevel="2" x14ac:dyDescent="0.15">
      <c r="A102" t="s">
        <v>381</v>
      </c>
      <c r="B102" t="s">
        <v>3682</v>
      </c>
      <c r="D102" t="s">
        <v>383</v>
      </c>
      <c r="F102" s="25" t="s">
        <v>419</v>
      </c>
      <c r="G102" t="s">
        <v>3683</v>
      </c>
      <c r="H102" s="26"/>
      <c r="I102" s="26">
        <v>90748.45</v>
      </c>
      <c r="J102" s="26"/>
      <c r="K102" s="26">
        <v>213631.73</v>
      </c>
      <c r="L102" t="s">
        <v>3684</v>
      </c>
      <c r="M102" s="25" t="s">
        <v>172</v>
      </c>
      <c r="N102" s="490">
        <f t="shared" si="3"/>
        <v>90748.45</v>
      </c>
      <c r="O102" s="28">
        <f t="shared" si="4"/>
        <v>122883.28000000001</v>
      </c>
    </row>
    <row r="103" spans="1:15" ht="28" outlineLevel="2" x14ac:dyDescent="0.15">
      <c r="A103" t="s">
        <v>381</v>
      </c>
      <c r="B103" t="s">
        <v>3685</v>
      </c>
      <c r="D103" t="s">
        <v>383</v>
      </c>
      <c r="F103" s="25" t="s">
        <v>402</v>
      </c>
      <c r="G103" t="s">
        <v>423</v>
      </c>
      <c r="H103" s="26"/>
      <c r="I103" s="26">
        <v>162413.70000000001</v>
      </c>
      <c r="J103" s="26"/>
      <c r="K103" s="26">
        <v>384841.26</v>
      </c>
      <c r="L103" t="s">
        <v>3686</v>
      </c>
      <c r="M103" s="25" t="s">
        <v>172</v>
      </c>
      <c r="N103" s="490">
        <f t="shared" si="3"/>
        <v>162413.70000000001</v>
      </c>
      <c r="O103" s="28">
        <f t="shared" si="4"/>
        <v>222427.56</v>
      </c>
    </row>
    <row r="104" spans="1:15" ht="28" outlineLevel="2" x14ac:dyDescent="0.15">
      <c r="A104" t="s">
        <v>381</v>
      </c>
      <c r="B104" t="s">
        <v>3687</v>
      </c>
      <c r="D104" t="s">
        <v>383</v>
      </c>
      <c r="F104" s="25" t="s">
        <v>3688</v>
      </c>
      <c r="G104" t="s">
        <v>76</v>
      </c>
      <c r="H104" s="26"/>
      <c r="I104" s="26">
        <v>151688.13</v>
      </c>
      <c r="J104" s="26"/>
      <c r="K104" s="26">
        <v>533989.78</v>
      </c>
      <c r="L104" t="s">
        <v>3689</v>
      </c>
      <c r="M104" s="25" t="s">
        <v>172</v>
      </c>
      <c r="N104" s="490">
        <f t="shared" si="3"/>
        <v>151688.13</v>
      </c>
      <c r="O104" s="28">
        <f t="shared" si="4"/>
        <v>382301.65</v>
      </c>
    </row>
    <row r="105" spans="1:15" ht="28" outlineLevel="2" x14ac:dyDescent="0.15">
      <c r="A105" t="s">
        <v>381</v>
      </c>
      <c r="B105" t="s">
        <v>3690</v>
      </c>
      <c r="D105" t="s">
        <v>383</v>
      </c>
      <c r="F105" s="25" t="s">
        <v>402</v>
      </c>
      <c r="G105" t="s">
        <v>3691</v>
      </c>
      <c r="H105" s="26"/>
      <c r="I105" s="26">
        <v>78902.45</v>
      </c>
      <c r="J105" s="26"/>
      <c r="K105" s="26">
        <v>186956</v>
      </c>
      <c r="L105" t="s">
        <v>3692</v>
      </c>
      <c r="M105" s="25" t="s">
        <v>172</v>
      </c>
      <c r="N105" s="490">
        <f t="shared" si="3"/>
        <v>78902.45</v>
      </c>
      <c r="O105" s="28">
        <f t="shared" si="4"/>
        <v>108053.55</v>
      </c>
    </row>
    <row r="106" spans="1:15" ht="28" outlineLevel="2" x14ac:dyDescent="0.15">
      <c r="A106" t="s">
        <v>381</v>
      </c>
      <c r="B106" t="s">
        <v>3693</v>
      </c>
      <c r="D106" t="s">
        <v>383</v>
      </c>
      <c r="F106" s="25" t="s">
        <v>402</v>
      </c>
      <c r="G106" t="s">
        <v>3250</v>
      </c>
      <c r="H106" s="26"/>
      <c r="I106" s="26">
        <v>126460.3</v>
      </c>
      <c r="J106" s="26"/>
      <c r="K106" s="26">
        <v>299788.43</v>
      </c>
      <c r="L106" t="s">
        <v>3694</v>
      </c>
      <c r="M106" s="25" t="s">
        <v>172</v>
      </c>
      <c r="N106" s="490">
        <f t="shared" si="3"/>
        <v>126460.3</v>
      </c>
      <c r="O106" s="28">
        <f t="shared" si="4"/>
        <v>173328.13</v>
      </c>
    </row>
    <row r="107" spans="1:15" ht="28" outlineLevel="2" x14ac:dyDescent="0.15">
      <c r="A107" t="s">
        <v>381</v>
      </c>
      <c r="B107" t="s">
        <v>3695</v>
      </c>
      <c r="D107" t="s">
        <v>383</v>
      </c>
      <c r="F107" s="25" t="s">
        <v>402</v>
      </c>
      <c r="G107" t="s">
        <v>3250</v>
      </c>
      <c r="H107" s="26"/>
      <c r="I107" s="26">
        <v>152953.85</v>
      </c>
      <c r="J107" s="26"/>
      <c r="K107" s="26">
        <v>362501.47</v>
      </c>
      <c r="L107" t="s">
        <v>3696</v>
      </c>
      <c r="M107" s="25" t="s">
        <v>172</v>
      </c>
      <c r="N107" s="490">
        <f t="shared" si="3"/>
        <v>152953.85</v>
      </c>
      <c r="O107" s="28">
        <f t="shared" si="4"/>
        <v>209547.61999999997</v>
      </c>
    </row>
    <row r="108" spans="1:15" ht="28" outlineLevel="2" x14ac:dyDescent="0.15">
      <c r="A108" t="s">
        <v>381</v>
      </c>
      <c r="B108" t="s">
        <v>3697</v>
      </c>
      <c r="D108" t="s">
        <v>383</v>
      </c>
      <c r="F108" s="25" t="s">
        <v>391</v>
      </c>
      <c r="G108" t="s">
        <v>76</v>
      </c>
      <c r="H108" s="26"/>
      <c r="I108" s="26">
        <v>69572.25</v>
      </c>
      <c r="J108" s="26"/>
      <c r="K108" s="26">
        <v>163780.65</v>
      </c>
      <c r="L108" t="s">
        <v>3698</v>
      </c>
      <c r="M108" s="25" t="s">
        <v>172</v>
      </c>
      <c r="N108" s="490">
        <f t="shared" si="3"/>
        <v>69572.25</v>
      </c>
      <c r="O108" s="28">
        <f t="shared" si="4"/>
        <v>94208.4</v>
      </c>
    </row>
    <row r="109" spans="1:15" ht="15" outlineLevel="1" x14ac:dyDescent="0.2">
      <c r="A109" s="491" t="s">
        <v>531</v>
      </c>
      <c r="B109" s="504">
        <f>COUNTA(B97:B108)</f>
        <v>12</v>
      </c>
      <c r="C109" s="492"/>
      <c r="D109" s="492"/>
      <c r="E109" s="492"/>
      <c r="F109" s="493"/>
      <c r="G109" s="492"/>
      <c r="H109" s="494">
        <f>SUBTOTAL(9,H97:H108)</f>
        <v>0</v>
      </c>
      <c r="I109" s="494">
        <f>SUBTOTAL(9,I97:I108)</f>
        <v>1349087.63</v>
      </c>
      <c r="J109" s="494">
        <f>SUBTOTAL(9,J97:J108)</f>
        <v>0</v>
      </c>
      <c r="K109" s="494">
        <f>SUBTOTAL(9,K97:K108)</f>
        <v>3528613.9200000004</v>
      </c>
      <c r="L109" s="492"/>
      <c r="M109" s="493"/>
      <c r="N109" s="494">
        <f>SUBTOTAL(9,N97:N108)</f>
        <v>1349087.63</v>
      </c>
      <c r="O109" s="494">
        <f>SUBTOTAL(9,O97:O108)</f>
        <v>2179526.2900000005</v>
      </c>
    </row>
    <row r="110" spans="1:15" ht="28" outlineLevel="2" x14ac:dyDescent="0.15">
      <c r="A110" t="s">
        <v>3327</v>
      </c>
      <c r="B110" t="s">
        <v>3699</v>
      </c>
      <c r="D110" t="s">
        <v>3329</v>
      </c>
      <c r="F110" s="25" t="s">
        <v>3700</v>
      </c>
      <c r="G110" t="s">
        <v>444</v>
      </c>
      <c r="H110" s="26"/>
      <c r="I110" s="26">
        <v>259163.1</v>
      </c>
      <c r="J110" s="26"/>
      <c r="K110" s="26">
        <v>681832</v>
      </c>
      <c r="L110" t="s">
        <v>3701</v>
      </c>
      <c r="M110" s="25" t="s">
        <v>3333</v>
      </c>
      <c r="N110" s="490">
        <f t="shared" si="3"/>
        <v>259163.1</v>
      </c>
      <c r="O110" s="28">
        <f t="shared" ref="O110:O113" si="5">IF((J110+K110)&gt;0,(J110+K110)-N110,0)</f>
        <v>422668.9</v>
      </c>
    </row>
    <row r="111" spans="1:15" ht="28" outlineLevel="2" x14ac:dyDescent="0.15">
      <c r="A111" t="s">
        <v>3327</v>
      </c>
      <c r="B111" t="s">
        <v>3702</v>
      </c>
      <c r="D111" t="s">
        <v>3329</v>
      </c>
      <c r="F111" s="25" t="s">
        <v>3700</v>
      </c>
      <c r="G111" t="s">
        <v>444</v>
      </c>
      <c r="H111" s="26"/>
      <c r="I111" s="26">
        <v>259163.1</v>
      </c>
      <c r="J111" s="26"/>
      <c r="K111" s="26">
        <v>681832</v>
      </c>
      <c r="L111" t="s">
        <v>3703</v>
      </c>
      <c r="M111" s="25" t="s">
        <v>3333</v>
      </c>
      <c r="N111" s="490">
        <f t="shared" si="3"/>
        <v>259163.1</v>
      </c>
      <c r="O111" s="28">
        <f t="shared" si="5"/>
        <v>422668.9</v>
      </c>
    </row>
    <row r="112" spans="1:15" ht="28" outlineLevel="2" x14ac:dyDescent="0.15">
      <c r="A112" t="s">
        <v>3327</v>
      </c>
      <c r="B112" s="503" t="s">
        <v>3704</v>
      </c>
      <c r="D112" t="s">
        <v>3329</v>
      </c>
      <c r="F112" s="25" t="s">
        <v>3705</v>
      </c>
      <c r="G112" t="s">
        <v>3281</v>
      </c>
      <c r="H112" s="26"/>
      <c r="I112" s="26">
        <v>116261.6</v>
      </c>
      <c r="J112" s="26"/>
      <c r="K112" s="26">
        <v>274629.44</v>
      </c>
      <c r="L112" t="s">
        <v>3706</v>
      </c>
      <c r="M112" s="25" t="s">
        <v>3319</v>
      </c>
      <c r="N112" s="490">
        <f t="shared" si="3"/>
        <v>116261.6</v>
      </c>
      <c r="O112" s="28">
        <f t="shared" si="5"/>
        <v>158367.84</v>
      </c>
    </row>
    <row r="113" spans="1:17" ht="28" outlineLevel="2" x14ac:dyDescent="0.15">
      <c r="A113" s="27" t="s">
        <v>3750</v>
      </c>
      <c r="B113" s="503"/>
      <c r="D113" t="s">
        <v>3329</v>
      </c>
      <c r="F113" s="25" t="s">
        <v>3705</v>
      </c>
      <c r="G113" t="s">
        <v>3281</v>
      </c>
      <c r="H113" s="26"/>
      <c r="I113" s="26"/>
      <c r="J113" s="26"/>
      <c r="K113" s="26"/>
      <c r="L113" t="s">
        <v>3707</v>
      </c>
      <c r="M113" s="25" t="s">
        <v>3319</v>
      </c>
      <c r="N113" s="490">
        <f t="shared" si="3"/>
        <v>0</v>
      </c>
      <c r="O113" s="28">
        <f t="shared" si="5"/>
        <v>0</v>
      </c>
    </row>
    <row r="114" spans="1:17" ht="15" outlineLevel="1" x14ac:dyDescent="0.2">
      <c r="A114" s="491" t="s">
        <v>3334</v>
      </c>
      <c r="B114" s="504">
        <f>COUNTA(B110:B113)</f>
        <v>3</v>
      </c>
      <c r="C114" s="492"/>
      <c r="D114" s="492"/>
      <c r="E114" s="492"/>
      <c r="F114" s="493"/>
      <c r="G114" s="492"/>
      <c r="H114" s="494">
        <f>SUBTOTAL(9,H110:H113)</f>
        <v>0</v>
      </c>
      <c r="I114" s="494">
        <f>SUBTOTAL(9,I110:I113)</f>
        <v>634587.80000000005</v>
      </c>
      <c r="J114" s="494">
        <f>SUBTOTAL(9,J110:J113)</f>
        <v>0</v>
      </c>
      <c r="K114" s="494">
        <f>SUBTOTAL(9,K110:K113)</f>
        <v>1638293.44</v>
      </c>
      <c r="L114" s="492"/>
      <c r="M114" s="493"/>
      <c r="N114" s="494">
        <f>SUBTOTAL(9,N110:N113)</f>
        <v>634587.80000000005</v>
      </c>
      <c r="O114" s="494">
        <f>SUBTOTAL(9,O110:O113)</f>
        <v>1003705.64</v>
      </c>
      <c r="P114" s="504" t="s">
        <v>3374</v>
      </c>
      <c r="Q114" s="504">
        <v>4</v>
      </c>
    </row>
    <row r="115" spans="1:17" ht="28" outlineLevel="2" x14ac:dyDescent="0.15">
      <c r="A115" t="s">
        <v>440</v>
      </c>
      <c r="B115" t="s">
        <v>3708</v>
      </c>
      <c r="C115" t="s">
        <v>442</v>
      </c>
      <c r="F115" s="25" t="s">
        <v>3709</v>
      </c>
      <c r="G115" t="s">
        <v>3340</v>
      </c>
      <c r="H115" s="26"/>
      <c r="I115" s="26">
        <v>1128684.06</v>
      </c>
      <c r="J115" s="26"/>
      <c r="K115" s="26">
        <v>2777617.08</v>
      </c>
      <c r="L115" t="s">
        <v>3710</v>
      </c>
      <c r="M115" s="25" t="s">
        <v>446</v>
      </c>
      <c r="N115" s="490">
        <f t="shared" si="3"/>
        <v>1128684.06</v>
      </c>
      <c r="O115" s="28">
        <f t="shared" ref="O115:O126" si="6">IF((J115+K115)&gt;0,(J115+K115)-N115,0)</f>
        <v>1648933.02</v>
      </c>
      <c r="Q115" s="505">
        <v>24</v>
      </c>
    </row>
    <row r="116" spans="1:17" ht="28" outlineLevel="2" x14ac:dyDescent="0.15">
      <c r="A116" t="s">
        <v>440</v>
      </c>
      <c r="B116" t="s">
        <v>3711</v>
      </c>
      <c r="C116" t="s">
        <v>442</v>
      </c>
      <c r="F116" s="25" t="s">
        <v>3712</v>
      </c>
      <c r="G116" t="s">
        <v>3340</v>
      </c>
      <c r="H116" s="26"/>
      <c r="I116" s="26">
        <v>846891.06</v>
      </c>
      <c r="J116" s="26"/>
      <c r="K116" s="26">
        <v>2084143.08</v>
      </c>
      <c r="L116" t="s">
        <v>3713</v>
      </c>
      <c r="M116" s="25" t="s">
        <v>446</v>
      </c>
      <c r="N116" s="490">
        <f t="shared" si="3"/>
        <v>846891.06</v>
      </c>
      <c r="O116" s="28">
        <f t="shared" si="6"/>
        <v>1237252.02</v>
      </c>
      <c r="Q116" s="505">
        <v>18</v>
      </c>
    </row>
    <row r="117" spans="1:17" ht="28" outlineLevel="2" x14ac:dyDescent="0.15">
      <c r="A117" t="s">
        <v>440</v>
      </c>
      <c r="B117" t="s">
        <v>3714</v>
      </c>
      <c r="C117" t="s">
        <v>442</v>
      </c>
      <c r="F117" s="25" t="s">
        <v>3715</v>
      </c>
      <c r="G117" t="s">
        <v>3340</v>
      </c>
      <c r="H117" s="26"/>
      <c r="I117" s="26">
        <v>698021.88</v>
      </c>
      <c r="J117" s="26"/>
      <c r="K117" s="26">
        <v>1717785.84</v>
      </c>
      <c r="L117" t="s">
        <v>3716</v>
      </c>
      <c r="M117" s="25" t="s">
        <v>446</v>
      </c>
      <c r="N117" s="490">
        <f t="shared" si="3"/>
        <v>698021.88</v>
      </c>
      <c r="O117" s="28">
        <f t="shared" si="6"/>
        <v>1019763.9600000001</v>
      </c>
      <c r="Q117" s="505">
        <v>15</v>
      </c>
    </row>
    <row r="118" spans="1:17" ht="28" outlineLevel="2" x14ac:dyDescent="0.15">
      <c r="A118" t="s">
        <v>440</v>
      </c>
      <c r="B118" t="s">
        <v>3717</v>
      </c>
      <c r="C118" t="s">
        <v>442</v>
      </c>
      <c r="F118" s="25" t="s">
        <v>3718</v>
      </c>
      <c r="G118" t="s">
        <v>3340</v>
      </c>
      <c r="H118" s="26"/>
      <c r="I118" s="26">
        <v>1128684.06</v>
      </c>
      <c r="J118" s="26"/>
      <c r="K118" s="26">
        <v>2777617.08</v>
      </c>
      <c r="L118" t="s">
        <v>3719</v>
      </c>
      <c r="M118" s="25" t="s">
        <v>446</v>
      </c>
      <c r="N118" s="490">
        <f t="shared" si="3"/>
        <v>1128684.06</v>
      </c>
      <c r="O118" s="28">
        <f t="shared" si="6"/>
        <v>1648933.02</v>
      </c>
      <c r="Q118" s="505">
        <v>24</v>
      </c>
    </row>
    <row r="119" spans="1:17" ht="15" outlineLevel="1" x14ac:dyDescent="0.2">
      <c r="A119" s="491" t="s">
        <v>532</v>
      </c>
      <c r="B119" s="504">
        <f>COUNTA(B115:B118)</f>
        <v>4</v>
      </c>
      <c r="C119" s="492"/>
      <c r="D119" s="492"/>
      <c r="E119" s="492"/>
      <c r="F119" s="493"/>
      <c r="G119" s="492"/>
      <c r="H119" s="494">
        <f>SUBTOTAL(9,H115:H118)</f>
        <v>0</v>
      </c>
      <c r="I119" s="494">
        <f>SUBTOTAL(9,I115:I118)</f>
        <v>3802281.06</v>
      </c>
      <c r="J119" s="494">
        <f>SUBTOTAL(9,J115:J118)</f>
        <v>0</v>
      </c>
      <c r="K119" s="494">
        <f>SUBTOTAL(9,K115:K118)</f>
        <v>9357163.0800000001</v>
      </c>
      <c r="L119" s="492"/>
      <c r="M119" s="493"/>
      <c r="N119" s="494">
        <f>SUBTOTAL(9,N115:N118)</f>
        <v>3802281.06</v>
      </c>
      <c r="O119" s="494">
        <f>SUBTOTAL(9,O115:O118)</f>
        <v>5554882.0199999996</v>
      </c>
      <c r="P119" s="504" t="s">
        <v>3374</v>
      </c>
      <c r="Q119" s="504">
        <f>SUM(Q115:Q118)</f>
        <v>81</v>
      </c>
    </row>
    <row r="120" spans="1:17" ht="42" outlineLevel="2" x14ac:dyDescent="0.15">
      <c r="A120" t="s">
        <v>465</v>
      </c>
      <c r="B120" t="s">
        <v>3720</v>
      </c>
      <c r="D120" t="s">
        <v>467</v>
      </c>
      <c r="F120" s="25" t="s">
        <v>3721</v>
      </c>
      <c r="G120" t="s">
        <v>399</v>
      </c>
      <c r="H120" s="26"/>
      <c r="I120" s="26">
        <v>5046.8</v>
      </c>
      <c r="J120" s="26"/>
      <c r="K120" s="26">
        <v>12574.08</v>
      </c>
      <c r="L120" t="s">
        <v>3722</v>
      </c>
      <c r="M120" s="25" t="s">
        <v>172</v>
      </c>
      <c r="N120" s="490">
        <f t="shared" si="3"/>
        <v>5046.8</v>
      </c>
      <c r="O120" s="28">
        <f t="shared" si="6"/>
        <v>7527.28</v>
      </c>
    </row>
    <row r="121" spans="1:17" ht="28" outlineLevel="2" x14ac:dyDescent="0.15">
      <c r="A121" t="s">
        <v>465</v>
      </c>
      <c r="B121" t="s">
        <v>3723</v>
      </c>
      <c r="D121" t="s">
        <v>471</v>
      </c>
      <c r="F121" s="25" t="s">
        <v>478</v>
      </c>
      <c r="G121" t="s">
        <v>410</v>
      </c>
      <c r="H121" s="26"/>
      <c r="I121" s="26">
        <v>9002.4</v>
      </c>
      <c r="J121" s="26"/>
      <c r="K121" s="26">
        <v>25729.439999999999</v>
      </c>
      <c r="L121" t="s">
        <v>439</v>
      </c>
      <c r="M121" s="25" t="s">
        <v>172</v>
      </c>
      <c r="N121" s="490">
        <f t="shared" si="3"/>
        <v>9002.4</v>
      </c>
      <c r="O121" s="28">
        <f t="shared" si="6"/>
        <v>16727.04</v>
      </c>
    </row>
    <row r="122" spans="1:17" ht="28" outlineLevel="2" x14ac:dyDescent="0.15">
      <c r="A122" t="s">
        <v>465</v>
      </c>
      <c r="B122" t="s">
        <v>3724</v>
      </c>
      <c r="D122" t="s">
        <v>471</v>
      </c>
      <c r="F122" s="25" t="s">
        <v>3725</v>
      </c>
      <c r="G122" t="s">
        <v>3301</v>
      </c>
      <c r="H122" s="26"/>
      <c r="I122" s="26">
        <v>9820.7999999999993</v>
      </c>
      <c r="J122" s="26"/>
      <c r="K122" s="26">
        <v>24468.48</v>
      </c>
      <c r="L122" t="s">
        <v>3300</v>
      </c>
      <c r="M122" s="25" t="s">
        <v>172</v>
      </c>
      <c r="N122" s="490">
        <f t="shared" si="3"/>
        <v>9820.7999999999993</v>
      </c>
      <c r="O122" s="28">
        <f t="shared" si="6"/>
        <v>14647.68</v>
      </c>
    </row>
    <row r="123" spans="1:17" ht="28" outlineLevel="2" x14ac:dyDescent="0.15">
      <c r="A123" t="s">
        <v>465</v>
      </c>
      <c r="B123" t="s">
        <v>3726</v>
      </c>
      <c r="D123" t="s">
        <v>471</v>
      </c>
      <c r="F123" s="25" t="s">
        <v>476</v>
      </c>
      <c r="G123" t="s">
        <v>3727</v>
      </c>
      <c r="H123" s="26"/>
      <c r="I123" s="26">
        <v>9820.7999999999993</v>
      </c>
      <c r="J123" s="26"/>
      <c r="K123" s="26">
        <v>24468.48</v>
      </c>
      <c r="L123" t="s">
        <v>3728</v>
      </c>
      <c r="M123" s="25" t="s">
        <v>73</v>
      </c>
      <c r="N123" s="490">
        <f t="shared" si="3"/>
        <v>9820.7999999999993</v>
      </c>
      <c r="O123" s="28">
        <f t="shared" si="6"/>
        <v>14647.68</v>
      </c>
    </row>
    <row r="124" spans="1:17" ht="15" outlineLevel="1" x14ac:dyDescent="0.2">
      <c r="A124" s="491" t="s">
        <v>533</v>
      </c>
      <c r="B124" s="492">
        <f>COUNTA(B120:B123)</f>
        <v>4</v>
      </c>
      <c r="C124" s="492"/>
      <c r="D124" s="492"/>
      <c r="E124" s="492"/>
      <c r="F124" s="493"/>
      <c r="G124" s="492"/>
      <c r="H124" s="494">
        <f>SUBTOTAL(9,H120:H123)</f>
        <v>0</v>
      </c>
      <c r="I124" s="494">
        <f>SUBTOTAL(9,I120:I123)</f>
        <v>33690.800000000003</v>
      </c>
      <c r="J124" s="494">
        <f>SUBTOTAL(9,J120:J123)</f>
        <v>0</v>
      </c>
      <c r="K124" s="494">
        <f>SUBTOTAL(9,K120:K123)</f>
        <v>87240.48</v>
      </c>
      <c r="L124" s="492"/>
      <c r="M124" s="493"/>
      <c r="N124" s="494">
        <f>SUBTOTAL(9,N120:N123)</f>
        <v>33690.800000000003</v>
      </c>
      <c r="O124" s="494">
        <f>SUBTOTAL(9,O120:O123)</f>
        <v>53549.68</v>
      </c>
    </row>
    <row r="125" spans="1:17" ht="42" outlineLevel="2" x14ac:dyDescent="0.15">
      <c r="A125" t="s">
        <v>489</v>
      </c>
      <c r="B125" t="s">
        <v>3729</v>
      </c>
      <c r="C125" t="s">
        <v>491</v>
      </c>
      <c r="F125" s="25" t="s">
        <v>3730</v>
      </c>
      <c r="G125" t="s">
        <v>3731</v>
      </c>
      <c r="H125" s="26">
        <v>15000</v>
      </c>
      <c r="I125" s="26">
        <v>0</v>
      </c>
      <c r="J125" s="26"/>
      <c r="K125" s="26"/>
      <c r="L125" t="s">
        <v>3732</v>
      </c>
      <c r="M125" s="25" t="s">
        <v>73</v>
      </c>
      <c r="N125" s="490">
        <f t="shared" si="3"/>
        <v>15000</v>
      </c>
      <c r="O125" s="28">
        <f t="shared" si="6"/>
        <v>0</v>
      </c>
    </row>
    <row r="126" spans="1:17" ht="56" outlineLevel="2" x14ac:dyDescent="0.15">
      <c r="A126" t="s">
        <v>489</v>
      </c>
      <c r="B126" t="s">
        <v>3733</v>
      </c>
      <c r="C126" t="s">
        <v>491</v>
      </c>
      <c r="F126" s="25" t="s">
        <v>3734</v>
      </c>
      <c r="G126" t="s">
        <v>3735</v>
      </c>
      <c r="H126" s="26">
        <v>6000</v>
      </c>
      <c r="I126" s="26">
        <v>0</v>
      </c>
      <c r="J126" s="26"/>
      <c r="K126" s="26"/>
      <c r="L126" t="s">
        <v>3736</v>
      </c>
      <c r="M126" s="25" t="s">
        <v>73</v>
      </c>
      <c r="N126" s="490">
        <f t="shared" si="3"/>
        <v>6000</v>
      </c>
      <c r="O126" s="28">
        <f t="shared" si="6"/>
        <v>0</v>
      </c>
    </row>
    <row r="127" spans="1:17" ht="15" outlineLevel="1" x14ac:dyDescent="0.2">
      <c r="A127" s="491" t="s">
        <v>534</v>
      </c>
      <c r="B127" s="492">
        <f>COUNTA(B125:B126)</f>
        <v>2</v>
      </c>
      <c r="C127" s="492"/>
      <c r="D127" s="492"/>
      <c r="E127" s="492"/>
      <c r="F127" s="493"/>
      <c r="G127" s="492"/>
      <c r="H127" s="494">
        <f>SUBTOTAL(9,H125:H126)</f>
        <v>21000</v>
      </c>
      <c r="I127" s="494">
        <f>SUBTOTAL(9,I125:I126)</f>
        <v>0</v>
      </c>
      <c r="J127" s="494">
        <f>SUBTOTAL(9,J125:J126)</f>
        <v>0</v>
      </c>
      <c r="K127" s="494">
        <f>SUBTOTAL(9,K125:K126)</f>
        <v>0</v>
      </c>
      <c r="L127" s="492"/>
      <c r="M127" s="493"/>
      <c r="N127" s="495">
        <f>SUBTOTAL(9,N125:N126)</f>
        <v>21000</v>
      </c>
      <c r="O127" s="495">
        <f>SUBTOTAL(9,O125:O126)</f>
        <v>0</v>
      </c>
    </row>
    <row r="128" spans="1:17" ht="15" x14ac:dyDescent="0.2">
      <c r="A128" s="496" t="s">
        <v>535</v>
      </c>
      <c r="B128" s="497"/>
      <c r="C128" s="497"/>
      <c r="D128" s="497"/>
      <c r="E128" s="497"/>
      <c r="F128" s="498"/>
      <c r="G128" s="497"/>
      <c r="H128" s="499">
        <f>SUBTOTAL(9,H2:H126)</f>
        <v>3075214</v>
      </c>
      <c r="I128" s="499">
        <f>SUBTOTAL(9,I2:I126)</f>
        <v>5847007.6900000004</v>
      </c>
      <c r="J128" s="499">
        <f>SUBTOTAL(9,J2:J126)</f>
        <v>0</v>
      </c>
      <c r="K128" s="499">
        <f>SUBTOTAL(9,K2:K126)</f>
        <v>14784025.060000001</v>
      </c>
      <c r="L128" s="497"/>
      <c r="M128" s="498"/>
      <c r="N128" s="500">
        <f>SUBTOTAL(9,N2:N126)</f>
        <v>8922221.6900000013</v>
      </c>
      <c r="O128" s="500">
        <f>SUBTOTAL(9,O2:O126)</f>
        <v>8937017.3699999973</v>
      </c>
    </row>
    <row r="130" spans="2:15" x14ac:dyDescent="0.15">
      <c r="J130" s="501" t="s">
        <v>3737</v>
      </c>
      <c r="K130" s="502">
        <f>SUM(K96+K109+K114+K119)</f>
        <v>14696784.58</v>
      </c>
    </row>
    <row r="131" spans="2:15" x14ac:dyDescent="0.15">
      <c r="B131" s="25"/>
      <c r="C131" s="25"/>
    </row>
    <row r="132" spans="2:15" x14ac:dyDescent="0.15">
      <c r="B132" s="25"/>
      <c r="C132" s="25"/>
      <c r="L132" s="277" t="s">
        <v>46</v>
      </c>
      <c r="M132" s="277"/>
      <c r="N132" s="278"/>
      <c r="O132" s="278">
        <f>SUM(N128:O128)</f>
        <v>17859239.059999999</v>
      </c>
    </row>
    <row r="133" spans="2:15" x14ac:dyDescent="0.15">
      <c r="B133" s="25"/>
      <c r="C133" s="25"/>
    </row>
    <row r="134" spans="2:15" x14ac:dyDescent="0.15">
      <c r="B134" s="25"/>
      <c r="C134" s="25"/>
    </row>
  </sheetData>
  <conditionalFormatting sqref="A1:M1">
    <cfRule type="expression" dxfId="60" priority="3">
      <formula>_xlfn.ISFORMULA($I1048472)</formula>
    </cfRule>
  </conditionalFormatting>
  <conditionalFormatting sqref="B1">
    <cfRule type="duplicateValues" dxfId="59" priority="5"/>
  </conditionalFormatting>
  <conditionalFormatting sqref="B1:B1048576">
    <cfRule type="duplicateValues" dxfId="58" priority="2"/>
  </conditionalFormatting>
  <conditionalFormatting sqref="N1:O1">
    <cfRule type="expression" dxfId="57" priority="4">
      <formula>_xlfn.ISFORMULA($I1048474)</formula>
    </cfRule>
  </conditionalFormatting>
  <conditionalFormatting sqref="S2:S6">
    <cfRule type="duplicateValues" dxfId="56" priority="1"/>
  </conditionalFormatting>
  <pageMargins left="0.7" right="0.7" top="0.75" bottom="0.75" header="0.3" footer="0.3"/>
  <pageSetup orientation="portrait" verticalDpi="0" r:id="rId1"/>
  <ignoredErrors>
    <ignoredError sqref="Q119" formulaRange="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FCF97-8D09-46F2-82F4-9DB92A3A2C47}">
  <dimension ref="A1:X112"/>
  <sheetViews>
    <sheetView zoomScale="91" zoomScaleNormal="91" workbookViewId="0">
      <pane xSplit="2" ySplit="1" topLeftCell="C91" activePane="bottomRight" state="frozen"/>
      <selection pane="topRight" activeCell="C1" sqref="C1"/>
      <selection pane="bottomLeft" activeCell="A2" sqref="A2"/>
      <selection pane="bottomRight" activeCell="C101" sqref="C101"/>
    </sheetView>
  </sheetViews>
  <sheetFormatPr baseColWidth="10" defaultColWidth="9.1640625" defaultRowHeight="13" outlineLevelRow="2" x14ac:dyDescent="0.15"/>
  <cols>
    <col min="1" max="1" width="40.83203125" style="543" customWidth="1"/>
    <col min="2" max="2" width="22" style="543" customWidth="1"/>
    <col min="3" max="3" width="41" style="543" customWidth="1"/>
    <col min="4" max="4" width="40.6640625" style="543" customWidth="1"/>
    <col min="5" max="5" width="25.83203125" style="543" customWidth="1"/>
    <col min="6" max="6" width="39.5" style="543" customWidth="1"/>
    <col min="7" max="7" width="45" style="543" customWidth="1"/>
    <col min="8" max="11" width="22.6640625" style="543" customWidth="1"/>
    <col min="12" max="12" width="29.5" style="543" customWidth="1"/>
    <col min="13" max="13" width="9.5" style="543" customWidth="1"/>
    <col min="14" max="15" width="24.6640625" style="543" customWidth="1"/>
    <col min="16" max="16" width="21.33203125" style="543" customWidth="1"/>
    <col min="17" max="17" width="26" style="543" customWidth="1"/>
    <col min="18" max="18" width="19.5" style="543" customWidth="1"/>
    <col min="19" max="19" width="19.6640625" style="543" customWidth="1"/>
    <col min="20" max="20" width="12" style="543" bestFit="1" customWidth="1"/>
    <col min="21" max="21" width="9.1640625" style="543"/>
    <col min="22" max="22" width="13.6640625" style="543" bestFit="1" customWidth="1"/>
    <col min="23" max="16384" width="9.1640625" style="543"/>
  </cols>
  <sheetData>
    <row r="1" spans="1:24" ht="56" x14ac:dyDescent="0.15">
      <c r="A1" s="542" t="s">
        <v>55</v>
      </c>
      <c r="B1" s="543" t="s">
        <v>56</v>
      </c>
      <c r="C1" s="543" t="s">
        <v>57</v>
      </c>
      <c r="D1" s="543" t="s">
        <v>58</v>
      </c>
      <c r="E1" s="544" t="s">
        <v>59</v>
      </c>
      <c r="F1" s="543" t="s">
        <v>60</v>
      </c>
      <c r="G1" s="543" t="s">
        <v>61</v>
      </c>
      <c r="H1" s="543" t="s">
        <v>62</v>
      </c>
      <c r="I1" s="544" t="s">
        <v>63</v>
      </c>
      <c r="J1" s="544" t="s">
        <v>64</v>
      </c>
      <c r="K1" s="545" t="s">
        <v>2852</v>
      </c>
      <c r="L1" s="543" t="s">
        <v>65</v>
      </c>
      <c r="M1" s="544" t="s">
        <v>66</v>
      </c>
      <c r="N1" s="546" t="s">
        <v>2850</v>
      </c>
      <c r="O1" s="547" t="s">
        <v>2851</v>
      </c>
      <c r="Q1" t="s">
        <v>499</v>
      </c>
      <c r="R1" t="s">
        <v>500</v>
      </c>
      <c r="S1" t="s">
        <v>501</v>
      </c>
      <c r="T1" t="s">
        <v>3352</v>
      </c>
      <c r="U1" t="s">
        <v>3353</v>
      </c>
      <c r="V1" s="25" t="s">
        <v>3354</v>
      </c>
      <c r="W1" t="s">
        <v>3355</v>
      </c>
      <c r="X1" t="s">
        <v>502</v>
      </c>
    </row>
    <row r="2" spans="1:24" ht="126" outlineLevel="2" x14ac:dyDescent="0.2">
      <c r="A2" s="543" t="s">
        <v>67</v>
      </c>
      <c r="B2" s="543" t="s">
        <v>3784</v>
      </c>
      <c r="C2" s="543" t="s">
        <v>69</v>
      </c>
      <c r="F2" s="544" t="s">
        <v>3785</v>
      </c>
      <c r="G2" s="543" t="s">
        <v>3393</v>
      </c>
      <c r="H2" s="548">
        <v>2100</v>
      </c>
      <c r="I2" s="548">
        <v>0</v>
      </c>
      <c r="J2" s="548"/>
      <c r="K2" s="548"/>
      <c r="L2" s="543" t="s">
        <v>138</v>
      </c>
      <c r="M2" s="544" t="s">
        <v>73</v>
      </c>
      <c r="N2" s="552">
        <f>SUM(H2+I2)</f>
        <v>2100</v>
      </c>
      <c r="O2" s="1035">
        <f>IF((J2+K2)&gt;0,(J2+K2)-N2,0)</f>
        <v>0</v>
      </c>
      <c r="Q2" s="543" t="s">
        <v>4085</v>
      </c>
      <c r="R2" s="544" t="s">
        <v>4086</v>
      </c>
      <c r="S2" s="543" t="s">
        <v>76</v>
      </c>
      <c r="T2" s="588"/>
      <c r="U2" s="588"/>
      <c r="V2" s="588"/>
      <c r="W2" s="588"/>
      <c r="X2" s="543" t="s">
        <v>4087</v>
      </c>
    </row>
    <row r="3" spans="1:24" ht="126" outlineLevel="2" x14ac:dyDescent="0.2">
      <c r="A3" s="543" t="s">
        <v>67</v>
      </c>
      <c r="B3" s="543" t="s">
        <v>3786</v>
      </c>
      <c r="C3" s="543" t="s">
        <v>69</v>
      </c>
      <c r="F3" s="544" t="s">
        <v>3787</v>
      </c>
      <c r="G3" s="543" t="s">
        <v>3386</v>
      </c>
      <c r="H3" s="548">
        <v>30000</v>
      </c>
      <c r="I3" s="548">
        <v>0</v>
      </c>
      <c r="J3" s="548"/>
      <c r="K3" s="548"/>
      <c r="L3" s="543" t="s">
        <v>3788</v>
      </c>
      <c r="M3" s="544" t="s">
        <v>73</v>
      </c>
      <c r="N3" s="552">
        <f t="shared" ref="N3:N66" si="0">SUM(H3+I3)</f>
        <v>30000</v>
      </c>
      <c r="O3" s="1035">
        <f t="shared" ref="O3:O66" si="1">IF((J3+K3)&gt;0,(J3+K3)-N3,0)</f>
        <v>0</v>
      </c>
      <c r="Q3" s="543" t="s">
        <v>4088</v>
      </c>
      <c r="R3" s="544" t="s">
        <v>4089</v>
      </c>
      <c r="S3" s="543" t="s">
        <v>76</v>
      </c>
      <c r="T3" s="588"/>
      <c r="U3" s="588"/>
      <c r="V3" s="588">
        <v>73872</v>
      </c>
      <c r="W3" s="588"/>
      <c r="X3" s="543" t="s">
        <v>4090</v>
      </c>
    </row>
    <row r="4" spans="1:24" ht="28" outlineLevel="2" x14ac:dyDescent="0.2">
      <c r="A4" s="543" t="s">
        <v>67</v>
      </c>
      <c r="B4" s="543" t="s">
        <v>3789</v>
      </c>
      <c r="C4" s="543" t="s">
        <v>69</v>
      </c>
      <c r="F4" s="544" t="s">
        <v>3790</v>
      </c>
      <c r="G4" s="543" t="s">
        <v>3791</v>
      </c>
      <c r="H4" s="548">
        <v>31635</v>
      </c>
      <c r="I4" s="548">
        <v>0</v>
      </c>
      <c r="J4" s="548"/>
      <c r="K4" s="548"/>
      <c r="L4" s="543" t="s">
        <v>3792</v>
      </c>
      <c r="M4" s="544" t="s">
        <v>73</v>
      </c>
      <c r="N4" s="552">
        <f t="shared" si="0"/>
        <v>31635</v>
      </c>
      <c r="O4" s="1035">
        <f t="shared" si="1"/>
        <v>0</v>
      </c>
      <c r="Q4" s="543" t="s">
        <v>4091</v>
      </c>
      <c r="R4" s="544" t="s">
        <v>4092</v>
      </c>
      <c r="S4" s="543" t="s">
        <v>105</v>
      </c>
      <c r="T4" s="588">
        <v>95000</v>
      </c>
      <c r="U4" s="588"/>
      <c r="V4" s="588"/>
      <c r="W4" s="588"/>
      <c r="X4" s="543" t="s">
        <v>4093</v>
      </c>
    </row>
    <row r="5" spans="1:24" ht="42" outlineLevel="2" x14ac:dyDescent="0.2">
      <c r="A5" s="543" t="s">
        <v>67</v>
      </c>
      <c r="B5" s="543" t="s">
        <v>3793</v>
      </c>
      <c r="C5" s="543" t="s">
        <v>69</v>
      </c>
      <c r="F5" s="544" t="s">
        <v>3794</v>
      </c>
      <c r="G5" s="543" t="s">
        <v>3506</v>
      </c>
      <c r="H5" s="548">
        <v>50000</v>
      </c>
      <c r="I5" s="548">
        <v>0</v>
      </c>
      <c r="J5" s="548"/>
      <c r="K5" s="548"/>
      <c r="L5" s="543" t="s">
        <v>3795</v>
      </c>
      <c r="M5" s="544" t="s">
        <v>73</v>
      </c>
      <c r="N5" s="552">
        <f t="shared" si="0"/>
        <v>50000</v>
      </c>
      <c r="O5" s="1035">
        <f t="shared" si="1"/>
        <v>0</v>
      </c>
      <c r="Q5" s="543" t="s">
        <v>4094</v>
      </c>
      <c r="R5" s="544" t="s">
        <v>4095</v>
      </c>
      <c r="S5" s="543" t="s">
        <v>505</v>
      </c>
      <c r="T5" s="588"/>
      <c r="U5" s="588"/>
      <c r="V5" s="588">
        <v>3937118.34</v>
      </c>
      <c r="W5" s="588"/>
      <c r="X5" s="543" t="s">
        <v>4096</v>
      </c>
    </row>
    <row r="6" spans="1:24" ht="56" outlineLevel="2" x14ac:dyDescent="0.2">
      <c r="A6" s="543" t="s">
        <v>67</v>
      </c>
      <c r="B6" s="543" t="s">
        <v>3799</v>
      </c>
      <c r="C6" s="543" t="s">
        <v>69</v>
      </c>
      <c r="F6" s="544" t="s">
        <v>3800</v>
      </c>
      <c r="G6" s="543" t="s">
        <v>3801</v>
      </c>
      <c r="H6" s="548">
        <v>3500</v>
      </c>
      <c r="I6" s="548">
        <v>0</v>
      </c>
      <c r="J6" s="548"/>
      <c r="K6" s="548"/>
      <c r="L6" s="543" t="s">
        <v>3802</v>
      </c>
      <c r="M6" s="544" t="s">
        <v>73</v>
      </c>
      <c r="N6" s="552">
        <f t="shared" si="0"/>
        <v>3500</v>
      </c>
      <c r="O6" s="1035">
        <f t="shared" si="1"/>
        <v>0</v>
      </c>
      <c r="Q6" s="543" t="s">
        <v>4097</v>
      </c>
      <c r="R6" s="544" t="s">
        <v>4098</v>
      </c>
      <c r="S6" s="543" t="s">
        <v>4099</v>
      </c>
      <c r="T6" s="588"/>
      <c r="U6" s="588"/>
      <c r="V6" s="588"/>
      <c r="W6" s="588"/>
      <c r="X6" s="543" t="s">
        <v>4100</v>
      </c>
    </row>
    <row r="7" spans="1:24" ht="126" outlineLevel="2" x14ac:dyDescent="0.2">
      <c r="A7" s="543" t="s">
        <v>67</v>
      </c>
      <c r="B7" s="543" t="s">
        <v>3803</v>
      </c>
      <c r="C7" s="543" t="s">
        <v>128</v>
      </c>
      <c r="F7" s="544" t="s">
        <v>3804</v>
      </c>
      <c r="G7" s="543" t="s">
        <v>224</v>
      </c>
      <c r="H7" s="548">
        <v>11000</v>
      </c>
      <c r="I7" s="548">
        <v>0</v>
      </c>
      <c r="J7" s="548"/>
      <c r="K7" s="548"/>
      <c r="L7" s="543" t="s">
        <v>3805</v>
      </c>
      <c r="M7" s="544" t="s">
        <v>73</v>
      </c>
      <c r="N7" s="552">
        <f t="shared" si="0"/>
        <v>11000</v>
      </c>
      <c r="O7" s="1035">
        <f t="shared" si="1"/>
        <v>0</v>
      </c>
      <c r="Q7" s="543" t="s">
        <v>4101</v>
      </c>
      <c r="R7" s="544" t="s">
        <v>4102</v>
      </c>
      <c r="S7" s="543" t="s">
        <v>505</v>
      </c>
      <c r="T7" s="588"/>
      <c r="U7" s="588"/>
      <c r="V7" s="588"/>
      <c r="W7" s="588"/>
      <c r="X7" s="543" t="s">
        <v>4103</v>
      </c>
    </row>
    <row r="8" spans="1:24" ht="238" outlineLevel="2" x14ac:dyDescent="0.2">
      <c r="A8" s="543" t="s">
        <v>67</v>
      </c>
      <c r="B8" s="543" t="s">
        <v>3806</v>
      </c>
      <c r="C8" s="543" t="s">
        <v>128</v>
      </c>
      <c r="F8" s="544" t="s">
        <v>3807</v>
      </c>
      <c r="G8" s="543" t="s">
        <v>3808</v>
      </c>
      <c r="H8" s="548">
        <v>32000</v>
      </c>
      <c r="I8" s="548">
        <v>0</v>
      </c>
      <c r="J8" s="548"/>
      <c r="K8" s="548"/>
      <c r="L8" s="543" t="s">
        <v>3809</v>
      </c>
      <c r="M8" s="544" t="s">
        <v>73</v>
      </c>
      <c r="N8" s="552">
        <f t="shared" si="0"/>
        <v>32000</v>
      </c>
      <c r="O8" s="1035">
        <f t="shared" si="1"/>
        <v>0</v>
      </c>
      <c r="Q8" s="543" t="s">
        <v>4104</v>
      </c>
      <c r="R8" s="544" t="s">
        <v>4105</v>
      </c>
      <c r="S8" s="543" t="s">
        <v>527</v>
      </c>
      <c r="T8" s="588"/>
      <c r="U8" s="588"/>
      <c r="V8" s="588"/>
      <c r="W8" s="588"/>
      <c r="X8" s="543" t="s">
        <v>528</v>
      </c>
    </row>
    <row r="9" spans="1:24" ht="210" outlineLevel="2" x14ac:dyDescent="0.2">
      <c r="A9" s="543" t="s">
        <v>67</v>
      </c>
      <c r="B9" s="543" t="s">
        <v>3810</v>
      </c>
      <c r="C9" s="543" t="s">
        <v>128</v>
      </c>
      <c r="F9" s="544" t="s">
        <v>3811</v>
      </c>
      <c r="G9" s="543" t="s">
        <v>145</v>
      </c>
      <c r="H9" s="548">
        <v>13750</v>
      </c>
      <c r="I9" s="548">
        <v>0</v>
      </c>
      <c r="J9" s="548"/>
      <c r="K9" s="548"/>
      <c r="L9" s="543" t="s">
        <v>3812</v>
      </c>
      <c r="M9" s="544" t="s">
        <v>73</v>
      </c>
      <c r="N9" s="552">
        <f t="shared" si="0"/>
        <v>13750</v>
      </c>
      <c r="O9" s="1035">
        <f t="shared" si="1"/>
        <v>0</v>
      </c>
      <c r="Q9" s="543" t="s">
        <v>4106</v>
      </c>
      <c r="R9" s="544" t="s">
        <v>4107</v>
      </c>
      <c r="S9" s="543" t="s">
        <v>527</v>
      </c>
      <c r="T9" s="588"/>
      <c r="U9" s="588"/>
      <c r="V9" s="588"/>
      <c r="W9" s="588"/>
      <c r="X9" s="543" t="s">
        <v>528</v>
      </c>
    </row>
    <row r="10" spans="1:24" ht="42" outlineLevel="2" x14ac:dyDescent="0.2">
      <c r="A10" s="543" t="s">
        <v>67</v>
      </c>
      <c r="B10" s="543" t="s">
        <v>3813</v>
      </c>
      <c r="C10" s="543" t="s">
        <v>128</v>
      </c>
      <c r="F10" s="544" t="s">
        <v>3814</v>
      </c>
      <c r="G10" s="543" t="s">
        <v>145</v>
      </c>
      <c r="H10" s="548">
        <v>29635</v>
      </c>
      <c r="I10" s="548">
        <v>0</v>
      </c>
      <c r="J10" s="548"/>
      <c r="K10" s="548"/>
      <c r="L10" s="543" t="s">
        <v>3815</v>
      </c>
      <c r="M10" s="544" t="s">
        <v>73</v>
      </c>
      <c r="N10" s="552">
        <f t="shared" si="0"/>
        <v>29635</v>
      </c>
      <c r="O10" s="1035">
        <f t="shared" si="1"/>
        <v>0</v>
      </c>
      <c r="T10" s="592"/>
      <c r="U10" s="589"/>
      <c r="V10" s="590"/>
      <c r="W10" s="590"/>
    </row>
    <row r="11" spans="1:24" ht="42" outlineLevel="2" x14ac:dyDescent="0.2">
      <c r="A11" s="543" t="s">
        <v>67</v>
      </c>
      <c r="B11" s="543" t="s">
        <v>3816</v>
      </c>
      <c r="C11" s="543" t="s">
        <v>128</v>
      </c>
      <c r="F11" s="544" t="s">
        <v>3817</v>
      </c>
      <c r="G11" s="543" t="s">
        <v>145</v>
      </c>
      <c r="H11" s="548">
        <v>17000</v>
      </c>
      <c r="I11" s="548">
        <v>0</v>
      </c>
      <c r="J11" s="548"/>
      <c r="K11" s="548"/>
      <c r="L11" s="543" t="s">
        <v>3818</v>
      </c>
      <c r="M11" s="544" t="s">
        <v>73</v>
      </c>
      <c r="N11" s="552">
        <f t="shared" si="0"/>
        <v>17000</v>
      </c>
      <c r="O11" s="1035">
        <f t="shared" si="1"/>
        <v>0</v>
      </c>
      <c r="T11" s="592"/>
      <c r="U11" s="591"/>
    </row>
    <row r="12" spans="1:24" ht="28" outlineLevel="2" x14ac:dyDescent="0.2">
      <c r="A12" s="543" t="s">
        <v>67</v>
      </c>
      <c r="B12" s="543" t="s">
        <v>3819</v>
      </c>
      <c r="C12" s="543" t="s">
        <v>128</v>
      </c>
      <c r="F12" s="544" t="s">
        <v>3820</v>
      </c>
      <c r="G12" s="543" t="s">
        <v>145</v>
      </c>
      <c r="H12" s="548">
        <v>19500</v>
      </c>
      <c r="I12" s="548">
        <v>0</v>
      </c>
      <c r="J12" s="548"/>
      <c r="K12" s="548"/>
      <c r="L12" s="543" t="s">
        <v>3821</v>
      </c>
      <c r="M12" s="544" t="s">
        <v>73</v>
      </c>
      <c r="N12" s="552">
        <f t="shared" si="0"/>
        <v>19500</v>
      </c>
      <c r="O12" s="1035">
        <f t="shared" si="1"/>
        <v>0</v>
      </c>
    </row>
    <row r="13" spans="1:24" ht="42" outlineLevel="2" x14ac:dyDescent="0.2">
      <c r="A13" s="543" t="s">
        <v>67</v>
      </c>
      <c r="B13" s="543" t="s">
        <v>3822</v>
      </c>
      <c r="C13" s="543" t="s">
        <v>128</v>
      </c>
      <c r="F13" s="544" t="s">
        <v>3823</v>
      </c>
      <c r="G13" s="543" t="s">
        <v>145</v>
      </c>
      <c r="H13" s="548">
        <v>17000</v>
      </c>
      <c r="I13" s="548">
        <v>0</v>
      </c>
      <c r="J13" s="548"/>
      <c r="K13" s="548"/>
      <c r="L13" s="543" t="s">
        <v>3818</v>
      </c>
      <c r="M13" s="544" t="s">
        <v>73</v>
      </c>
      <c r="N13" s="552">
        <f t="shared" si="0"/>
        <v>17000</v>
      </c>
      <c r="O13" s="1035">
        <f t="shared" si="1"/>
        <v>0</v>
      </c>
    </row>
    <row r="14" spans="1:24" ht="42" outlineLevel="2" x14ac:dyDescent="0.2">
      <c r="A14" s="543" t="s">
        <v>67</v>
      </c>
      <c r="B14" s="543" t="s">
        <v>3824</v>
      </c>
      <c r="C14" s="543" t="s">
        <v>128</v>
      </c>
      <c r="F14" s="544" t="s">
        <v>3825</v>
      </c>
      <c r="G14" s="543" t="s">
        <v>145</v>
      </c>
      <c r="H14" s="548">
        <v>17000</v>
      </c>
      <c r="I14" s="548">
        <v>0</v>
      </c>
      <c r="J14" s="548"/>
      <c r="K14" s="548"/>
      <c r="L14" s="543" t="s">
        <v>3818</v>
      </c>
      <c r="M14" s="544" t="s">
        <v>73</v>
      </c>
      <c r="N14" s="552">
        <f t="shared" si="0"/>
        <v>17000</v>
      </c>
      <c r="O14" s="1035">
        <f t="shared" si="1"/>
        <v>0</v>
      </c>
    </row>
    <row r="15" spans="1:24" ht="42" outlineLevel="2" x14ac:dyDescent="0.2">
      <c r="A15" s="543" t="s">
        <v>67</v>
      </c>
      <c r="B15" s="543" t="s">
        <v>3826</v>
      </c>
      <c r="C15" s="543" t="s">
        <v>128</v>
      </c>
      <c r="F15" s="544" t="s">
        <v>3827</v>
      </c>
      <c r="G15" s="543" t="s">
        <v>145</v>
      </c>
      <c r="H15" s="548">
        <v>17000</v>
      </c>
      <c r="I15" s="548">
        <v>0</v>
      </c>
      <c r="J15" s="548"/>
      <c r="K15" s="548"/>
      <c r="L15" s="543" t="s">
        <v>3818</v>
      </c>
      <c r="M15" s="544" t="s">
        <v>73</v>
      </c>
      <c r="N15" s="552">
        <f t="shared" si="0"/>
        <v>17000</v>
      </c>
      <c r="O15" s="1035">
        <f t="shared" si="1"/>
        <v>0</v>
      </c>
    </row>
    <row r="16" spans="1:24" ht="70" outlineLevel="2" x14ac:dyDescent="0.2">
      <c r="A16" s="543" t="s">
        <v>67</v>
      </c>
      <c r="B16" s="543" t="s">
        <v>3828</v>
      </c>
      <c r="C16" s="543" t="s">
        <v>128</v>
      </c>
      <c r="F16" s="544" t="s">
        <v>3829</v>
      </c>
      <c r="G16" s="543" t="s">
        <v>3830</v>
      </c>
      <c r="H16" s="548">
        <v>35000</v>
      </c>
      <c r="I16" s="548">
        <v>0</v>
      </c>
      <c r="J16" s="548"/>
      <c r="K16" s="548"/>
      <c r="L16" s="543" t="s">
        <v>3831</v>
      </c>
      <c r="M16" s="544" t="s">
        <v>73</v>
      </c>
      <c r="N16" s="552">
        <f t="shared" si="0"/>
        <v>35000</v>
      </c>
      <c r="O16" s="1035">
        <f t="shared" si="1"/>
        <v>0</v>
      </c>
    </row>
    <row r="17" spans="1:16" ht="70" outlineLevel="2" x14ac:dyDescent="0.2">
      <c r="A17" s="543" t="s">
        <v>67</v>
      </c>
      <c r="B17" s="543" t="s">
        <v>3832</v>
      </c>
      <c r="C17" s="543" t="s">
        <v>128</v>
      </c>
      <c r="F17" s="544" t="s">
        <v>3833</v>
      </c>
      <c r="G17" s="543" t="s">
        <v>149</v>
      </c>
      <c r="H17" s="548">
        <v>13500</v>
      </c>
      <c r="I17" s="548">
        <v>0</v>
      </c>
      <c r="J17" s="548"/>
      <c r="K17" s="548"/>
      <c r="L17" s="543" t="s">
        <v>3834</v>
      </c>
      <c r="M17" s="544" t="s">
        <v>73</v>
      </c>
      <c r="N17" s="552">
        <f t="shared" si="0"/>
        <v>13500</v>
      </c>
      <c r="O17" s="1035">
        <f t="shared" si="1"/>
        <v>0</v>
      </c>
    </row>
    <row r="18" spans="1:16" ht="47.25" customHeight="1" outlineLevel="2" x14ac:dyDescent="0.2">
      <c r="A18" s="542" t="s">
        <v>67</v>
      </c>
      <c r="B18" s="542" t="s">
        <v>4034</v>
      </c>
      <c r="C18" s="543" t="s">
        <v>4035</v>
      </c>
      <c r="F18" s="544" t="s">
        <v>4036</v>
      </c>
      <c r="G18" s="543" t="s">
        <v>133</v>
      </c>
      <c r="H18" s="562">
        <v>11000</v>
      </c>
      <c r="I18" s="548">
        <v>0</v>
      </c>
      <c r="J18" s="548"/>
      <c r="K18" s="548"/>
      <c r="L18" s="543" t="s">
        <v>4037</v>
      </c>
      <c r="M18" s="544" t="s">
        <v>73</v>
      </c>
      <c r="N18" s="552">
        <f>SUM(H18+I18)</f>
        <v>11000</v>
      </c>
      <c r="O18" s="1035">
        <f t="shared" si="1"/>
        <v>0</v>
      </c>
    </row>
    <row r="19" spans="1:16" ht="70" outlineLevel="2" x14ac:dyDescent="0.2">
      <c r="A19" s="543" t="s">
        <v>67</v>
      </c>
      <c r="B19" s="543" t="s">
        <v>3835</v>
      </c>
      <c r="C19" s="543" t="s">
        <v>128</v>
      </c>
      <c r="F19" s="544" t="s">
        <v>3836</v>
      </c>
      <c r="G19" s="543" t="s">
        <v>149</v>
      </c>
      <c r="H19" s="548">
        <v>13500</v>
      </c>
      <c r="I19" s="548">
        <v>0</v>
      </c>
      <c r="J19" s="548"/>
      <c r="K19" s="548"/>
      <c r="L19" s="543" t="s">
        <v>3837</v>
      </c>
      <c r="M19" s="544" t="s">
        <v>73</v>
      </c>
      <c r="N19" s="552">
        <f t="shared" si="0"/>
        <v>13500</v>
      </c>
      <c r="O19" s="1035">
        <f t="shared" si="1"/>
        <v>0</v>
      </c>
    </row>
    <row r="20" spans="1:16" ht="15" outlineLevel="1" x14ac:dyDescent="0.15">
      <c r="A20" s="549" t="s">
        <v>529</v>
      </c>
      <c r="B20" s="550"/>
      <c r="C20" s="587">
        <f>COUNTA(C2:C19)</f>
        <v>18</v>
      </c>
      <c r="D20" s="550"/>
      <c r="E20" s="550"/>
      <c r="F20" s="551"/>
      <c r="G20" s="550"/>
      <c r="H20" s="553">
        <f>SUBTOTAL(9,H2:H19)</f>
        <v>364120</v>
      </c>
      <c r="I20" s="553">
        <f>SUBTOTAL(9,I2:I19)</f>
        <v>0</v>
      </c>
      <c r="J20" s="553">
        <f>SUBTOTAL(9,J2:J19)</f>
        <v>0</v>
      </c>
      <c r="K20" s="553">
        <f>SUBTOTAL(9,K2:K19)</f>
        <v>0</v>
      </c>
      <c r="L20" s="554"/>
      <c r="M20" s="555"/>
      <c r="N20" s="554">
        <f>SUBTOTAL(9,N2:N19)</f>
        <v>364120</v>
      </c>
      <c r="O20" s="554">
        <f>SUBTOTAL(9,O2:O19)</f>
        <v>0</v>
      </c>
      <c r="P20" s="557">
        <f>SUM(N20+O20)</f>
        <v>364120</v>
      </c>
    </row>
    <row r="21" spans="1:16" ht="196" outlineLevel="2" x14ac:dyDescent="0.2">
      <c r="A21" s="543" t="s">
        <v>151</v>
      </c>
      <c r="B21" s="563" t="s">
        <v>3838</v>
      </c>
      <c r="D21" s="543" t="s">
        <v>153</v>
      </c>
      <c r="F21" s="544" t="s">
        <v>3839</v>
      </c>
      <c r="G21" s="543" t="s">
        <v>3840</v>
      </c>
      <c r="H21" s="548">
        <v>19750</v>
      </c>
      <c r="I21" s="548">
        <v>0</v>
      </c>
      <c r="J21" s="548"/>
      <c r="K21" s="548"/>
      <c r="L21" s="543" t="s">
        <v>3841</v>
      </c>
      <c r="M21" s="544" t="s">
        <v>73</v>
      </c>
      <c r="N21" s="552">
        <f t="shared" si="0"/>
        <v>19750</v>
      </c>
      <c r="O21" s="1035">
        <f t="shared" si="1"/>
        <v>0</v>
      </c>
    </row>
    <row r="22" spans="1:16" ht="196" outlineLevel="2" x14ac:dyDescent="0.2">
      <c r="A22" s="543" t="s">
        <v>151</v>
      </c>
      <c r="B22" s="563" t="s">
        <v>3838</v>
      </c>
      <c r="D22" s="543" t="s">
        <v>153</v>
      </c>
      <c r="F22" s="544" t="s">
        <v>3839</v>
      </c>
      <c r="G22" s="543" t="s">
        <v>3840</v>
      </c>
      <c r="H22" s="548"/>
      <c r="I22" s="548">
        <v>0</v>
      </c>
      <c r="J22" s="548"/>
      <c r="K22" s="548"/>
      <c r="L22" s="543" t="s">
        <v>3842</v>
      </c>
      <c r="M22" s="544" t="s">
        <v>73</v>
      </c>
      <c r="N22" s="552">
        <f t="shared" si="0"/>
        <v>0</v>
      </c>
      <c r="O22" s="1035">
        <f t="shared" si="1"/>
        <v>0</v>
      </c>
    </row>
    <row r="23" spans="1:16" ht="196" outlineLevel="2" x14ac:dyDescent="0.2">
      <c r="A23" s="543" t="s">
        <v>151</v>
      </c>
      <c r="B23" s="563" t="s">
        <v>3843</v>
      </c>
      <c r="D23" s="543" t="s">
        <v>153</v>
      </c>
      <c r="F23" s="544" t="s">
        <v>3839</v>
      </c>
      <c r="G23" s="543" t="s">
        <v>3840</v>
      </c>
      <c r="H23" s="548">
        <v>19750</v>
      </c>
      <c r="I23" s="548">
        <v>0</v>
      </c>
      <c r="J23" s="548"/>
      <c r="K23" s="548"/>
      <c r="L23" s="543" t="s">
        <v>3844</v>
      </c>
      <c r="M23" s="544" t="s">
        <v>73</v>
      </c>
      <c r="N23" s="552">
        <f t="shared" si="0"/>
        <v>19750</v>
      </c>
      <c r="O23" s="1035">
        <f t="shared" si="1"/>
        <v>0</v>
      </c>
    </row>
    <row r="24" spans="1:16" ht="196" outlineLevel="2" x14ac:dyDescent="0.2">
      <c r="A24" s="543" t="s">
        <v>151</v>
      </c>
      <c r="B24" s="563" t="s">
        <v>3843</v>
      </c>
      <c r="D24" s="543" t="s">
        <v>153</v>
      </c>
      <c r="F24" s="544" t="s">
        <v>3839</v>
      </c>
      <c r="G24" s="543" t="s">
        <v>3840</v>
      </c>
      <c r="H24" s="548"/>
      <c r="I24" s="548">
        <v>0</v>
      </c>
      <c r="J24" s="548"/>
      <c r="K24" s="548"/>
      <c r="L24" s="543" t="s">
        <v>3845</v>
      </c>
      <c r="M24" s="544" t="s">
        <v>73</v>
      </c>
      <c r="N24" s="552">
        <f t="shared" si="0"/>
        <v>0</v>
      </c>
      <c r="O24" s="1035">
        <f t="shared" si="1"/>
        <v>0</v>
      </c>
    </row>
    <row r="25" spans="1:16" ht="28" outlineLevel="2" x14ac:dyDescent="0.2">
      <c r="A25" s="543" t="s">
        <v>151</v>
      </c>
      <c r="B25" s="543" t="s">
        <v>3846</v>
      </c>
      <c r="D25" s="543" t="s">
        <v>153</v>
      </c>
      <c r="F25" s="544" t="s">
        <v>3847</v>
      </c>
      <c r="G25" s="543" t="s">
        <v>76</v>
      </c>
      <c r="H25" s="548">
        <v>1000</v>
      </c>
      <c r="I25" s="548">
        <v>0</v>
      </c>
      <c r="J25" s="548"/>
      <c r="K25" s="548"/>
      <c r="L25" s="543" t="s">
        <v>3848</v>
      </c>
      <c r="M25" s="544" t="s">
        <v>73</v>
      </c>
      <c r="N25" s="552">
        <f t="shared" si="0"/>
        <v>1000</v>
      </c>
      <c r="O25" s="1035">
        <f t="shared" si="1"/>
        <v>0</v>
      </c>
    </row>
    <row r="26" spans="1:16" ht="28" outlineLevel="2" x14ac:dyDescent="0.2">
      <c r="A26" s="543" t="s">
        <v>151</v>
      </c>
      <c r="B26" s="543" t="s">
        <v>3849</v>
      </c>
      <c r="D26" s="543" t="s">
        <v>153</v>
      </c>
      <c r="F26" s="544" t="s">
        <v>3850</v>
      </c>
      <c r="G26" s="543" t="s">
        <v>76</v>
      </c>
      <c r="H26" s="548">
        <v>5000</v>
      </c>
      <c r="I26" s="548">
        <v>0</v>
      </c>
      <c r="J26" s="548"/>
      <c r="K26" s="548"/>
      <c r="L26" s="543" t="s">
        <v>3090</v>
      </c>
      <c r="M26" s="544" t="s">
        <v>73</v>
      </c>
      <c r="N26" s="552">
        <f t="shared" si="0"/>
        <v>5000</v>
      </c>
      <c r="O26" s="1035">
        <f t="shared" si="1"/>
        <v>0</v>
      </c>
    </row>
    <row r="27" spans="1:16" ht="70" outlineLevel="2" x14ac:dyDescent="0.2">
      <c r="A27" s="543" t="s">
        <v>151</v>
      </c>
      <c r="B27" s="543" t="s">
        <v>3851</v>
      </c>
      <c r="D27" s="543" t="s">
        <v>153</v>
      </c>
      <c r="F27" s="544" t="s">
        <v>3852</v>
      </c>
      <c r="G27" s="543" t="s">
        <v>76</v>
      </c>
      <c r="H27" s="548">
        <v>2000</v>
      </c>
      <c r="I27" s="548">
        <v>0</v>
      </c>
      <c r="J27" s="548"/>
      <c r="K27" s="548"/>
      <c r="L27" s="543" t="s">
        <v>3853</v>
      </c>
      <c r="M27" s="544" t="s">
        <v>73</v>
      </c>
      <c r="N27" s="552">
        <f t="shared" si="0"/>
        <v>2000</v>
      </c>
      <c r="O27" s="1035">
        <f t="shared" si="1"/>
        <v>0</v>
      </c>
    </row>
    <row r="28" spans="1:16" ht="28" outlineLevel="2" x14ac:dyDescent="0.2">
      <c r="A28" s="543" t="s">
        <v>151</v>
      </c>
      <c r="B28" s="543" t="s">
        <v>3854</v>
      </c>
      <c r="D28" s="543" t="s">
        <v>153</v>
      </c>
      <c r="F28" s="544" t="s">
        <v>3855</v>
      </c>
      <c r="G28" s="543" t="s">
        <v>76</v>
      </c>
      <c r="H28" s="548"/>
      <c r="I28" s="548">
        <v>10541.25</v>
      </c>
      <c r="J28" s="548"/>
      <c r="K28" s="548">
        <v>27553.5</v>
      </c>
      <c r="L28" s="543" t="s">
        <v>3856</v>
      </c>
      <c r="M28" s="544" t="s">
        <v>73</v>
      </c>
      <c r="N28" s="552">
        <f t="shared" si="0"/>
        <v>10541.25</v>
      </c>
      <c r="O28" s="1035">
        <f t="shared" si="1"/>
        <v>17012.25</v>
      </c>
    </row>
    <row r="29" spans="1:16" ht="42" outlineLevel="2" x14ac:dyDescent="0.2">
      <c r="A29" s="543" t="s">
        <v>151</v>
      </c>
      <c r="B29" s="543" t="s">
        <v>3857</v>
      </c>
      <c r="D29" s="543" t="s">
        <v>153</v>
      </c>
      <c r="F29" s="544" t="s">
        <v>3858</v>
      </c>
      <c r="G29" s="543" t="s">
        <v>76</v>
      </c>
      <c r="H29" s="548">
        <v>30000</v>
      </c>
      <c r="I29" s="548">
        <v>0</v>
      </c>
      <c r="J29" s="548"/>
      <c r="K29" s="548"/>
      <c r="L29" s="543" t="s">
        <v>3859</v>
      </c>
      <c r="M29" s="556" t="s">
        <v>156</v>
      </c>
      <c r="N29" s="552">
        <f t="shared" si="0"/>
        <v>30000</v>
      </c>
      <c r="O29" s="1035">
        <f t="shared" si="1"/>
        <v>0</v>
      </c>
    </row>
    <row r="30" spans="1:16" ht="28" outlineLevel="2" x14ac:dyDescent="0.2">
      <c r="A30" s="543" t="s">
        <v>151</v>
      </c>
      <c r="B30" s="543" t="s">
        <v>3860</v>
      </c>
      <c r="D30" s="543" t="s">
        <v>153</v>
      </c>
      <c r="F30" s="544" t="s">
        <v>3861</v>
      </c>
      <c r="G30" s="543" t="s">
        <v>3862</v>
      </c>
      <c r="H30" s="548">
        <v>4000</v>
      </c>
      <c r="I30" s="548">
        <v>0</v>
      </c>
      <c r="J30" s="548"/>
      <c r="K30" s="548"/>
      <c r="L30" s="543" t="s">
        <v>3863</v>
      </c>
      <c r="M30" s="544" t="s">
        <v>73</v>
      </c>
      <c r="N30" s="552">
        <f t="shared" si="0"/>
        <v>4000</v>
      </c>
      <c r="O30" s="1035">
        <f t="shared" si="1"/>
        <v>0</v>
      </c>
    </row>
    <row r="31" spans="1:16" ht="28" outlineLevel="2" x14ac:dyDescent="0.2">
      <c r="A31" s="543" t="s">
        <v>151</v>
      </c>
      <c r="B31" s="543" t="s">
        <v>3864</v>
      </c>
      <c r="D31" s="543" t="s">
        <v>153</v>
      </c>
      <c r="F31" s="544" t="s">
        <v>3865</v>
      </c>
      <c r="G31" s="543" t="s">
        <v>3866</v>
      </c>
      <c r="H31" s="548">
        <v>40000</v>
      </c>
      <c r="I31" s="548">
        <v>0</v>
      </c>
      <c r="J31" s="548"/>
      <c r="K31" s="548"/>
      <c r="L31" s="543" t="s">
        <v>3867</v>
      </c>
      <c r="M31" s="544" t="s">
        <v>73</v>
      </c>
      <c r="N31" s="552">
        <f t="shared" si="0"/>
        <v>40000</v>
      </c>
      <c r="O31" s="1035">
        <f t="shared" si="1"/>
        <v>0</v>
      </c>
    </row>
    <row r="32" spans="1:16" ht="42" outlineLevel="2" x14ac:dyDescent="0.2">
      <c r="A32" s="543" t="s">
        <v>151</v>
      </c>
      <c r="B32" s="543" t="s">
        <v>3868</v>
      </c>
      <c r="D32" s="543" t="s">
        <v>211</v>
      </c>
      <c r="F32" s="544" t="s">
        <v>3869</v>
      </c>
      <c r="G32" s="543" t="s">
        <v>288</v>
      </c>
      <c r="H32" s="548">
        <v>5000</v>
      </c>
      <c r="I32" s="548">
        <v>0</v>
      </c>
      <c r="J32" s="548"/>
      <c r="K32" s="548"/>
      <c r="L32" s="543" t="s">
        <v>3870</v>
      </c>
      <c r="M32" s="544" t="s">
        <v>73</v>
      </c>
      <c r="N32" s="552">
        <f t="shared" si="0"/>
        <v>5000</v>
      </c>
      <c r="O32" s="1035">
        <f t="shared" si="1"/>
        <v>0</v>
      </c>
    </row>
    <row r="33" spans="1:15" ht="70" outlineLevel="2" x14ac:dyDescent="0.2">
      <c r="A33" s="543" t="s">
        <v>151</v>
      </c>
      <c r="B33" s="543" t="s">
        <v>3871</v>
      </c>
      <c r="D33" s="543" t="s">
        <v>211</v>
      </c>
      <c r="F33" s="544" t="s">
        <v>3872</v>
      </c>
      <c r="G33" s="543" t="s">
        <v>228</v>
      </c>
      <c r="H33" s="548">
        <v>5000</v>
      </c>
      <c r="I33" s="548">
        <v>0</v>
      </c>
      <c r="J33" s="548"/>
      <c r="K33" s="548"/>
      <c r="L33" s="543" t="s">
        <v>3873</v>
      </c>
      <c r="M33" s="544" t="s">
        <v>73</v>
      </c>
      <c r="N33" s="552">
        <f t="shared" si="0"/>
        <v>5000</v>
      </c>
      <c r="O33" s="1035">
        <f t="shared" si="1"/>
        <v>0</v>
      </c>
    </row>
    <row r="34" spans="1:15" ht="70" outlineLevel="2" x14ac:dyDescent="0.2">
      <c r="A34" s="543" t="s">
        <v>151</v>
      </c>
      <c r="B34" s="543" t="s">
        <v>3874</v>
      </c>
      <c r="D34" s="543" t="s">
        <v>211</v>
      </c>
      <c r="F34" s="544" t="s">
        <v>3875</v>
      </c>
      <c r="G34" s="543" t="s">
        <v>133</v>
      </c>
      <c r="H34" s="548">
        <v>8000</v>
      </c>
      <c r="I34" s="548">
        <v>0</v>
      </c>
      <c r="J34" s="548"/>
      <c r="K34" s="548"/>
      <c r="L34" s="543" t="s">
        <v>3876</v>
      </c>
      <c r="M34" s="544" t="s">
        <v>73</v>
      </c>
      <c r="N34" s="552">
        <f t="shared" si="0"/>
        <v>8000</v>
      </c>
      <c r="O34" s="1035">
        <f t="shared" si="1"/>
        <v>0</v>
      </c>
    </row>
    <row r="35" spans="1:15" ht="70" outlineLevel="2" x14ac:dyDescent="0.2">
      <c r="A35" s="543" t="s">
        <v>151</v>
      </c>
      <c r="B35" s="543" t="s">
        <v>3877</v>
      </c>
      <c r="D35" s="543" t="s">
        <v>211</v>
      </c>
      <c r="F35" s="544" t="s">
        <v>3878</v>
      </c>
      <c r="G35" s="543" t="s">
        <v>133</v>
      </c>
      <c r="H35" s="548">
        <v>2300</v>
      </c>
      <c r="I35" s="548">
        <v>0</v>
      </c>
      <c r="J35" s="548"/>
      <c r="K35" s="548"/>
      <c r="L35" s="543" t="s">
        <v>3876</v>
      </c>
      <c r="M35" s="544" t="s">
        <v>73</v>
      </c>
      <c r="N35" s="552">
        <f t="shared" si="0"/>
        <v>2300</v>
      </c>
      <c r="O35" s="1035">
        <f t="shared" si="1"/>
        <v>0</v>
      </c>
    </row>
    <row r="36" spans="1:15" ht="56" outlineLevel="2" x14ac:dyDescent="0.2">
      <c r="A36" s="543" t="s">
        <v>151</v>
      </c>
      <c r="B36" s="543" t="s">
        <v>3879</v>
      </c>
      <c r="D36" s="543" t="s">
        <v>211</v>
      </c>
      <c r="F36" s="544" t="s">
        <v>3880</v>
      </c>
      <c r="G36" s="543" t="s">
        <v>3585</v>
      </c>
      <c r="H36" s="548">
        <v>12000</v>
      </c>
      <c r="I36" s="548">
        <v>0</v>
      </c>
      <c r="J36" s="548"/>
      <c r="K36" s="548"/>
      <c r="L36" s="543" t="s">
        <v>3881</v>
      </c>
      <c r="M36" s="544" t="s">
        <v>73</v>
      </c>
      <c r="N36" s="552">
        <f t="shared" si="0"/>
        <v>12000</v>
      </c>
      <c r="O36" s="1035">
        <f t="shared" si="1"/>
        <v>0</v>
      </c>
    </row>
    <row r="37" spans="1:15" ht="84" outlineLevel="2" x14ac:dyDescent="0.2">
      <c r="A37" s="543" t="s">
        <v>151</v>
      </c>
      <c r="B37" s="543" t="s">
        <v>3882</v>
      </c>
      <c r="D37" s="543" t="s">
        <v>211</v>
      </c>
      <c r="F37" s="544" t="s">
        <v>3883</v>
      </c>
      <c r="G37" s="543" t="s">
        <v>228</v>
      </c>
      <c r="H37" s="548">
        <v>8000</v>
      </c>
      <c r="I37" s="548">
        <v>0</v>
      </c>
      <c r="J37" s="548"/>
      <c r="K37" s="548"/>
      <c r="L37" s="543" t="s">
        <v>3884</v>
      </c>
      <c r="M37" s="544" t="s">
        <v>73</v>
      </c>
      <c r="N37" s="552">
        <f t="shared" si="0"/>
        <v>8000</v>
      </c>
      <c r="O37" s="1035">
        <f t="shared" si="1"/>
        <v>0</v>
      </c>
    </row>
    <row r="38" spans="1:15" ht="28" outlineLevel="2" x14ac:dyDescent="0.2">
      <c r="A38" s="543" t="s">
        <v>151</v>
      </c>
      <c r="B38" s="543" t="s">
        <v>3885</v>
      </c>
      <c r="D38" s="543" t="s">
        <v>211</v>
      </c>
      <c r="F38" s="544" t="s">
        <v>3886</v>
      </c>
      <c r="G38" s="543" t="s">
        <v>3862</v>
      </c>
      <c r="H38" s="548">
        <v>3500</v>
      </c>
      <c r="I38" s="548">
        <v>0</v>
      </c>
      <c r="J38" s="548"/>
      <c r="K38" s="548"/>
      <c r="L38" s="543" t="s">
        <v>3876</v>
      </c>
      <c r="M38" s="544" t="s">
        <v>73</v>
      </c>
      <c r="N38" s="552">
        <f t="shared" si="0"/>
        <v>3500</v>
      </c>
      <c r="O38" s="1035">
        <f t="shared" si="1"/>
        <v>0</v>
      </c>
    </row>
    <row r="39" spans="1:15" ht="28" outlineLevel="2" x14ac:dyDescent="0.2">
      <c r="A39" s="543" t="s">
        <v>151</v>
      </c>
      <c r="B39" s="543" t="s">
        <v>3887</v>
      </c>
      <c r="D39" s="543" t="s">
        <v>211</v>
      </c>
      <c r="F39" s="544" t="s">
        <v>3888</v>
      </c>
      <c r="G39" s="543" t="s">
        <v>3862</v>
      </c>
      <c r="H39" s="548">
        <v>2800</v>
      </c>
      <c r="I39" s="548">
        <v>0</v>
      </c>
      <c r="J39" s="548"/>
      <c r="K39" s="548"/>
      <c r="L39" s="543" t="s">
        <v>3889</v>
      </c>
      <c r="M39" s="544" t="s">
        <v>73</v>
      </c>
      <c r="N39" s="552">
        <f t="shared" si="0"/>
        <v>2800</v>
      </c>
      <c r="O39" s="1035">
        <f t="shared" si="1"/>
        <v>0</v>
      </c>
    </row>
    <row r="40" spans="1:15" ht="56" outlineLevel="2" x14ac:dyDescent="0.2">
      <c r="A40" s="543" t="s">
        <v>151</v>
      </c>
      <c r="B40" s="543" t="s">
        <v>3890</v>
      </c>
      <c r="D40" s="543" t="s">
        <v>211</v>
      </c>
      <c r="F40" s="544" t="s">
        <v>3891</v>
      </c>
      <c r="G40" s="543" t="s">
        <v>292</v>
      </c>
      <c r="H40" s="548">
        <v>13100</v>
      </c>
      <c r="I40" s="548">
        <v>0</v>
      </c>
      <c r="J40" s="548"/>
      <c r="K40" s="548"/>
      <c r="L40" s="543" t="s">
        <v>3892</v>
      </c>
      <c r="M40" s="544" t="s">
        <v>73</v>
      </c>
      <c r="N40" s="552">
        <f t="shared" si="0"/>
        <v>13100</v>
      </c>
      <c r="O40" s="1035">
        <f t="shared" si="1"/>
        <v>0</v>
      </c>
    </row>
    <row r="41" spans="1:15" ht="56" outlineLevel="2" x14ac:dyDescent="0.2">
      <c r="A41" s="543" t="s">
        <v>151</v>
      </c>
      <c r="B41" s="543" t="s">
        <v>3893</v>
      </c>
      <c r="D41" s="543" t="s">
        <v>211</v>
      </c>
      <c r="F41" s="544" t="s">
        <v>3894</v>
      </c>
      <c r="G41" s="543" t="s">
        <v>292</v>
      </c>
      <c r="H41" s="548">
        <v>8050</v>
      </c>
      <c r="I41" s="548">
        <v>0</v>
      </c>
      <c r="J41" s="548"/>
      <c r="K41" s="548"/>
      <c r="L41" s="543" t="s">
        <v>3895</v>
      </c>
      <c r="M41" s="544" t="s">
        <v>73</v>
      </c>
      <c r="N41" s="552">
        <f t="shared" si="0"/>
        <v>8050</v>
      </c>
      <c r="O41" s="1035">
        <f t="shared" si="1"/>
        <v>0</v>
      </c>
    </row>
    <row r="42" spans="1:15" ht="56" outlineLevel="2" x14ac:dyDescent="0.2">
      <c r="A42" s="543" t="s">
        <v>151</v>
      </c>
      <c r="B42" s="543" t="s">
        <v>3896</v>
      </c>
      <c r="D42" s="543" t="s">
        <v>211</v>
      </c>
      <c r="F42" s="544" t="s">
        <v>3897</v>
      </c>
      <c r="G42" s="543" t="s">
        <v>3898</v>
      </c>
      <c r="H42" s="548">
        <v>600</v>
      </c>
      <c r="I42" s="548">
        <v>0</v>
      </c>
      <c r="J42" s="548"/>
      <c r="K42" s="548"/>
      <c r="L42" s="543" t="s">
        <v>3899</v>
      </c>
      <c r="M42" s="544" t="s">
        <v>73</v>
      </c>
      <c r="N42" s="552">
        <f t="shared" si="0"/>
        <v>600</v>
      </c>
      <c r="O42" s="1035">
        <f t="shared" si="1"/>
        <v>0</v>
      </c>
    </row>
    <row r="43" spans="1:15" ht="70" outlineLevel="2" x14ac:dyDescent="0.2">
      <c r="A43" s="543" t="s">
        <v>151</v>
      </c>
      <c r="B43" s="543" t="s">
        <v>3900</v>
      </c>
      <c r="D43" s="543" t="s">
        <v>211</v>
      </c>
      <c r="F43" s="544" t="s">
        <v>3901</v>
      </c>
      <c r="G43" s="543" t="s">
        <v>133</v>
      </c>
      <c r="H43" s="548">
        <v>5000</v>
      </c>
      <c r="I43" s="548">
        <v>0</v>
      </c>
      <c r="J43" s="548"/>
      <c r="K43" s="548"/>
      <c r="L43" s="543" t="s">
        <v>3902</v>
      </c>
      <c r="M43" s="544" t="s">
        <v>73</v>
      </c>
      <c r="N43" s="552">
        <f t="shared" si="0"/>
        <v>5000</v>
      </c>
      <c r="O43" s="1035">
        <f t="shared" si="1"/>
        <v>0</v>
      </c>
    </row>
    <row r="44" spans="1:15" ht="70" outlineLevel="2" x14ac:dyDescent="0.2">
      <c r="A44" s="543" t="s">
        <v>151</v>
      </c>
      <c r="B44" s="543" t="s">
        <v>3903</v>
      </c>
      <c r="D44" s="543" t="s">
        <v>211</v>
      </c>
      <c r="F44" s="544" t="s">
        <v>3904</v>
      </c>
      <c r="G44" s="543" t="s">
        <v>133</v>
      </c>
      <c r="H44" s="548">
        <v>30000</v>
      </c>
      <c r="I44" s="548">
        <v>0</v>
      </c>
      <c r="J44" s="548"/>
      <c r="K44" s="548"/>
      <c r="L44" s="543" t="s">
        <v>3905</v>
      </c>
      <c r="M44" s="544" t="s">
        <v>73</v>
      </c>
      <c r="N44" s="552">
        <f t="shared" si="0"/>
        <v>30000</v>
      </c>
      <c r="O44" s="1035">
        <f t="shared" si="1"/>
        <v>0</v>
      </c>
    </row>
    <row r="45" spans="1:15" ht="84" outlineLevel="2" x14ac:dyDescent="0.2">
      <c r="A45" s="543" t="s">
        <v>151</v>
      </c>
      <c r="B45" s="543" t="s">
        <v>3906</v>
      </c>
      <c r="D45" s="543" t="s">
        <v>211</v>
      </c>
      <c r="F45" s="544" t="s">
        <v>3907</v>
      </c>
      <c r="G45" s="543" t="s">
        <v>3908</v>
      </c>
      <c r="H45" s="548">
        <v>9165</v>
      </c>
      <c r="I45" s="548">
        <v>0</v>
      </c>
      <c r="J45" s="548"/>
      <c r="K45" s="548"/>
      <c r="L45" s="543" t="s">
        <v>3909</v>
      </c>
      <c r="M45" s="544" t="s">
        <v>73</v>
      </c>
      <c r="N45" s="552">
        <f t="shared" si="0"/>
        <v>9165</v>
      </c>
      <c r="O45" s="1035">
        <f t="shared" si="1"/>
        <v>0</v>
      </c>
    </row>
    <row r="46" spans="1:15" ht="70" outlineLevel="2" x14ac:dyDescent="0.2">
      <c r="A46" s="543" t="s">
        <v>151</v>
      </c>
      <c r="B46" s="543" t="s">
        <v>3910</v>
      </c>
      <c r="D46" s="543" t="s">
        <v>211</v>
      </c>
      <c r="F46" s="544" t="s">
        <v>3911</v>
      </c>
      <c r="G46" s="543" t="s">
        <v>288</v>
      </c>
      <c r="H46" s="548">
        <v>6000</v>
      </c>
      <c r="I46" s="548">
        <v>0</v>
      </c>
      <c r="J46" s="548"/>
      <c r="K46" s="548"/>
      <c r="L46" s="543" t="s">
        <v>3912</v>
      </c>
      <c r="M46" s="544" t="s">
        <v>73</v>
      </c>
      <c r="N46" s="552">
        <f t="shared" si="0"/>
        <v>6000</v>
      </c>
      <c r="O46" s="1035">
        <f t="shared" si="1"/>
        <v>0</v>
      </c>
    </row>
    <row r="47" spans="1:15" ht="56" outlineLevel="2" x14ac:dyDescent="0.2">
      <c r="A47" s="543" t="s">
        <v>151</v>
      </c>
      <c r="B47" s="543" t="s">
        <v>3913</v>
      </c>
      <c r="D47" s="543" t="s">
        <v>211</v>
      </c>
      <c r="F47" s="544" t="s">
        <v>3914</v>
      </c>
      <c r="G47" s="543" t="s">
        <v>213</v>
      </c>
      <c r="H47" s="548">
        <v>7800</v>
      </c>
      <c r="I47" s="548">
        <v>0</v>
      </c>
      <c r="J47" s="548"/>
      <c r="K47" s="548"/>
      <c r="L47" s="543" t="s">
        <v>3915</v>
      </c>
      <c r="M47" s="544" t="s">
        <v>73</v>
      </c>
      <c r="N47" s="552">
        <f t="shared" si="0"/>
        <v>7800</v>
      </c>
      <c r="O47" s="1035">
        <f t="shared" si="1"/>
        <v>0</v>
      </c>
    </row>
    <row r="48" spans="1:15" ht="70" outlineLevel="2" x14ac:dyDescent="0.2">
      <c r="A48" s="543" t="s">
        <v>151</v>
      </c>
      <c r="B48" s="543" t="s">
        <v>3916</v>
      </c>
      <c r="D48" s="543" t="s">
        <v>211</v>
      </c>
      <c r="F48" s="544" t="s">
        <v>3917</v>
      </c>
      <c r="G48" s="543" t="s">
        <v>224</v>
      </c>
      <c r="H48" s="548">
        <v>13697</v>
      </c>
      <c r="I48" s="548">
        <v>0</v>
      </c>
      <c r="J48" s="548"/>
      <c r="K48" s="548"/>
      <c r="L48" s="543" t="s">
        <v>3918</v>
      </c>
      <c r="M48" s="544" t="s">
        <v>73</v>
      </c>
      <c r="N48" s="552">
        <f t="shared" si="0"/>
        <v>13697</v>
      </c>
      <c r="O48" s="1035">
        <f t="shared" si="1"/>
        <v>0</v>
      </c>
    </row>
    <row r="49" spans="1:15" ht="70" outlineLevel="2" x14ac:dyDescent="0.2">
      <c r="A49" s="543" t="s">
        <v>151</v>
      </c>
      <c r="B49" s="543" t="s">
        <v>3919</v>
      </c>
      <c r="D49" s="543" t="s">
        <v>211</v>
      </c>
      <c r="F49" s="544" t="s">
        <v>3920</v>
      </c>
      <c r="G49" s="543" t="s">
        <v>133</v>
      </c>
      <c r="H49" s="548">
        <v>4000</v>
      </c>
      <c r="I49" s="548">
        <v>0</v>
      </c>
      <c r="J49" s="548"/>
      <c r="K49" s="548"/>
      <c r="L49" s="543" t="s">
        <v>3921</v>
      </c>
      <c r="M49" s="544" t="s">
        <v>73</v>
      </c>
      <c r="N49" s="552">
        <f t="shared" si="0"/>
        <v>4000</v>
      </c>
      <c r="O49" s="1035">
        <f t="shared" si="1"/>
        <v>0</v>
      </c>
    </row>
    <row r="50" spans="1:15" ht="28" outlineLevel="2" x14ac:dyDescent="0.2">
      <c r="A50" s="543" t="s">
        <v>151</v>
      </c>
      <c r="B50" s="543" t="s">
        <v>3922</v>
      </c>
      <c r="D50" s="543" t="s">
        <v>211</v>
      </c>
      <c r="F50" s="544" t="s">
        <v>3923</v>
      </c>
      <c r="G50" s="543" t="s">
        <v>76</v>
      </c>
      <c r="H50" s="548">
        <v>12500</v>
      </c>
      <c r="I50" s="548">
        <v>0</v>
      </c>
      <c r="J50" s="548"/>
      <c r="K50" s="548"/>
      <c r="L50" s="543" t="s">
        <v>3924</v>
      </c>
      <c r="M50" s="544" t="s">
        <v>73</v>
      </c>
      <c r="N50" s="552">
        <f t="shared" si="0"/>
        <v>12500</v>
      </c>
      <c r="O50" s="1035">
        <f t="shared" si="1"/>
        <v>0</v>
      </c>
    </row>
    <row r="51" spans="1:15" ht="70" outlineLevel="2" x14ac:dyDescent="0.2">
      <c r="A51" s="543" t="s">
        <v>151</v>
      </c>
      <c r="B51" s="543" t="s">
        <v>3925</v>
      </c>
      <c r="D51" s="543" t="s">
        <v>211</v>
      </c>
      <c r="F51" s="544" t="s">
        <v>3926</v>
      </c>
      <c r="G51" s="543" t="s">
        <v>232</v>
      </c>
      <c r="H51" s="548">
        <v>17300</v>
      </c>
      <c r="I51" s="548">
        <v>0</v>
      </c>
      <c r="J51" s="548"/>
      <c r="K51" s="548"/>
      <c r="L51" s="543" t="s">
        <v>3927</v>
      </c>
      <c r="M51" s="544" t="s">
        <v>73</v>
      </c>
      <c r="N51" s="552">
        <f t="shared" si="0"/>
        <v>17300</v>
      </c>
      <c r="O51" s="1035">
        <f t="shared" si="1"/>
        <v>0</v>
      </c>
    </row>
    <row r="52" spans="1:15" ht="42" outlineLevel="2" x14ac:dyDescent="0.2">
      <c r="A52" s="543" t="s">
        <v>151</v>
      </c>
      <c r="B52" s="543" t="s">
        <v>3928</v>
      </c>
      <c r="D52" s="543" t="s">
        <v>211</v>
      </c>
      <c r="F52" s="544" t="s">
        <v>3929</v>
      </c>
      <c r="G52" s="543" t="s">
        <v>288</v>
      </c>
      <c r="H52" s="548">
        <v>6500</v>
      </c>
      <c r="I52" s="548">
        <v>0</v>
      </c>
      <c r="J52" s="548"/>
      <c r="K52" s="548"/>
      <c r="L52" s="543" t="s">
        <v>3930</v>
      </c>
      <c r="M52" s="544" t="s">
        <v>73</v>
      </c>
      <c r="N52" s="552">
        <f t="shared" si="0"/>
        <v>6500</v>
      </c>
      <c r="O52" s="1035">
        <f t="shared" si="1"/>
        <v>0</v>
      </c>
    </row>
    <row r="53" spans="1:15" ht="56" outlineLevel="2" x14ac:dyDescent="0.2">
      <c r="A53" s="543" t="s">
        <v>151</v>
      </c>
      <c r="B53" s="543" t="s">
        <v>3931</v>
      </c>
      <c r="D53" s="543" t="s">
        <v>211</v>
      </c>
      <c r="F53" s="544" t="s">
        <v>3932</v>
      </c>
      <c r="G53" s="543" t="s">
        <v>292</v>
      </c>
      <c r="H53" s="548">
        <v>7500</v>
      </c>
      <c r="I53" s="548">
        <v>0</v>
      </c>
      <c r="J53" s="548"/>
      <c r="K53" s="548"/>
      <c r="L53" s="543" t="s">
        <v>3933</v>
      </c>
      <c r="M53" s="544" t="s">
        <v>73</v>
      </c>
      <c r="N53" s="552">
        <f t="shared" si="0"/>
        <v>7500</v>
      </c>
      <c r="O53" s="1035">
        <f t="shared" si="1"/>
        <v>0</v>
      </c>
    </row>
    <row r="54" spans="1:15" ht="56" outlineLevel="2" x14ac:dyDescent="0.2">
      <c r="A54" s="543" t="s">
        <v>151</v>
      </c>
      <c r="B54" s="543" t="s">
        <v>3934</v>
      </c>
      <c r="D54" s="543" t="s">
        <v>211</v>
      </c>
      <c r="F54" s="544" t="s">
        <v>3935</v>
      </c>
      <c r="G54" s="543" t="s">
        <v>292</v>
      </c>
      <c r="H54" s="548">
        <v>4200</v>
      </c>
      <c r="I54" s="548">
        <v>0</v>
      </c>
      <c r="J54" s="548"/>
      <c r="K54" s="548"/>
      <c r="L54" s="543" t="s">
        <v>3933</v>
      </c>
      <c r="M54" s="544" t="s">
        <v>73</v>
      </c>
      <c r="N54" s="552">
        <f t="shared" si="0"/>
        <v>4200</v>
      </c>
      <c r="O54" s="1035">
        <f t="shared" si="1"/>
        <v>0</v>
      </c>
    </row>
    <row r="55" spans="1:15" ht="56" outlineLevel="2" x14ac:dyDescent="0.2">
      <c r="A55" s="543" t="s">
        <v>151</v>
      </c>
      <c r="B55" s="543" t="s">
        <v>3936</v>
      </c>
      <c r="D55" s="543" t="s">
        <v>211</v>
      </c>
      <c r="F55" s="544" t="s">
        <v>3932</v>
      </c>
      <c r="G55" s="543" t="s">
        <v>292</v>
      </c>
      <c r="H55" s="548">
        <v>18190</v>
      </c>
      <c r="I55" s="548">
        <v>0</v>
      </c>
      <c r="J55" s="548"/>
      <c r="K55" s="548"/>
      <c r="L55" s="543" t="s">
        <v>3937</v>
      </c>
      <c r="M55" s="544" t="s">
        <v>73</v>
      </c>
      <c r="N55" s="552">
        <f t="shared" si="0"/>
        <v>18190</v>
      </c>
      <c r="O55" s="1035">
        <f t="shared" si="1"/>
        <v>0</v>
      </c>
    </row>
    <row r="56" spans="1:15" ht="56" outlineLevel="2" x14ac:dyDescent="0.2">
      <c r="A56" s="543" t="s">
        <v>151</v>
      </c>
      <c r="B56" s="543" t="s">
        <v>3938</v>
      </c>
      <c r="D56" s="543" t="s">
        <v>211</v>
      </c>
      <c r="F56" s="544" t="s">
        <v>3939</v>
      </c>
      <c r="G56" s="543" t="s">
        <v>292</v>
      </c>
      <c r="H56" s="548">
        <v>12460</v>
      </c>
      <c r="I56" s="548">
        <v>0</v>
      </c>
      <c r="J56" s="548"/>
      <c r="K56" s="548"/>
      <c r="L56" s="543" t="s">
        <v>3940</v>
      </c>
      <c r="M56" s="544" t="s">
        <v>73</v>
      </c>
      <c r="N56" s="552">
        <f t="shared" si="0"/>
        <v>12460</v>
      </c>
      <c r="O56" s="1035">
        <f t="shared" si="1"/>
        <v>0</v>
      </c>
    </row>
    <row r="57" spans="1:15" ht="70" outlineLevel="2" x14ac:dyDescent="0.2">
      <c r="A57" s="543" t="s">
        <v>151</v>
      </c>
      <c r="B57" s="543" t="s">
        <v>3941</v>
      </c>
      <c r="D57" s="543" t="s">
        <v>211</v>
      </c>
      <c r="F57" s="544" t="s">
        <v>3942</v>
      </c>
      <c r="G57" s="543" t="s">
        <v>133</v>
      </c>
      <c r="H57" s="548">
        <v>9000</v>
      </c>
      <c r="I57" s="548">
        <v>0</v>
      </c>
      <c r="J57" s="548"/>
      <c r="K57" s="548"/>
      <c r="L57" s="543" t="s">
        <v>3943</v>
      </c>
      <c r="M57" s="544" t="s">
        <v>73</v>
      </c>
      <c r="N57" s="552">
        <f t="shared" si="0"/>
        <v>9000</v>
      </c>
      <c r="O57" s="1035">
        <f t="shared" si="1"/>
        <v>0</v>
      </c>
    </row>
    <row r="58" spans="1:15" ht="98" outlineLevel="2" x14ac:dyDescent="0.2">
      <c r="A58" s="543" t="s">
        <v>151</v>
      </c>
      <c r="B58" s="543" t="s">
        <v>3944</v>
      </c>
      <c r="D58" s="543" t="s">
        <v>211</v>
      </c>
      <c r="F58" s="544" t="s">
        <v>3945</v>
      </c>
      <c r="G58" s="543" t="s">
        <v>133</v>
      </c>
      <c r="H58" s="548">
        <v>14000</v>
      </c>
      <c r="I58" s="548">
        <v>0</v>
      </c>
      <c r="J58" s="548"/>
      <c r="K58" s="548"/>
      <c r="L58" s="543" t="s">
        <v>3946</v>
      </c>
      <c r="M58" s="544" t="s">
        <v>73</v>
      </c>
      <c r="N58" s="552">
        <f t="shared" si="0"/>
        <v>14000</v>
      </c>
      <c r="O58" s="1035">
        <f t="shared" si="1"/>
        <v>0</v>
      </c>
    </row>
    <row r="59" spans="1:15" ht="70" outlineLevel="2" x14ac:dyDescent="0.2">
      <c r="A59" s="543" t="s">
        <v>151</v>
      </c>
      <c r="B59" s="543" t="s">
        <v>3947</v>
      </c>
      <c r="D59" s="543" t="s">
        <v>211</v>
      </c>
      <c r="F59" s="544" t="s">
        <v>3948</v>
      </c>
      <c r="G59" s="543" t="s">
        <v>137</v>
      </c>
      <c r="H59" s="548">
        <v>9267.2000000000007</v>
      </c>
      <c r="I59" s="548">
        <v>0</v>
      </c>
      <c r="J59" s="548"/>
      <c r="K59" s="548"/>
      <c r="L59" s="543" t="s">
        <v>3949</v>
      </c>
      <c r="M59" s="544" t="s">
        <v>73</v>
      </c>
      <c r="N59" s="552">
        <f t="shared" si="0"/>
        <v>9267.2000000000007</v>
      </c>
      <c r="O59" s="1035">
        <f t="shared" si="1"/>
        <v>0</v>
      </c>
    </row>
    <row r="60" spans="1:15" ht="70" outlineLevel="2" x14ac:dyDescent="0.2">
      <c r="A60" s="543" t="s">
        <v>151</v>
      </c>
      <c r="B60" s="543" t="s">
        <v>3950</v>
      </c>
      <c r="D60" s="543" t="s">
        <v>211</v>
      </c>
      <c r="F60" s="544" t="s">
        <v>3951</v>
      </c>
      <c r="G60" s="543" t="s">
        <v>137</v>
      </c>
      <c r="H60" s="548">
        <v>6078.08</v>
      </c>
      <c r="I60" s="548">
        <v>0</v>
      </c>
      <c r="J60" s="548"/>
      <c r="K60" s="548"/>
      <c r="L60" s="543" t="s">
        <v>3952</v>
      </c>
      <c r="M60" s="544" t="s">
        <v>73</v>
      </c>
      <c r="N60" s="552">
        <f t="shared" si="0"/>
        <v>6078.08</v>
      </c>
      <c r="O60" s="1035">
        <f t="shared" si="1"/>
        <v>0</v>
      </c>
    </row>
    <row r="61" spans="1:15" ht="70" outlineLevel="2" x14ac:dyDescent="0.2">
      <c r="A61" s="543" t="s">
        <v>151</v>
      </c>
      <c r="B61" s="543" t="s">
        <v>3953</v>
      </c>
      <c r="D61" s="543" t="s">
        <v>211</v>
      </c>
      <c r="F61" s="544" t="s">
        <v>3954</v>
      </c>
      <c r="G61" s="543" t="s">
        <v>3955</v>
      </c>
      <c r="H61" s="548">
        <v>8865.75</v>
      </c>
      <c r="I61" s="548">
        <v>0</v>
      </c>
      <c r="J61" s="548"/>
      <c r="K61" s="548"/>
      <c r="L61" s="543" t="s">
        <v>3956</v>
      </c>
      <c r="M61" s="544" t="s">
        <v>73</v>
      </c>
      <c r="N61" s="552">
        <f t="shared" si="0"/>
        <v>8865.75</v>
      </c>
      <c r="O61" s="1035">
        <f t="shared" si="1"/>
        <v>0</v>
      </c>
    </row>
    <row r="62" spans="1:15" ht="42" outlineLevel="2" x14ac:dyDescent="0.2">
      <c r="A62" s="543" t="s">
        <v>151</v>
      </c>
      <c r="B62" s="543" t="s">
        <v>3957</v>
      </c>
      <c r="D62" s="543" t="s">
        <v>211</v>
      </c>
      <c r="F62" s="544" t="s">
        <v>3958</v>
      </c>
      <c r="G62" s="543" t="s">
        <v>3093</v>
      </c>
      <c r="H62" s="548">
        <v>20000</v>
      </c>
      <c r="I62" s="548">
        <v>0</v>
      </c>
      <c r="J62" s="548"/>
      <c r="K62" s="548"/>
      <c r="L62" s="543" t="s">
        <v>3959</v>
      </c>
      <c r="M62" s="544" t="s">
        <v>73</v>
      </c>
      <c r="N62" s="552">
        <f t="shared" si="0"/>
        <v>20000</v>
      </c>
      <c r="O62" s="1035">
        <f t="shared" si="1"/>
        <v>0</v>
      </c>
    </row>
    <row r="63" spans="1:15" ht="70" outlineLevel="2" x14ac:dyDescent="0.2">
      <c r="A63" s="543" t="s">
        <v>151</v>
      </c>
      <c r="B63" s="543" t="s">
        <v>3960</v>
      </c>
      <c r="D63" s="543" t="s">
        <v>211</v>
      </c>
      <c r="F63" s="544" t="s">
        <v>3961</v>
      </c>
      <c r="G63" s="543" t="s">
        <v>292</v>
      </c>
      <c r="H63" s="548">
        <v>17950</v>
      </c>
      <c r="I63" s="548">
        <v>0</v>
      </c>
      <c r="J63" s="548"/>
      <c r="K63" s="548"/>
      <c r="L63" s="543" t="s">
        <v>3962</v>
      </c>
      <c r="M63" s="544" t="s">
        <v>73</v>
      </c>
      <c r="N63" s="552">
        <f t="shared" si="0"/>
        <v>17950</v>
      </c>
      <c r="O63" s="1035">
        <f t="shared" si="1"/>
        <v>0</v>
      </c>
    </row>
    <row r="64" spans="1:15" ht="70" outlineLevel="2" x14ac:dyDescent="0.2">
      <c r="A64" s="543" t="s">
        <v>151</v>
      </c>
      <c r="B64" s="543" t="s">
        <v>3963</v>
      </c>
      <c r="D64" s="543" t="s">
        <v>211</v>
      </c>
      <c r="F64" s="544" t="s">
        <v>3964</v>
      </c>
      <c r="G64" s="543" t="s">
        <v>292</v>
      </c>
      <c r="H64" s="548">
        <v>11600</v>
      </c>
      <c r="I64" s="548">
        <v>0</v>
      </c>
      <c r="J64" s="548"/>
      <c r="K64" s="548"/>
      <c r="L64" s="543" t="s">
        <v>3965</v>
      </c>
      <c r="M64" s="544" t="s">
        <v>73</v>
      </c>
      <c r="N64" s="552">
        <f t="shared" si="0"/>
        <v>11600</v>
      </c>
      <c r="O64" s="1035">
        <f t="shared" si="1"/>
        <v>0</v>
      </c>
    </row>
    <row r="65" spans="1:16" ht="84" outlineLevel="2" x14ac:dyDescent="0.2">
      <c r="A65" s="543" t="s">
        <v>151</v>
      </c>
      <c r="B65" s="543" t="s">
        <v>3966</v>
      </c>
      <c r="D65" s="543" t="s">
        <v>211</v>
      </c>
      <c r="F65" s="544" t="s">
        <v>3967</v>
      </c>
      <c r="G65" s="543" t="s">
        <v>133</v>
      </c>
      <c r="H65" s="548">
        <v>19000</v>
      </c>
      <c r="I65" s="548">
        <v>0</v>
      </c>
      <c r="J65" s="548"/>
      <c r="K65" s="548"/>
      <c r="L65" s="543" t="s">
        <v>3968</v>
      </c>
      <c r="M65" s="544" t="s">
        <v>73</v>
      </c>
      <c r="N65" s="552">
        <f t="shared" si="0"/>
        <v>19000</v>
      </c>
      <c r="O65" s="1035">
        <f t="shared" si="1"/>
        <v>0</v>
      </c>
    </row>
    <row r="66" spans="1:16" ht="70" outlineLevel="2" x14ac:dyDescent="0.2">
      <c r="A66" s="543" t="s">
        <v>151</v>
      </c>
      <c r="B66" s="543" t="s">
        <v>3969</v>
      </c>
      <c r="D66" s="543" t="s">
        <v>211</v>
      </c>
      <c r="F66" s="544" t="s">
        <v>3970</v>
      </c>
      <c r="G66" s="543" t="s">
        <v>252</v>
      </c>
      <c r="H66" s="548">
        <v>5457</v>
      </c>
      <c r="I66" s="548">
        <v>0</v>
      </c>
      <c r="J66" s="548"/>
      <c r="K66" s="548"/>
      <c r="L66" s="543" t="s">
        <v>3971</v>
      </c>
      <c r="M66" s="544" t="s">
        <v>73</v>
      </c>
      <c r="N66" s="552">
        <f t="shared" si="0"/>
        <v>5457</v>
      </c>
      <c r="O66" s="1035">
        <f t="shared" si="1"/>
        <v>0</v>
      </c>
    </row>
    <row r="67" spans="1:16" ht="70" outlineLevel="2" x14ac:dyDescent="0.2">
      <c r="A67" s="543" t="s">
        <v>151</v>
      </c>
      <c r="B67" s="543" t="s">
        <v>3972</v>
      </c>
      <c r="D67" s="543" t="s">
        <v>211</v>
      </c>
      <c r="F67" s="544" t="s">
        <v>3973</v>
      </c>
      <c r="G67" s="543" t="s">
        <v>133</v>
      </c>
      <c r="H67" s="548">
        <v>24000</v>
      </c>
      <c r="I67" s="548">
        <v>0</v>
      </c>
      <c r="J67" s="548"/>
      <c r="K67" s="548"/>
      <c r="L67" s="543" t="s">
        <v>3974</v>
      </c>
      <c r="M67" s="544" t="s">
        <v>73</v>
      </c>
      <c r="N67" s="552">
        <f t="shared" ref="N67:N110" si="2">SUM(H67+I67)</f>
        <v>24000</v>
      </c>
      <c r="O67" s="1035">
        <f t="shared" ref="O67:O110" si="3">IF((J67+K67)&gt;0,(J67+K67)-N67,0)</f>
        <v>0</v>
      </c>
    </row>
    <row r="68" spans="1:16" ht="15" outlineLevel="1" x14ac:dyDescent="0.15">
      <c r="A68" s="549" t="s">
        <v>530</v>
      </c>
      <c r="B68" s="550"/>
      <c r="C68" s="550"/>
      <c r="D68" s="587">
        <f>COUNTA(D21:D67)</f>
        <v>47</v>
      </c>
      <c r="E68" s="550"/>
      <c r="F68" s="551"/>
      <c r="G68" s="550"/>
      <c r="H68" s="553">
        <f>SUBTOTAL(9,H21:H67)</f>
        <v>489380.03</v>
      </c>
      <c r="I68" s="553">
        <f>SUBTOTAL(9,I21:I67)</f>
        <v>10541.25</v>
      </c>
      <c r="J68" s="553">
        <f>SUBTOTAL(9,J21:J67)</f>
        <v>0</v>
      </c>
      <c r="K68" s="553">
        <f>SUBTOTAL(9,K21:K67)</f>
        <v>27553.5</v>
      </c>
      <c r="L68" s="554"/>
      <c r="M68" s="555"/>
      <c r="N68" s="554">
        <f>SUBTOTAL(9,N21:N67)</f>
        <v>499921.28</v>
      </c>
      <c r="O68" s="554">
        <f>SUBTOTAL(9,O21:O67)</f>
        <v>17012.25</v>
      </c>
      <c r="P68" s="557">
        <f>SUM(N68:O68)</f>
        <v>516933.53</v>
      </c>
    </row>
    <row r="69" spans="1:16" ht="28" outlineLevel="2" x14ac:dyDescent="0.2">
      <c r="A69" s="543" t="s">
        <v>381</v>
      </c>
      <c r="B69" s="543" t="s">
        <v>3975</v>
      </c>
      <c r="D69" s="543" t="s">
        <v>383</v>
      </c>
      <c r="F69" s="544" t="s">
        <v>402</v>
      </c>
      <c r="G69" s="543" t="s">
        <v>410</v>
      </c>
      <c r="H69" s="548"/>
      <c r="I69" s="548">
        <v>124281.95</v>
      </c>
      <c r="J69" s="548"/>
      <c r="K69" s="548">
        <v>295056.23</v>
      </c>
      <c r="L69" s="543" t="s">
        <v>3976</v>
      </c>
      <c r="M69" s="544" t="s">
        <v>172</v>
      </c>
      <c r="N69" s="552">
        <f t="shared" si="2"/>
        <v>124281.95</v>
      </c>
      <c r="O69" s="1035">
        <f t="shared" si="3"/>
        <v>170774.27999999997</v>
      </c>
    </row>
    <row r="70" spans="1:16" ht="28" outlineLevel="2" x14ac:dyDescent="0.2">
      <c r="A70" s="543" t="s">
        <v>381</v>
      </c>
      <c r="B70" s="543" t="s">
        <v>3977</v>
      </c>
      <c r="D70" s="543" t="s">
        <v>383</v>
      </c>
      <c r="F70" s="544" t="s">
        <v>3677</v>
      </c>
      <c r="G70" s="543" t="s">
        <v>3978</v>
      </c>
      <c r="H70" s="548"/>
      <c r="I70" s="548">
        <v>187943.5</v>
      </c>
      <c r="J70" s="548"/>
      <c r="K70" s="548">
        <v>446543.42</v>
      </c>
      <c r="L70" s="543" t="s">
        <v>3979</v>
      </c>
      <c r="M70" s="544" t="s">
        <v>172</v>
      </c>
      <c r="N70" s="552">
        <f t="shared" si="2"/>
        <v>187943.5</v>
      </c>
      <c r="O70" s="1035">
        <f t="shared" si="3"/>
        <v>258599.91999999998</v>
      </c>
    </row>
    <row r="71" spans="1:16" ht="28" outlineLevel="2" x14ac:dyDescent="0.2">
      <c r="A71" s="543" t="s">
        <v>381</v>
      </c>
      <c r="B71" s="543" t="s">
        <v>3980</v>
      </c>
      <c r="D71" s="543" t="s">
        <v>383</v>
      </c>
      <c r="F71" s="544" t="s">
        <v>3981</v>
      </c>
      <c r="G71" s="543" t="s">
        <v>3982</v>
      </c>
      <c r="H71" s="548"/>
      <c r="I71" s="548">
        <v>124700.6</v>
      </c>
      <c r="J71" s="548"/>
      <c r="K71" s="548">
        <v>295526.44</v>
      </c>
      <c r="L71" s="543" t="s">
        <v>3983</v>
      </c>
      <c r="M71" s="544" t="s">
        <v>172</v>
      </c>
      <c r="N71" s="552">
        <f t="shared" si="2"/>
        <v>124700.6</v>
      </c>
      <c r="O71" s="1035">
        <f t="shared" si="3"/>
        <v>170825.84</v>
      </c>
    </row>
    <row r="72" spans="1:16" ht="28" outlineLevel="2" x14ac:dyDescent="0.2">
      <c r="A72" s="543" t="s">
        <v>381</v>
      </c>
      <c r="B72" s="543" t="s">
        <v>3984</v>
      </c>
      <c r="D72" s="543" t="s">
        <v>383</v>
      </c>
      <c r="E72" s="561" t="s">
        <v>3258</v>
      </c>
      <c r="F72" s="544" t="s">
        <v>3985</v>
      </c>
      <c r="G72" s="543" t="s">
        <v>76</v>
      </c>
      <c r="H72" s="548"/>
      <c r="I72" s="548">
        <v>30672</v>
      </c>
      <c r="J72" s="548"/>
      <c r="K72" s="548">
        <v>20390.400000000001</v>
      </c>
      <c r="L72" s="543" t="s">
        <v>3986</v>
      </c>
      <c r="M72" s="556" t="s">
        <v>156</v>
      </c>
      <c r="N72" s="552">
        <f t="shared" si="2"/>
        <v>30672</v>
      </c>
      <c r="O72" s="1035">
        <f t="shared" si="3"/>
        <v>-10281.599999999999</v>
      </c>
    </row>
    <row r="73" spans="1:16" ht="28" outlineLevel="2" x14ac:dyDescent="0.2">
      <c r="A73" s="543" t="s">
        <v>381</v>
      </c>
      <c r="B73" s="543" t="s">
        <v>3987</v>
      </c>
      <c r="D73" s="543" t="s">
        <v>383</v>
      </c>
      <c r="F73" s="544" t="s">
        <v>3988</v>
      </c>
      <c r="G73" s="543" t="s">
        <v>395</v>
      </c>
      <c r="H73" s="548"/>
      <c r="I73" s="548">
        <v>76994.2</v>
      </c>
      <c r="J73" s="548"/>
      <c r="K73" s="548">
        <v>182433.32</v>
      </c>
      <c r="L73" s="543" t="s">
        <v>3989</v>
      </c>
      <c r="M73" s="544" t="s">
        <v>172</v>
      </c>
      <c r="N73" s="552">
        <f t="shared" si="2"/>
        <v>76994.2</v>
      </c>
      <c r="O73" s="1035">
        <f t="shared" si="3"/>
        <v>105439.12000000001</v>
      </c>
    </row>
    <row r="74" spans="1:16" ht="28" outlineLevel="2" x14ac:dyDescent="0.2">
      <c r="A74" s="543" t="s">
        <v>381</v>
      </c>
      <c r="B74" s="543" t="s">
        <v>3990</v>
      </c>
      <c r="D74" s="543" t="s">
        <v>383</v>
      </c>
      <c r="F74" s="544" t="s">
        <v>3991</v>
      </c>
      <c r="G74" s="543" t="s">
        <v>392</v>
      </c>
      <c r="H74" s="548"/>
      <c r="I74" s="548">
        <v>261590.7</v>
      </c>
      <c r="J74" s="548"/>
      <c r="K74" s="548">
        <v>618281.92000000004</v>
      </c>
      <c r="L74" s="543" t="s">
        <v>3992</v>
      </c>
      <c r="M74" s="544" t="s">
        <v>172</v>
      </c>
      <c r="N74" s="552">
        <f t="shared" si="2"/>
        <v>261590.7</v>
      </c>
      <c r="O74" s="1035">
        <f t="shared" si="3"/>
        <v>356691.22000000003</v>
      </c>
    </row>
    <row r="75" spans="1:16" ht="28" outlineLevel="2" x14ac:dyDescent="0.2">
      <c r="A75" s="543" t="s">
        <v>381</v>
      </c>
      <c r="B75" s="543" t="s">
        <v>3993</v>
      </c>
      <c r="D75" s="543" t="s">
        <v>383</v>
      </c>
      <c r="F75" s="544" t="s">
        <v>391</v>
      </c>
      <c r="G75" s="543" t="s">
        <v>3281</v>
      </c>
      <c r="H75" s="548"/>
      <c r="I75" s="548">
        <v>82737.100000000006</v>
      </c>
      <c r="J75" s="548"/>
      <c r="K75" s="548">
        <v>194772.14</v>
      </c>
      <c r="L75" s="543" t="s">
        <v>3994</v>
      </c>
      <c r="M75" s="544" t="s">
        <v>172</v>
      </c>
      <c r="N75" s="552">
        <f t="shared" si="2"/>
        <v>82737.100000000006</v>
      </c>
      <c r="O75" s="1035">
        <f t="shared" si="3"/>
        <v>112035.04000000001</v>
      </c>
    </row>
    <row r="76" spans="1:16" ht="28" outlineLevel="2" x14ac:dyDescent="0.2">
      <c r="A76" s="543" t="s">
        <v>381</v>
      </c>
      <c r="B76" s="543" t="s">
        <v>3995</v>
      </c>
      <c r="D76" s="543" t="s">
        <v>438</v>
      </c>
      <c r="E76" s="543" t="s">
        <v>422</v>
      </c>
      <c r="F76" s="544" t="s">
        <v>3996</v>
      </c>
      <c r="G76" s="543" t="s">
        <v>3997</v>
      </c>
      <c r="H76" s="548"/>
      <c r="I76" s="548">
        <v>51283.6</v>
      </c>
      <c r="J76" s="548"/>
      <c r="K76" s="548">
        <v>121439.28</v>
      </c>
      <c r="L76" s="543" t="s">
        <v>3998</v>
      </c>
      <c r="M76" s="544" t="s">
        <v>3256</v>
      </c>
      <c r="N76" s="552">
        <f t="shared" si="2"/>
        <v>51283.6</v>
      </c>
      <c r="O76" s="1035">
        <f t="shared" si="3"/>
        <v>70155.679999999993</v>
      </c>
    </row>
    <row r="77" spans="1:16" ht="28" outlineLevel="2" x14ac:dyDescent="0.2">
      <c r="A77" s="543" t="s">
        <v>381</v>
      </c>
      <c r="B77" s="543" t="s">
        <v>3999</v>
      </c>
      <c r="D77" s="543" t="s">
        <v>438</v>
      </c>
      <c r="E77" s="543" t="s">
        <v>422</v>
      </c>
      <c r="F77" s="544" t="s">
        <v>4000</v>
      </c>
      <c r="G77" s="543" t="s">
        <v>3997</v>
      </c>
      <c r="H77" s="548"/>
      <c r="I77" s="548">
        <v>55734.35</v>
      </c>
      <c r="J77" s="548"/>
      <c r="K77" s="548">
        <v>131916.82999999999</v>
      </c>
      <c r="L77" s="543" t="s">
        <v>4001</v>
      </c>
      <c r="M77" s="544" t="s">
        <v>3256</v>
      </c>
      <c r="N77" s="552">
        <f t="shared" si="2"/>
        <v>55734.35</v>
      </c>
      <c r="O77" s="1035">
        <f t="shared" si="3"/>
        <v>76182.479999999981</v>
      </c>
    </row>
    <row r="78" spans="1:16" ht="28" outlineLevel="2" x14ac:dyDescent="0.2">
      <c r="A78" s="543" t="s">
        <v>381</v>
      </c>
      <c r="B78" s="543" t="s">
        <v>4002</v>
      </c>
      <c r="D78" s="543" t="s">
        <v>438</v>
      </c>
      <c r="E78" s="543" t="s">
        <v>422</v>
      </c>
      <c r="F78" s="544" t="s">
        <v>3307</v>
      </c>
      <c r="G78" s="543" t="s">
        <v>3997</v>
      </c>
      <c r="H78" s="548"/>
      <c r="I78" s="548">
        <v>60585.55</v>
      </c>
      <c r="J78" s="548"/>
      <c r="K78" s="548">
        <v>143353.48000000001</v>
      </c>
      <c r="L78" s="543" t="s">
        <v>4003</v>
      </c>
      <c r="M78" s="544" t="s">
        <v>3256</v>
      </c>
      <c r="N78" s="552">
        <f t="shared" si="2"/>
        <v>60585.55</v>
      </c>
      <c r="O78" s="1035">
        <f t="shared" si="3"/>
        <v>82767.930000000008</v>
      </c>
    </row>
    <row r="79" spans="1:16" ht="28" outlineLevel="2" x14ac:dyDescent="0.2">
      <c r="A79" s="543" t="s">
        <v>381</v>
      </c>
      <c r="B79" s="543" t="s">
        <v>4004</v>
      </c>
      <c r="D79" s="543" t="s">
        <v>438</v>
      </c>
      <c r="E79" s="543" t="s">
        <v>422</v>
      </c>
      <c r="F79" s="544" t="s">
        <v>3307</v>
      </c>
      <c r="G79" s="543" t="s">
        <v>3997</v>
      </c>
      <c r="H79" s="548"/>
      <c r="I79" s="548">
        <v>60585.55</v>
      </c>
      <c r="J79" s="548"/>
      <c r="K79" s="548">
        <v>143353.48000000001</v>
      </c>
      <c r="L79" s="543" t="s">
        <v>4005</v>
      </c>
      <c r="M79" s="544" t="s">
        <v>3256</v>
      </c>
      <c r="N79" s="552">
        <f t="shared" si="2"/>
        <v>60585.55</v>
      </c>
      <c r="O79" s="1035">
        <f t="shared" si="3"/>
        <v>82767.930000000008</v>
      </c>
    </row>
    <row r="80" spans="1:16" ht="28" outlineLevel="2" x14ac:dyDescent="0.2">
      <c r="A80" s="543" t="s">
        <v>381</v>
      </c>
      <c r="B80" s="543" t="s">
        <v>4006</v>
      </c>
      <c r="D80" s="543" t="s">
        <v>438</v>
      </c>
      <c r="F80" s="544" t="s">
        <v>4007</v>
      </c>
      <c r="G80" s="543" t="s">
        <v>4008</v>
      </c>
      <c r="H80" s="548"/>
      <c r="I80" s="548">
        <v>33732</v>
      </c>
      <c r="J80" s="548"/>
      <c r="K80" s="548">
        <v>79408.800000000003</v>
      </c>
      <c r="L80" s="543" t="s">
        <v>4009</v>
      </c>
      <c r="M80" s="544" t="s">
        <v>4156</v>
      </c>
      <c r="N80" s="552">
        <f t="shared" si="2"/>
        <v>33732</v>
      </c>
      <c r="O80" s="1035">
        <f t="shared" si="3"/>
        <v>45676.800000000003</v>
      </c>
    </row>
    <row r="81" spans="1:19" ht="28" outlineLevel="2" x14ac:dyDescent="0.2">
      <c r="A81" s="543" t="s">
        <v>381</v>
      </c>
      <c r="B81" s="543" t="s">
        <v>4010</v>
      </c>
      <c r="D81" s="543" t="s">
        <v>438</v>
      </c>
      <c r="F81" s="544" t="s">
        <v>4011</v>
      </c>
      <c r="G81" s="543" t="s">
        <v>4008</v>
      </c>
      <c r="H81" s="548"/>
      <c r="I81" s="548">
        <v>33732</v>
      </c>
      <c r="J81" s="548"/>
      <c r="K81" s="548">
        <v>79408.800000000003</v>
      </c>
      <c r="L81" s="543" t="s">
        <v>4012</v>
      </c>
      <c r="M81" s="544" t="s">
        <v>4156</v>
      </c>
      <c r="N81" s="552">
        <f t="shared" si="2"/>
        <v>33732</v>
      </c>
      <c r="O81" s="1035">
        <f t="shared" si="3"/>
        <v>45676.800000000003</v>
      </c>
    </row>
    <row r="82" spans="1:19" ht="28" outlineLevel="2" x14ac:dyDescent="0.2">
      <c r="A82" s="543" t="s">
        <v>381</v>
      </c>
      <c r="B82" s="543" t="s">
        <v>4013</v>
      </c>
      <c r="D82" s="543" t="s">
        <v>438</v>
      </c>
      <c r="E82" s="543" t="s">
        <v>422</v>
      </c>
      <c r="F82" s="544" t="s">
        <v>4000</v>
      </c>
      <c r="G82" s="543" t="s">
        <v>3997</v>
      </c>
      <c r="H82" s="548"/>
      <c r="I82" s="548">
        <v>55734.35</v>
      </c>
      <c r="J82" s="548"/>
      <c r="K82" s="548">
        <v>131916.82999999999</v>
      </c>
      <c r="L82" s="543" t="s">
        <v>4014</v>
      </c>
      <c r="M82" s="544" t="s">
        <v>3256</v>
      </c>
      <c r="N82" s="552">
        <f t="shared" si="2"/>
        <v>55734.35</v>
      </c>
      <c r="O82" s="1035">
        <f t="shared" si="3"/>
        <v>76182.479999999981</v>
      </c>
    </row>
    <row r="83" spans="1:19" ht="28" outlineLevel="2" x14ac:dyDescent="0.2">
      <c r="A83" s="543" t="s">
        <v>381</v>
      </c>
      <c r="B83" s="543" t="s">
        <v>4015</v>
      </c>
      <c r="D83" s="543" t="s">
        <v>438</v>
      </c>
      <c r="E83" s="543" t="s">
        <v>422</v>
      </c>
      <c r="F83" s="544" t="s">
        <v>3307</v>
      </c>
      <c r="G83" s="543" t="s">
        <v>3997</v>
      </c>
      <c r="H83" s="548"/>
      <c r="I83" s="548">
        <v>51283.6</v>
      </c>
      <c r="J83" s="548"/>
      <c r="K83" s="548">
        <v>121439.28</v>
      </c>
      <c r="L83" s="543" t="s">
        <v>4016</v>
      </c>
      <c r="M83" s="544" t="s">
        <v>3256</v>
      </c>
      <c r="N83" s="552">
        <f t="shared" si="2"/>
        <v>51283.6</v>
      </c>
      <c r="O83" s="1035">
        <f t="shared" si="3"/>
        <v>70155.679999999993</v>
      </c>
    </row>
    <row r="84" spans="1:19" ht="28" outlineLevel="2" x14ac:dyDescent="0.2">
      <c r="A84" s="543" t="s">
        <v>381</v>
      </c>
      <c r="B84" s="543" t="s">
        <v>4017</v>
      </c>
      <c r="D84" s="543" t="s">
        <v>438</v>
      </c>
      <c r="E84" s="543" t="s">
        <v>422</v>
      </c>
      <c r="F84" s="544" t="s">
        <v>4018</v>
      </c>
      <c r="G84" s="543" t="s">
        <v>395</v>
      </c>
      <c r="H84" s="548"/>
      <c r="I84" s="548">
        <v>85716.45</v>
      </c>
      <c r="J84" s="548"/>
      <c r="K84" s="548">
        <v>202903.2</v>
      </c>
      <c r="L84" s="543" t="s">
        <v>4019</v>
      </c>
      <c r="M84" s="544" t="s">
        <v>3256</v>
      </c>
      <c r="N84" s="552">
        <f t="shared" si="2"/>
        <v>85716.45</v>
      </c>
      <c r="O84" s="1035">
        <f t="shared" si="3"/>
        <v>117186.75000000001</v>
      </c>
    </row>
    <row r="85" spans="1:19" ht="28" outlineLevel="2" x14ac:dyDescent="0.2">
      <c r="A85" s="543" t="s">
        <v>381</v>
      </c>
      <c r="B85" s="543" t="s">
        <v>4020</v>
      </c>
      <c r="D85" s="543" t="s">
        <v>438</v>
      </c>
      <c r="E85" s="543" t="s">
        <v>422</v>
      </c>
      <c r="F85" s="544" t="s">
        <v>4018</v>
      </c>
      <c r="G85" s="543" t="s">
        <v>395</v>
      </c>
      <c r="H85" s="548"/>
      <c r="I85" s="548">
        <v>85716.45</v>
      </c>
      <c r="J85" s="548"/>
      <c r="K85" s="548">
        <v>202903.2</v>
      </c>
      <c r="L85" s="543" t="s">
        <v>4021</v>
      </c>
      <c r="M85" s="544" t="s">
        <v>3256</v>
      </c>
      <c r="N85" s="552">
        <f t="shared" si="2"/>
        <v>85716.45</v>
      </c>
      <c r="O85" s="1035">
        <f t="shared" si="3"/>
        <v>117186.75000000001</v>
      </c>
    </row>
    <row r="86" spans="1:19" ht="28" outlineLevel="2" x14ac:dyDescent="0.2">
      <c r="A86" s="543" t="s">
        <v>381</v>
      </c>
      <c r="B86" s="543" t="s">
        <v>4022</v>
      </c>
      <c r="D86" s="543" t="s">
        <v>438</v>
      </c>
      <c r="E86" s="543" t="s">
        <v>422</v>
      </c>
      <c r="F86" s="544" t="s">
        <v>4018</v>
      </c>
      <c r="G86" s="543" t="s">
        <v>395</v>
      </c>
      <c r="H86" s="548"/>
      <c r="I86" s="548">
        <v>91428</v>
      </c>
      <c r="J86" s="548"/>
      <c r="K86" s="548">
        <v>216367.55</v>
      </c>
      <c r="L86" s="543" t="s">
        <v>4023</v>
      </c>
      <c r="M86" s="544" t="s">
        <v>3256</v>
      </c>
      <c r="N86" s="552">
        <f t="shared" si="2"/>
        <v>91428</v>
      </c>
      <c r="O86" s="1035">
        <f t="shared" si="3"/>
        <v>124939.54999999999</v>
      </c>
    </row>
    <row r="87" spans="1:19" ht="28" outlineLevel="2" x14ac:dyDescent="0.2">
      <c r="A87" s="543" t="s">
        <v>381</v>
      </c>
      <c r="B87" s="543" t="s">
        <v>4024</v>
      </c>
      <c r="D87" s="543" t="s">
        <v>438</v>
      </c>
      <c r="E87" s="543" t="s">
        <v>422</v>
      </c>
      <c r="F87" s="544" t="s">
        <v>4018</v>
      </c>
      <c r="G87" s="543" t="s">
        <v>395</v>
      </c>
      <c r="H87" s="548"/>
      <c r="I87" s="548">
        <v>91428</v>
      </c>
      <c r="J87" s="548"/>
      <c r="K87" s="548">
        <v>216367.55</v>
      </c>
      <c r="L87" s="543" t="s">
        <v>4025</v>
      </c>
      <c r="M87" s="544" t="s">
        <v>3256</v>
      </c>
      <c r="N87" s="552">
        <f t="shared" si="2"/>
        <v>91428</v>
      </c>
      <c r="O87" s="1035">
        <f t="shared" si="3"/>
        <v>124939.54999999999</v>
      </c>
      <c r="Q87" s="543" t="s">
        <v>3258</v>
      </c>
      <c r="R87" s="543">
        <f>COUNTIF($M$69:$M$91,M72)</f>
        <v>1</v>
      </c>
      <c r="S87" s="552">
        <f>N72</f>
        <v>30672</v>
      </c>
    </row>
    <row r="88" spans="1:19" ht="28" outlineLevel="2" x14ac:dyDescent="0.2">
      <c r="A88" s="543" t="s">
        <v>381</v>
      </c>
      <c r="B88" s="543" t="s">
        <v>4026</v>
      </c>
      <c r="D88" s="543" t="s">
        <v>438</v>
      </c>
      <c r="E88" s="543" t="s">
        <v>422</v>
      </c>
      <c r="F88" s="544" t="s">
        <v>3307</v>
      </c>
      <c r="G88" s="543" t="s">
        <v>395</v>
      </c>
      <c r="H88" s="548"/>
      <c r="I88" s="548">
        <v>91428</v>
      </c>
      <c r="J88" s="548"/>
      <c r="K88" s="548">
        <v>216367.55</v>
      </c>
      <c r="L88" s="543" t="s">
        <v>4027</v>
      </c>
      <c r="M88" s="544" t="s">
        <v>3256</v>
      </c>
      <c r="N88" s="552">
        <f t="shared" si="2"/>
        <v>91428</v>
      </c>
      <c r="O88" s="1035">
        <f t="shared" si="3"/>
        <v>124939.54999999999</v>
      </c>
      <c r="Q88" s="543" t="s">
        <v>2854</v>
      </c>
      <c r="R88" s="543">
        <f>COUNTIF($M$69:$M$91,M73)</f>
        <v>6</v>
      </c>
      <c r="S88" s="552">
        <f>SUM(N69+N70+N71+N73+N74+N75)</f>
        <v>858248.05</v>
      </c>
    </row>
    <row r="89" spans="1:19" ht="28" outlineLevel="2" x14ac:dyDescent="0.2">
      <c r="A89" s="543" t="s">
        <v>381</v>
      </c>
      <c r="B89" s="543" t="s">
        <v>4028</v>
      </c>
      <c r="D89" s="543" t="s">
        <v>438</v>
      </c>
      <c r="E89" s="543" t="s">
        <v>422</v>
      </c>
      <c r="F89" s="544" t="s">
        <v>4018</v>
      </c>
      <c r="G89" s="543" t="s">
        <v>395</v>
      </c>
      <c r="H89" s="548"/>
      <c r="I89" s="548">
        <v>91428</v>
      </c>
      <c r="J89" s="548"/>
      <c r="K89" s="548">
        <v>216367.55</v>
      </c>
      <c r="L89" s="543" t="s">
        <v>4029</v>
      </c>
      <c r="M89" s="544" t="s">
        <v>3256</v>
      </c>
      <c r="N89" s="552">
        <f t="shared" si="2"/>
        <v>91428</v>
      </c>
      <c r="O89" s="1035">
        <f t="shared" si="3"/>
        <v>124939.54999999999</v>
      </c>
      <c r="Q89" s="543" t="s">
        <v>4158</v>
      </c>
      <c r="R89" s="543">
        <f>COUNTIF($M$69:$M$91,M76)</f>
        <v>14</v>
      </c>
      <c r="S89" s="552">
        <f>SUM(N76+N77+N78+N79+N82+N83+N84+N85+N86+N87+N88+N89+N90+N91)</f>
        <v>1055207.8999999999</v>
      </c>
    </row>
    <row r="90" spans="1:19" ht="28" outlineLevel="2" x14ac:dyDescent="0.2">
      <c r="A90" s="543" t="s">
        <v>381</v>
      </c>
      <c r="B90" s="543" t="s">
        <v>4030</v>
      </c>
      <c r="D90" s="543" t="s">
        <v>438</v>
      </c>
      <c r="E90" s="543" t="s">
        <v>422</v>
      </c>
      <c r="F90" s="544" t="s">
        <v>4018</v>
      </c>
      <c r="G90" s="543" t="s">
        <v>395</v>
      </c>
      <c r="H90" s="548"/>
      <c r="I90" s="548">
        <v>91428</v>
      </c>
      <c r="J90" s="548"/>
      <c r="K90" s="548">
        <v>216367.55</v>
      </c>
      <c r="L90" s="543" t="s">
        <v>4031</v>
      </c>
      <c r="M90" s="544" t="s">
        <v>3256</v>
      </c>
      <c r="N90" s="552">
        <f t="shared" si="2"/>
        <v>91428</v>
      </c>
      <c r="O90" s="1035">
        <f t="shared" si="3"/>
        <v>124939.54999999999</v>
      </c>
      <c r="Q90" s="543" t="s">
        <v>4157</v>
      </c>
      <c r="R90" s="543">
        <f>COUNTIF($M$69:$M$91,M81)</f>
        <v>2</v>
      </c>
      <c r="S90" s="552">
        <f>SUM(N80:N81)</f>
        <v>67464</v>
      </c>
    </row>
    <row r="91" spans="1:19" ht="28" outlineLevel="2" x14ac:dyDescent="0.2">
      <c r="A91" s="543" t="s">
        <v>381</v>
      </c>
      <c r="B91" s="543" t="s">
        <v>4032</v>
      </c>
      <c r="D91" s="543" t="s">
        <v>438</v>
      </c>
      <c r="E91" s="543" t="s">
        <v>422</v>
      </c>
      <c r="F91" s="544" t="s">
        <v>4018</v>
      </c>
      <c r="G91" s="543" t="s">
        <v>395</v>
      </c>
      <c r="H91" s="548"/>
      <c r="I91" s="548">
        <v>91428</v>
      </c>
      <c r="J91" s="548"/>
      <c r="K91" s="548">
        <v>216367.55</v>
      </c>
      <c r="L91" s="543" t="s">
        <v>4033</v>
      </c>
      <c r="M91" s="544" t="s">
        <v>3256</v>
      </c>
      <c r="N91" s="552">
        <f t="shared" si="2"/>
        <v>91428</v>
      </c>
      <c r="O91" s="1035">
        <f t="shared" si="3"/>
        <v>124939.54999999999</v>
      </c>
    </row>
    <row r="92" spans="1:19" ht="15" outlineLevel="1" x14ac:dyDescent="0.15">
      <c r="A92" s="549" t="s">
        <v>531</v>
      </c>
      <c r="B92" s="550"/>
      <c r="C92" s="550"/>
      <c r="D92" s="550"/>
      <c r="E92" s="550"/>
      <c r="F92" s="560">
        <f>COUNTA(F69:F91)</f>
        <v>23</v>
      </c>
      <c r="G92" s="550"/>
      <c r="H92" s="553">
        <f>SUBTOTAL(9,H69:H91)</f>
        <v>0</v>
      </c>
      <c r="I92" s="553">
        <f>SUBTOTAL(9,I69:I91)</f>
        <v>2011591.95</v>
      </c>
      <c r="J92" s="553">
        <f>SUBTOTAL(9,J69:J91)</f>
        <v>0</v>
      </c>
      <c r="K92" s="553">
        <f>SUBTOTAL(9,K69:K91)</f>
        <v>4709252.3499999987</v>
      </c>
      <c r="L92" s="554"/>
      <c r="M92" s="555"/>
      <c r="N92" s="554">
        <f>SUBTOTAL(9,N69:N91)</f>
        <v>2011591.95</v>
      </c>
      <c r="O92" s="554">
        <f>SUBTOTAL(9,O69:O91)</f>
        <v>2697660.399999999</v>
      </c>
      <c r="P92" s="557">
        <f>SUM(N92:O92)</f>
        <v>4709252.3499999987</v>
      </c>
    </row>
    <row r="93" spans="1:19" ht="28" outlineLevel="2" x14ac:dyDescent="0.2">
      <c r="A93" s="543" t="s">
        <v>440</v>
      </c>
      <c r="B93" s="543" t="s">
        <v>4038</v>
      </c>
      <c r="C93" s="543" t="s">
        <v>4035</v>
      </c>
      <c r="E93" s="543">
        <v>4</v>
      </c>
      <c r="F93" s="544" t="s">
        <v>4039</v>
      </c>
      <c r="G93" s="543" t="s">
        <v>444</v>
      </c>
      <c r="H93" s="548"/>
      <c r="I93" s="548">
        <v>201974.56</v>
      </c>
      <c r="J93" s="548"/>
      <c r="K93" s="548">
        <v>495723.68</v>
      </c>
      <c r="L93" s="543" t="s">
        <v>4040</v>
      </c>
      <c r="M93" s="544" t="s">
        <v>446</v>
      </c>
      <c r="N93" s="552">
        <f t="shared" si="2"/>
        <v>201974.56</v>
      </c>
      <c r="O93" s="1035">
        <f t="shared" si="3"/>
        <v>293749.12</v>
      </c>
    </row>
    <row r="94" spans="1:19" ht="28" outlineLevel="2" x14ac:dyDescent="0.2">
      <c r="A94" s="543" t="s">
        <v>440</v>
      </c>
      <c r="B94" s="543" t="s">
        <v>4041</v>
      </c>
      <c r="C94" s="543" t="s">
        <v>4035</v>
      </c>
      <c r="E94" s="543">
        <v>4</v>
      </c>
      <c r="F94" s="544" t="s">
        <v>4042</v>
      </c>
      <c r="G94" s="543" t="s">
        <v>4043</v>
      </c>
      <c r="H94" s="548"/>
      <c r="I94" s="548">
        <v>169075.20000000001</v>
      </c>
      <c r="J94" s="548"/>
      <c r="K94" s="548">
        <v>428247.68</v>
      </c>
      <c r="L94" s="543" t="s">
        <v>4044</v>
      </c>
      <c r="M94" s="544" t="s">
        <v>446</v>
      </c>
      <c r="N94" s="552">
        <f t="shared" si="2"/>
        <v>169075.20000000001</v>
      </c>
      <c r="O94" s="1035">
        <f t="shared" si="3"/>
        <v>259172.47999999998</v>
      </c>
    </row>
    <row r="95" spans="1:19" ht="28" outlineLevel="2" x14ac:dyDescent="0.2">
      <c r="A95" s="543" t="s">
        <v>440</v>
      </c>
      <c r="B95" s="543" t="s">
        <v>4045</v>
      </c>
      <c r="C95" s="543" t="s">
        <v>442</v>
      </c>
      <c r="E95" s="543">
        <v>18</v>
      </c>
      <c r="F95" s="544" t="s">
        <v>4046</v>
      </c>
      <c r="G95" s="543" t="s">
        <v>3340</v>
      </c>
      <c r="H95" s="548"/>
      <c r="I95" s="548">
        <v>891703.02</v>
      </c>
      <c r="J95" s="548"/>
      <c r="K95" s="548">
        <v>2194422.36</v>
      </c>
      <c r="L95" s="543" t="s">
        <v>4047</v>
      </c>
      <c r="M95" s="544" t="s">
        <v>446</v>
      </c>
      <c r="N95" s="552">
        <f t="shared" si="2"/>
        <v>891703.02</v>
      </c>
      <c r="O95" s="1035">
        <f t="shared" si="3"/>
        <v>1302719.3399999999</v>
      </c>
    </row>
    <row r="96" spans="1:19" ht="28" outlineLevel="2" x14ac:dyDescent="0.2">
      <c r="A96" s="543" t="s">
        <v>440</v>
      </c>
      <c r="B96" s="543" t="s">
        <v>4048</v>
      </c>
      <c r="C96" s="543" t="s">
        <v>442</v>
      </c>
      <c r="E96" s="543">
        <v>12</v>
      </c>
      <c r="F96" s="544" t="s">
        <v>4049</v>
      </c>
      <c r="G96" s="543" t="s">
        <v>3340</v>
      </c>
      <c r="H96" s="548"/>
      <c r="I96" s="548">
        <v>597401.16</v>
      </c>
      <c r="J96" s="548"/>
      <c r="K96" s="548">
        <v>1470164.88</v>
      </c>
      <c r="L96" s="543" t="s">
        <v>4050</v>
      </c>
      <c r="M96" s="544" t="s">
        <v>446</v>
      </c>
      <c r="N96" s="552">
        <f t="shared" si="2"/>
        <v>597401.16</v>
      </c>
      <c r="O96" s="1035">
        <f t="shared" si="3"/>
        <v>872763.71999999986</v>
      </c>
    </row>
    <row r="97" spans="1:16" ht="28" outlineLevel="2" x14ac:dyDescent="0.2">
      <c r="A97" s="543" t="s">
        <v>440</v>
      </c>
      <c r="B97" s="543" t="s">
        <v>4051</v>
      </c>
      <c r="C97" s="543" t="s">
        <v>442</v>
      </c>
      <c r="E97" s="543">
        <v>18</v>
      </c>
      <c r="F97" s="544" t="s">
        <v>4052</v>
      </c>
      <c r="G97" s="543" t="s">
        <v>3340</v>
      </c>
      <c r="H97" s="548"/>
      <c r="I97" s="548">
        <v>698021.88</v>
      </c>
      <c r="J97" s="548"/>
      <c r="K97" s="548">
        <v>1717785.84</v>
      </c>
      <c r="L97" s="543" t="s">
        <v>4053</v>
      </c>
      <c r="M97" s="544" t="s">
        <v>446</v>
      </c>
      <c r="N97" s="552">
        <f t="shared" si="2"/>
        <v>698021.88</v>
      </c>
      <c r="O97" s="1035">
        <f t="shared" si="3"/>
        <v>1019763.9600000001</v>
      </c>
    </row>
    <row r="98" spans="1:16" ht="28" outlineLevel="2" x14ac:dyDescent="0.2">
      <c r="A98" s="543" t="s">
        <v>440</v>
      </c>
      <c r="B98" s="543" t="s">
        <v>4054</v>
      </c>
      <c r="C98" s="543" t="s">
        <v>442</v>
      </c>
      <c r="E98" s="543">
        <v>8</v>
      </c>
      <c r="F98" s="544" t="s">
        <v>4055</v>
      </c>
      <c r="G98" s="543" t="s">
        <v>444</v>
      </c>
      <c r="H98" s="548"/>
      <c r="I98" s="548">
        <v>402666.16</v>
      </c>
      <c r="J98" s="548"/>
      <c r="K98" s="548">
        <v>990934.88</v>
      </c>
      <c r="L98" s="543" t="s">
        <v>4056</v>
      </c>
      <c r="M98" s="544" t="s">
        <v>446</v>
      </c>
      <c r="N98" s="552">
        <f t="shared" si="2"/>
        <v>402666.16</v>
      </c>
      <c r="O98" s="1035">
        <f t="shared" si="3"/>
        <v>588268.72</v>
      </c>
    </row>
    <row r="99" spans="1:16" ht="28" outlineLevel="2" x14ac:dyDescent="0.2">
      <c r="A99" s="543" t="s">
        <v>440</v>
      </c>
      <c r="B99" s="543" t="s">
        <v>4057</v>
      </c>
      <c r="C99" s="543" t="s">
        <v>442</v>
      </c>
      <c r="E99" s="543">
        <v>8</v>
      </c>
      <c r="F99" s="544" t="s">
        <v>4058</v>
      </c>
      <c r="G99" s="543" t="s">
        <v>444</v>
      </c>
      <c r="H99" s="548"/>
      <c r="I99" s="548">
        <v>402666.16</v>
      </c>
      <c r="J99" s="548"/>
      <c r="K99" s="548">
        <v>990934.88</v>
      </c>
      <c r="L99" s="543" t="s">
        <v>4059</v>
      </c>
      <c r="M99" s="544" t="s">
        <v>446</v>
      </c>
      <c r="N99" s="552">
        <f t="shared" si="2"/>
        <v>402666.16</v>
      </c>
      <c r="O99" s="1035">
        <f t="shared" si="3"/>
        <v>588268.72</v>
      </c>
    </row>
    <row r="100" spans="1:16" ht="28" outlineLevel="2" x14ac:dyDescent="0.2">
      <c r="A100" s="543" t="s">
        <v>440</v>
      </c>
      <c r="B100" s="543" t="s">
        <v>4060</v>
      </c>
      <c r="C100" s="543" t="s">
        <v>442</v>
      </c>
      <c r="E100" s="543">
        <v>24</v>
      </c>
      <c r="F100" s="544" t="s">
        <v>4061</v>
      </c>
      <c r="G100" s="543" t="s">
        <v>3340</v>
      </c>
      <c r="H100" s="548"/>
      <c r="I100" s="548">
        <v>1128684.06</v>
      </c>
      <c r="J100" s="548"/>
      <c r="K100" s="548">
        <v>2777617.08</v>
      </c>
      <c r="L100" s="543" t="s">
        <v>4062</v>
      </c>
      <c r="M100" s="544" t="s">
        <v>446</v>
      </c>
      <c r="N100" s="552">
        <f t="shared" si="2"/>
        <v>1128684.06</v>
      </c>
      <c r="O100" s="1035">
        <f t="shared" si="3"/>
        <v>1648933.02</v>
      </c>
    </row>
    <row r="101" spans="1:16" ht="28" outlineLevel="2" x14ac:dyDescent="0.2">
      <c r="A101" s="543" t="s">
        <v>440</v>
      </c>
      <c r="B101" s="543" t="s">
        <v>4063</v>
      </c>
      <c r="C101" s="543" t="s">
        <v>442</v>
      </c>
      <c r="E101" s="543">
        <v>15</v>
      </c>
      <c r="F101" s="544" t="s">
        <v>4064</v>
      </c>
      <c r="G101" s="543" t="s">
        <v>3340</v>
      </c>
      <c r="H101" s="548"/>
      <c r="I101" s="548">
        <v>698021.88</v>
      </c>
      <c r="J101" s="548"/>
      <c r="K101" s="548">
        <v>1717785.84</v>
      </c>
      <c r="L101" s="543" t="s">
        <v>4065</v>
      </c>
      <c r="M101" s="544" t="s">
        <v>446</v>
      </c>
      <c r="N101" s="552">
        <f t="shared" si="2"/>
        <v>698021.88</v>
      </c>
      <c r="O101" s="1035">
        <f t="shared" si="3"/>
        <v>1019763.9600000001</v>
      </c>
    </row>
    <row r="102" spans="1:16" ht="28" outlineLevel="2" x14ac:dyDescent="0.2">
      <c r="A102" s="543" t="s">
        <v>440</v>
      </c>
      <c r="B102" s="543" t="s">
        <v>4066</v>
      </c>
      <c r="C102" s="543" t="s">
        <v>442</v>
      </c>
      <c r="E102" s="543">
        <v>18</v>
      </c>
      <c r="F102" s="544" t="s">
        <v>4067</v>
      </c>
      <c r="G102" s="543" t="s">
        <v>3340</v>
      </c>
      <c r="H102" s="548"/>
      <c r="I102" s="548">
        <v>846891.06</v>
      </c>
      <c r="J102" s="548"/>
      <c r="K102" s="562">
        <v>2084143.08</v>
      </c>
      <c r="L102" s="543" t="s">
        <v>4068</v>
      </c>
      <c r="M102" s="544" t="s">
        <v>446</v>
      </c>
      <c r="N102" s="552">
        <f t="shared" si="2"/>
        <v>846891.06</v>
      </c>
      <c r="O102" s="1035">
        <f t="shared" si="3"/>
        <v>1237252.02</v>
      </c>
    </row>
    <row r="103" spans="1:16" ht="28" outlineLevel="2" x14ac:dyDescent="0.2">
      <c r="A103" s="543" t="s">
        <v>440</v>
      </c>
      <c r="B103" s="543" t="s">
        <v>4069</v>
      </c>
      <c r="C103" s="543" t="s">
        <v>442</v>
      </c>
      <c r="E103" s="543">
        <v>24</v>
      </c>
      <c r="F103" s="544" t="s">
        <v>4070</v>
      </c>
      <c r="G103" s="543" t="s">
        <v>3340</v>
      </c>
      <c r="H103" s="548"/>
      <c r="I103" s="548">
        <v>1128684.06</v>
      </c>
      <c r="J103" s="548"/>
      <c r="K103" s="548">
        <v>2777617.08</v>
      </c>
      <c r="L103" s="543" t="s">
        <v>4071</v>
      </c>
      <c r="M103" s="544" t="s">
        <v>446</v>
      </c>
      <c r="N103" s="552">
        <f t="shared" si="2"/>
        <v>1128684.06</v>
      </c>
      <c r="O103" s="1035">
        <f t="shared" si="3"/>
        <v>1648933.02</v>
      </c>
    </row>
    <row r="104" spans="1:16" ht="28" outlineLevel="2" x14ac:dyDescent="0.2">
      <c r="A104" s="543" t="s">
        <v>440</v>
      </c>
      <c r="B104" s="543" t="s">
        <v>4072</v>
      </c>
      <c r="C104" s="543" t="s">
        <v>442</v>
      </c>
      <c r="E104" s="543">
        <v>24</v>
      </c>
      <c r="F104" s="544" t="s">
        <v>4073</v>
      </c>
      <c r="G104" s="543" t="s">
        <v>3340</v>
      </c>
      <c r="H104" s="548"/>
      <c r="I104" s="548">
        <v>1128684.06</v>
      </c>
      <c r="J104" s="548"/>
      <c r="K104" s="548">
        <v>2777617.08</v>
      </c>
      <c r="L104" s="543" t="s">
        <v>4074</v>
      </c>
      <c r="M104" s="544" t="s">
        <v>446</v>
      </c>
      <c r="N104" s="552">
        <f t="shared" si="2"/>
        <v>1128684.06</v>
      </c>
      <c r="O104" s="1035">
        <f t="shared" si="3"/>
        <v>1648933.02</v>
      </c>
    </row>
    <row r="105" spans="1:16" ht="37.5" customHeight="1" outlineLevel="2" x14ac:dyDescent="0.2">
      <c r="A105" s="542" t="s">
        <v>440</v>
      </c>
      <c r="B105" s="543" t="s">
        <v>3796</v>
      </c>
      <c r="C105" s="543" t="s">
        <v>442</v>
      </c>
      <c r="E105" s="543">
        <v>6</v>
      </c>
      <c r="F105" s="544" t="s">
        <v>3797</v>
      </c>
      <c r="G105" s="543" t="s">
        <v>444</v>
      </c>
      <c r="H105" s="548"/>
      <c r="I105" s="562">
        <v>300945.76</v>
      </c>
      <c r="J105" s="562"/>
      <c r="K105" s="562">
        <v>740607</v>
      </c>
      <c r="L105" s="543" t="s">
        <v>3798</v>
      </c>
      <c r="M105" s="544" t="s">
        <v>446</v>
      </c>
      <c r="N105" s="552">
        <f>SUM(H105+I105)</f>
        <v>300945.76</v>
      </c>
      <c r="O105" s="1035">
        <f t="shared" si="3"/>
        <v>439661.24</v>
      </c>
    </row>
    <row r="106" spans="1:16" ht="28" outlineLevel="2" x14ac:dyDescent="0.2">
      <c r="A106" s="543" t="s">
        <v>440</v>
      </c>
      <c r="B106" s="543" t="s">
        <v>4075</v>
      </c>
      <c r="C106" s="543" t="s">
        <v>442</v>
      </c>
      <c r="E106" s="543">
        <v>36</v>
      </c>
      <c r="F106" s="544" t="s">
        <v>4076</v>
      </c>
      <c r="G106" s="543" t="s">
        <v>4077</v>
      </c>
      <c r="H106" s="548"/>
      <c r="I106" s="548">
        <v>2059150.8</v>
      </c>
      <c r="J106" s="548"/>
      <c r="K106" s="548">
        <v>5067434.4000000004</v>
      </c>
      <c r="L106" s="543" t="s">
        <v>4078</v>
      </c>
      <c r="M106" s="544" t="s">
        <v>446</v>
      </c>
      <c r="N106" s="552">
        <f t="shared" si="2"/>
        <v>2059150.8</v>
      </c>
      <c r="O106" s="1035">
        <f t="shared" si="3"/>
        <v>3008283.6000000006</v>
      </c>
    </row>
    <row r="107" spans="1:16" ht="15" outlineLevel="1" x14ac:dyDescent="0.15">
      <c r="A107" s="549" t="s">
        <v>532</v>
      </c>
      <c r="B107" s="550"/>
      <c r="C107" s="550"/>
      <c r="D107" s="550"/>
      <c r="E107" s="550"/>
      <c r="F107" s="560">
        <f>SUM(E93:E106)</f>
        <v>219</v>
      </c>
      <c r="G107" s="550"/>
      <c r="H107" s="553">
        <f>SUBTOTAL(9,H18:H106)</f>
        <v>513880.03</v>
      </c>
      <c r="I107" s="553">
        <f>SUBTOTAL(9,I18:I106)</f>
        <v>12676703.020000001</v>
      </c>
      <c r="J107" s="553">
        <f>SUBTOTAL(9,J18:J106)</f>
        <v>0</v>
      </c>
      <c r="K107" s="553">
        <f>SUBTOTAL(9,K18:K106)</f>
        <v>30967841.609999999</v>
      </c>
      <c r="L107" s="554"/>
      <c r="M107" s="555">
        <f>COUNTA(M93:M106)</f>
        <v>14</v>
      </c>
      <c r="N107" s="553">
        <f>SUBTOTAL(9,N18:N106)</f>
        <v>13190583.050000003</v>
      </c>
      <c r="O107" s="553">
        <f>SUBTOTAL(9,O18:O106)</f>
        <v>18291138.59</v>
      </c>
      <c r="P107" s="558">
        <f>SUM(N107:O107)</f>
        <v>31481721.640000001</v>
      </c>
    </row>
    <row r="108" spans="1:16" ht="70" outlineLevel="2" x14ac:dyDescent="0.2">
      <c r="A108" s="543" t="s">
        <v>465</v>
      </c>
      <c r="B108" s="543" t="s">
        <v>4079</v>
      </c>
      <c r="D108" s="543" t="s">
        <v>486</v>
      </c>
      <c r="F108" s="544" t="s">
        <v>4080</v>
      </c>
      <c r="G108" s="543" t="s">
        <v>133</v>
      </c>
      <c r="H108" s="548">
        <v>20000</v>
      </c>
      <c r="I108" s="548">
        <v>0</v>
      </c>
      <c r="J108" s="548"/>
      <c r="K108" s="548"/>
      <c r="L108" s="543" t="s">
        <v>4081</v>
      </c>
      <c r="M108" s="544" t="s">
        <v>73</v>
      </c>
      <c r="N108" s="548">
        <f t="shared" si="2"/>
        <v>20000</v>
      </c>
      <c r="O108" s="1035">
        <f t="shared" si="3"/>
        <v>0</v>
      </c>
    </row>
    <row r="109" spans="1:16" ht="15" outlineLevel="1" x14ac:dyDescent="0.15">
      <c r="A109" s="549" t="s">
        <v>533</v>
      </c>
      <c r="B109" s="550"/>
      <c r="C109" s="550"/>
      <c r="D109" s="550"/>
      <c r="E109" s="550"/>
      <c r="F109" s="551"/>
      <c r="G109" s="550"/>
      <c r="H109" s="553">
        <f>SUBTOTAL(9,H108:H108)</f>
        <v>20000</v>
      </c>
      <c r="I109" s="553">
        <f>SUBTOTAL(9,I108:I108)</f>
        <v>0</v>
      </c>
      <c r="J109" s="553">
        <f>SUBTOTAL(9,J108:J108)</f>
        <v>0</v>
      </c>
      <c r="K109" s="553">
        <f>SUBTOTAL(9,K108:K108)</f>
        <v>0</v>
      </c>
      <c r="L109" s="554"/>
      <c r="M109" s="555"/>
      <c r="N109" s="553">
        <f>SUBTOTAL(9,N108:N108)</f>
        <v>20000</v>
      </c>
      <c r="O109" s="553">
        <f>SUBTOTAL(9,O108:O108)</f>
        <v>0</v>
      </c>
      <c r="P109" s="559">
        <f>SUM(N109:O109)</f>
        <v>20000</v>
      </c>
    </row>
    <row r="110" spans="1:16" ht="28" outlineLevel="2" x14ac:dyDescent="0.2">
      <c r="A110" s="543" t="s">
        <v>489</v>
      </c>
      <c r="B110" s="543" t="s">
        <v>4082</v>
      </c>
      <c r="C110" s="543" t="s">
        <v>491</v>
      </c>
      <c r="F110" s="544" t="s">
        <v>4083</v>
      </c>
      <c r="G110" s="543" t="s">
        <v>76</v>
      </c>
      <c r="H110" s="548">
        <v>87750</v>
      </c>
      <c r="I110" s="548">
        <v>0</v>
      </c>
      <c r="J110" s="548"/>
      <c r="K110" s="548"/>
      <c r="L110" s="543" t="s">
        <v>4084</v>
      </c>
      <c r="M110" s="544" t="s">
        <v>73</v>
      </c>
      <c r="N110" s="548">
        <f t="shared" si="2"/>
        <v>87750</v>
      </c>
      <c r="O110" s="1035">
        <f t="shared" si="3"/>
        <v>0</v>
      </c>
    </row>
    <row r="111" spans="1:16" ht="15" outlineLevel="1" x14ac:dyDescent="0.15">
      <c r="A111" s="549" t="s">
        <v>534</v>
      </c>
      <c r="B111" s="550"/>
      <c r="C111" s="550"/>
      <c r="D111" s="550"/>
      <c r="E111" s="550"/>
      <c r="F111" s="550"/>
      <c r="G111" s="550"/>
      <c r="H111" s="553">
        <f>SUBTOTAL(9,H110:H110)</f>
        <v>87750</v>
      </c>
      <c r="I111" s="553">
        <f>SUBTOTAL(9,I110:I110)</f>
        <v>0</v>
      </c>
      <c r="J111" s="553">
        <f>SUBTOTAL(9,J110:J110)</f>
        <v>0</v>
      </c>
      <c r="K111" s="553">
        <f>SUBTOTAL(9,K110:K110)</f>
        <v>0</v>
      </c>
      <c r="L111" s="554"/>
      <c r="M111" s="555"/>
      <c r="N111" s="553">
        <f>SUBTOTAL(9,N110:N110)</f>
        <v>87750</v>
      </c>
      <c r="O111" s="553">
        <f>SUBTOTAL(9,O110:O110)</f>
        <v>0</v>
      </c>
      <c r="P111" s="559">
        <f>SUM(N111:O111)</f>
        <v>87750</v>
      </c>
    </row>
    <row r="112" spans="1:16" outlineLevel="1" x14ac:dyDescent="0.15"/>
  </sheetData>
  <phoneticPr fontId="59" type="noConversion"/>
  <conditionalFormatting sqref="A90:L90 P90:Q90 S90:XFD90">
    <cfRule type="expression" dxfId="55" priority="38">
      <formula>_xlfn.ISFORMULA($C18)</formula>
    </cfRule>
  </conditionalFormatting>
  <conditionalFormatting sqref="A16:M16 P16:XFD16 N16:N18 A18 A19:M19 P19:XFD19 A103:M103 P103:XFD103 N103:N105">
    <cfRule type="expression" dxfId="54" priority="20">
      <formula>_xlfn.ISFORMULA($C19)</formula>
    </cfRule>
  </conditionalFormatting>
  <conditionalFormatting sqref="A17:M17 P17:XFD18 P104:XFD106 A108:M108 P108:XFD108 A104:M106">
    <cfRule type="expression" dxfId="53" priority="23">
      <formula>_xlfn.ISFORMULA($C21)</formula>
    </cfRule>
  </conditionalFormatting>
  <conditionalFormatting sqref="A4:N4 P4 Y4:XFD4">
    <cfRule type="expression" dxfId="52" priority="31">
      <formula>_xlfn.ISFORMULA($C105)</formula>
    </cfRule>
  </conditionalFormatting>
  <conditionalFormatting sqref="A1:O1">
    <cfRule type="expression" dxfId="51" priority="44">
      <formula>_xlfn.ISFORMULA(#REF!)</formula>
    </cfRule>
  </conditionalFormatting>
  <conditionalFormatting sqref="A1:P1 Y1:XFD3 A2:N3 P2:P3 P6:P11 Y6:XFD11 A6:N15 Q10:X11 P12:XFD15 N19 A21:N21 P21:XFD65 A22:M65 N22:N67 A69:N69 P69:XFD71 A70:M83 N70:N90 P72 R72:XFD72 P73:XFD74 P75 R75:XFD75 P76:XFD87 A84:L89 P88 R88:XFD88 P89:XFD89 R90 A91:L91 P91:XFD91 A92:XFD92 A93:N102 P93:XFD102 N106">
    <cfRule type="expression" dxfId="50" priority="15">
      <formula>_xlfn.ISFORMULA($C3)</formula>
    </cfRule>
  </conditionalFormatting>
  <conditionalFormatting sqref="A20:XFD20 A66:M67 P66:XFD67 A68:XFD68">
    <cfRule type="expression" dxfId="49" priority="22">
      <formula>_xlfn.ISFORMULA($C23)</formula>
    </cfRule>
  </conditionalFormatting>
  <conditionalFormatting sqref="A107:XFD107">
    <cfRule type="expression" dxfId="48" priority="24">
      <formula>_xlfn.ISFORMULA($C112)</formula>
    </cfRule>
  </conditionalFormatting>
  <conditionalFormatting sqref="A109:XFD109 A110:M110 P110:XFD110 A111:XFD112">
    <cfRule type="expression" dxfId="47" priority="21">
      <formula>_xlfn.ISFORMULA(#REF!)</formula>
    </cfRule>
  </conditionalFormatting>
  <conditionalFormatting sqref="B1">
    <cfRule type="duplicateValues" dxfId="46" priority="16"/>
    <cfRule type="duplicateValues" dxfId="45" priority="19"/>
  </conditionalFormatting>
  <conditionalFormatting sqref="B18:N18">
    <cfRule type="expression" dxfId="44" priority="35">
      <formula>_xlfn.ISFORMULA($C94)</formula>
    </cfRule>
  </conditionalFormatting>
  <conditionalFormatting sqref="B105:N105">
    <cfRule type="expression" dxfId="43" priority="30">
      <formula>_xlfn.ISFORMULA($C7)</formula>
    </cfRule>
  </conditionalFormatting>
  <conditionalFormatting sqref="M84:M91">
    <cfRule type="expression" dxfId="42" priority="10">
      <formula>_xlfn.ISFORMULA($C86)</formula>
    </cfRule>
  </conditionalFormatting>
  <conditionalFormatting sqref="N91">
    <cfRule type="expression" dxfId="41" priority="33">
      <formula>_xlfn.ISFORMULA($C18)</formula>
    </cfRule>
  </conditionalFormatting>
  <conditionalFormatting sqref="N108">
    <cfRule type="expression" dxfId="40" priority="14">
      <formula>_xlfn.ISFORMULA($C110)</formula>
    </cfRule>
  </conditionalFormatting>
  <conditionalFormatting sqref="N110">
    <cfRule type="expression" dxfId="39" priority="13">
      <formula>_xlfn.ISFORMULA($C112)</formula>
    </cfRule>
  </conditionalFormatting>
  <conditionalFormatting sqref="Q87">
    <cfRule type="expression" dxfId="38" priority="43">
      <formula>_xlfn.ISFORMULA($C74)</formula>
    </cfRule>
  </conditionalFormatting>
  <conditionalFormatting sqref="Q88">
    <cfRule type="expression" dxfId="37" priority="41">
      <formula>_xlfn.ISFORMULA($C77)</formula>
    </cfRule>
  </conditionalFormatting>
  <conditionalFormatting sqref="Q2:X8 A5:N5 P5 Y5:XFD5">
    <cfRule type="expression" dxfId="36" priority="39">
      <formula>_xlfn.ISFORMULA($C3)</formula>
    </cfRule>
  </conditionalFormatting>
  <conditionalFormatting sqref="Q9:X9">
    <cfRule type="expression" dxfId="35" priority="9">
      <formula>_xlfn.ISFORMULA(#REF!)</formula>
    </cfRule>
  </conditionalFormatting>
  <conditionalFormatting sqref="R1">
    <cfRule type="duplicateValues" dxfId="34" priority="1"/>
  </conditionalFormatting>
  <pageMargins left="0.7" right="0.7" top="0.75" bottom="0.75" header="0.3" footer="0.3"/>
  <pageSetup orientation="portrait" verticalDpi="0" r:id="rId1"/>
  <ignoredErrors>
    <ignoredError sqref="N110" formula="1"/>
  </ignoredError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0E239-ECBC-48E2-8574-5AC315499481}">
  <dimension ref="A1:Y120"/>
  <sheetViews>
    <sheetView zoomScale="82" zoomScaleNormal="82" workbookViewId="0">
      <pane xSplit="2" ySplit="1" topLeftCell="C84" activePane="bottomRight" state="frozen"/>
      <selection pane="topRight" activeCell="C1" sqref="C1"/>
      <selection pane="bottomLeft" activeCell="A2" sqref="A2"/>
      <selection pane="bottomRight" activeCell="F94" sqref="F94"/>
    </sheetView>
  </sheetViews>
  <sheetFormatPr baseColWidth="10" defaultColWidth="8.83203125" defaultRowHeight="13" outlineLevelRow="2" x14ac:dyDescent="0.15"/>
  <cols>
    <col min="1" max="1" width="38.6640625" customWidth="1"/>
    <col min="2" max="2" width="26.33203125" customWidth="1"/>
    <col min="3" max="3" width="37.6640625" bestFit="1" customWidth="1"/>
    <col min="4" max="4" width="35.6640625" customWidth="1"/>
    <col min="5" max="5" width="15.1640625" customWidth="1"/>
    <col min="6" max="6" width="41.5" style="25" customWidth="1"/>
    <col min="7" max="7" width="39.5" style="25" customWidth="1"/>
    <col min="8" max="11" width="19.33203125" customWidth="1"/>
    <col min="12" max="12" width="38.33203125" customWidth="1"/>
    <col min="13" max="13" width="13.1640625" customWidth="1"/>
    <col min="14" max="15" width="16.6640625" customWidth="1"/>
    <col min="17" max="17" width="22.83203125" customWidth="1"/>
    <col min="20" max="20" width="22.33203125" customWidth="1"/>
    <col min="21" max="21" width="13.5" bestFit="1" customWidth="1"/>
  </cols>
  <sheetData>
    <row r="1" spans="1:25" ht="42" x14ac:dyDescent="0.15">
      <c r="A1" t="s">
        <v>55</v>
      </c>
      <c r="B1" t="s">
        <v>56</v>
      </c>
      <c r="C1" t="s">
        <v>57</v>
      </c>
      <c r="D1" t="s">
        <v>58</v>
      </c>
      <c r="E1" s="544" t="s">
        <v>59</v>
      </c>
      <c r="F1" s="25" t="s">
        <v>4160</v>
      </c>
      <c r="G1" s="25" t="s">
        <v>4161</v>
      </c>
      <c r="H1" s="543" t="s">
        <v>62</v>
      </c>
      <c r="I1" s="544" t="s">
        <v>63</v>
      </c>
      <c r="J1" s="544" t="s">
        <v>64</v>
      </c>
      <c r="K1" s="545" t="s">
        <v>2852</v>
      </c>
      <c r="L1" s="543" t="s">
        <v>65</v>
      </c>
      <c r="M1" s="544" t="s">
        <v>66</v>
      </c>
      <c r="N1" s="546" t="s">
        <v>2850</v>
      </c>
      <c r="O1" s="547" t="s">
        <v>2851</v>
      </c>
    </row>
    <row r="2" spans="1:25" ht="43" outlineLevel="2" x14ac:dyDescent="0.2">
      <c r="A2" t="s">
        <v>67</v>
      </c>
      <c r="B2" t="s">
        <v>4162</v>
      </c>
      <c r="C2" t="s">
        <v>69</v>
      </c>
      <c r="F2" s="25" t="s">
        <v>4163</v>
      </c>
      <c r="G2" s="25" t="s">
        <v>97</v>
      </c>
      <c r="H2" s="596">
        <v>100000</v>
      </c>
      <c r="I2" s="596">
        <v>0</v>
      </c>
      <c r="J2" s="596"/>
      <c r="K2" s="596"/>
      <c r="L2" t="s">
        <v>4164</v>
      </c>
      <c r="M2" s="25" t="s">
        <v>73</v>
      </c>
      <c r="N2" s="490">
        <f>SUM(H2+I2)</f>
        <v>100000</v>
      </c>
      <c r="O2" s="1037">
        <f>IF((J2+K2)&gt;0,(J2+K2)-N2,0)</f>
        <v>0</v>
      </c>
      <c r="R2" s="25" t="s">
        <v>499</v>
      </c>
      <c r="S2" s="25" t="s">
        <v>500</v>
      </c>
      <c r="T2" s="25" t="s">
        <v>501</v>
      </c>
      <c r="U2" s="25" t="s">
        <v>3352</v>
      </c>
      <c r="V2" s="25" t="s">
        <v>3353</v>
      </c>
      <c r="W2" s="25" t="s">
        <v>3354</v>
      </c>
      <c r="X2" s="25" t="s">
        <v>3355</v>
      </c>
      <c r="Y2" s="25" t="s">
        <v>502</v>
      </c>
    </row>
    <row r="3" spans="1:25" ht="85" outlineLevel="2" x14ac:dyDescent="0.2">
      <c r="A3" t="s">
        <v>67</v>
      </c>
      <c r="B3" t="s">
        <v>4165</v>
      </c>
      <c r="C3" t="s">
        <v>69</v>
      </c>
      <c r="F3" s="25" t="s">
        <v>4166</v>
      </c>
      <c r="G3" s="25" t="s">
        <v>3386</v>
      </c>
      <c r="H3" s="596">
        <v>100000</v>
      </c>
      <c r="I3" s="596">
        <v>0</v>
      </c>
      <c r="J3" s="596"/>
      <c r="K3" s="596"/>
      <c r="L3" t="s">
        <v>4167</v>
      </c>
      <c r="M3" s="25" t="s">
        <v>73</v>
      </c>
      <c r="N3" s="490">
        <f t="shared" ref="N3:N67" si="0">SUM(H3+I3)</f>
        <v>100000</v>
      </c>
      <c r="O3" s="1037">
        <f t="shared" ref="O3:O66" si="1">IF((J3+K3)&gt;0,(J3+K3)-N3,0)</f>
        <v>0</v>
      </c>
      <c r="R3" s="25" t="s">
        <v>4442</v>
      </c>
      <c r="S3" s="25" t="s">
        <v>4443</v>
      </c>
      <c r="T3" s="25" t="s">
        <v>76</v>
      </c>
      <c r="W3" s="25"/>
      <c r="X3" s="25"/>
      <c r="Y3" t="s">
        <v>201</v>
      </c>
    </row>
    <row r="4" spans="1:25" ht="197" outlineLevel="2" x14ac:dyDescent="0.2">
      <c r="A4" t="s">
        <v>67</v>
      </c>
      <c r="B4" t="s">
        <v>4168</v>
      </c>
      <c r="C4" t="s">
        <v>69</v>
      </c>
      <c r="F4" s="25" t="s">
        <v>4169</v>
      </c>
      <c r="G4" s="25" t="s">
        <v>4170</v>
      </c>
      <c r="H4" s="596">
        <v>738000</v>
      </c>
      <c r="I4" s="596">
        <v>0</v>
      </c>
      <c r="J4" s="596"/>
      <c r="K4" s="596"/>
      <c r="L4" t="s">
        <v>4171</v>
      </c>
      <c r="M4" s="25" t="s">
        <v>73</v>
      </c>
      <c r="N4" s="490">
        <f t="shared" si="0"/>
        <v>738000</v>
      </c>
      <c r="O4" s="1037">
        <f t="shared" si="1"/>
        <v>0</v>
      </c>
      <c r="R4" s="25" t="s">
        <v>4444</v>
      </c>
      <c r="S4" s="25" t="s">
        <v>4445</v>
      </c>
      <c r="T4" s="25" t="s">
        <v>4386</v>
      </c>
      <c r="V4">
        <v>21808.1</v>
      </c>
      <c r="W4" s="25"/>
      <c r="X4" s="25"/>
      <c r="Y4" t="s">
        <v>4446</v>
      </c>
    </row>
    <row r="5" spans="1:25" ht="85" outlineLevel="2" x14ac:dyDescent="0.2">
      <c r="A5" t="s">
        <v>67</v>
      </c>
      <c r="B5" t="s">
        <v>4172</v>
      </c>
      <c r="C5" t="s">
        <v>69</v>
      </c>
      <c r="F5" s="25" t="s">
        <v>4173</v>
      </c>
      <c r="G5" s="25" t="s">
        <v>4174</v>
      </c>
      <c r="H5" s="596">
        <v>50000</v>
      </c>
      <c r="I5" s="596">
        <v>0</v>
      </c>
      <c r="J5" s="596"/>
      <c r="K5" s="596"/>
      <c r="L5" t="s">
        <v>4175</v>
      </c>
      <c r="M5" s="25" t="s">
        <v>73</v>
      </c>
      <c r="N5" s="490">
        <f t="shared" si="0"/>
        <v>50000</v>
      </c>
      <c r="O5" s="1037">
        <f t="shared" si="1"/>
        <v>0</v>
      </c>
      <c r="R5" s="25" t="s">
        <v>4447</v>
      </c>
      <c r="S5" s="25" t="s">
        <v>4448</v>
      </c>
      <c r="T5" s="25" t="s">
        <v>444</v>
      </c>
      <c r="W5" s="25"/>
      <c r="X5" s="25"/>
      <c r="Y5" t="s">
        <v>3310</v>
      </c>
    </row>
    <row r="6" spans="1:25" ht="85" outlineLevel="2" x14ac:dyDescent="0.2">
      <c r="A6" t="s">
        <v>67</v>
      </c>
      <c r="B6" t="s">
        <v>4176</v>
      </c>
      <c r="C6" t="s">
        <v>69</v>
      </c>
      <c r="F6" s="25" t="s">
        <v>4177</v>
      </c>
      <c r="G6" s="25" t="s">
        <v>2962</v>
      </c>
      <c r="H6" s="596">
        <v>1200</v>
      </c>
      <c r="I6" s="596">
        <v>0</v>
      </c>
      <c r="J6" s="596"/>
      <c r="K6" s="596"/>
      <c r="L6" t="s">
        <v>4164</v>
      </c>
      <c r="M6" s="25" t="s">
        <v>73</v>
      </c>
      <c r="N6" s="490">
        <f t="shared" si="0"/>
        <v>1200</v>
      </c>
      <c r="O6" s="1037">
        <f t="shared" si="1"/>
        <v>0</v>
      </c>
      <c r="R6" s="25" t="s">
        <v>4449</v>
      </c>
      <c r="S6" s="25" t="s">
        <v>4450</v>
      </c>
      <c r="T6" s="25" t="s">
        <v>444</v>
      </c>
      <c r="W6" s="25"/>
      <c r="X6" s="25"/>
      <c r="Y6" t="s">
        <v>3314</v>
      </c>
    </row>
    <row r="7" spans="1:25" ht="169" outlineLevel="2" x14ac:dyDescent="0.2">
      <c r="A7" t="s">
        <v>67</v>
      </c>
      <c r="B7" t="s">
        <v>4178</v>
      </c>
      <c r="C7" t="s">
        <v>69</v>
      </c>
      <c r="F7" s="25" t="s">
        <v>4179</v>
      </c>
      <c r="G7" s="25" t="s">
        <v>3365</v>
      </c>
      <c r="H7" s="596">
        <v>160000</v>
      </c>
      <c r="I7" s="596">
        <v>0</v>
      </c>
      <c r="J7" s="596"/>
      <c r="K7" s="596"/>
      <c r="L7" t="s">
        <v>4180</v>
      </c>
      <c r="M7" s="25" t="s">
        <v>73</v>
      </c>
      <c r="N7" s="490">
        <f t="shared" si="0"/>
        <v>160000</v>
      </c>
      <c r="O7" s="1037">
        <f t="shared" si="1"/>
        <v>0</v>
      </c>
      <c r="R7" s="25" t="s">
        <v>4451</v>
      </c>
      <c r="S7" s="25" t="s">
        <v>4452</v>
      </c>
      <c r="T7" s="25" t="s">
        <v>4453</v>
      </c>
      <c r="W7" s="25"/>
      <c r="X7" s="25"/>
      <c r="Y7" t="s">
        <v>4454</v>
      </c>
    </row>
    <row r="8" spans="1:25" ht="169" outlineLevel="2" x14ac:dyDescent="0.2">
      <c r="A8" t="s">
        <v>67</v>
      </c>
      <c r="B8" t="s">
        <v>4181</v>
      </c>
      <c r="C8" t="s">
        <v>69</v>
      </c>
      <c r="F8" s="25" t="s">
        <v>4182</v>
      </c>
      <c r="G8" s="25" t="s">
        <v>3408</v>
      </c>
      <c r="H8" s="596">
        <v>16000</v>
      </c>
      <c r="I8" s="596">
        <v>0</v>
      </c>
      <c r="J8" s="596"/>
      <c r="K8" s="596"/>
      <c r="L8" t="s">
        <v>4183</v>
      </c>
      <c r="M8" s="25" t="s">
        <v>73</v>
      </c>
      <c r="N8" s="490">
        <f t="shared" si="0"/>
        <v>16000</v>
      </c>
      <c r="O8" s="1037">
        <f t="shared" si="1"/>
        <v>0</v>
      </c>
      <c r="R8" s="25" t="s">
        <v>4451</v>
      </c>
      <c r="S8" s="25" t="s">
        <v>4452</v>
      </c>
      <c r="T8" s="25" t="s">
        <v>4453</v>
      </c>
      <c r="W8" s="25"/>
      <c r="X8" s="25"/>
      <c r="Y8" t="s">
        <v>4455</v>
      </c>
    </row>
    <row r="9" spans="1:25" ht="169" outlineLevel="2" x14ac:dyDescent="0.2">
      <c r="A9" t="s">
        <v>67</v>
      </c>
      <c r="B9" t="s">
        <v>4184</v>
      </c>
      <c r="C9" t="s">
        <v>69</v>
      </c>
      <c r="F9" s="25" t="s">
        <v>4185</v>
      </c>
      <c r="G9" s="25" t="s">
        <v>4186</v>
      </c>
      <c r="H9" s="596">
        <v>65000</v>
      </c>
      <c r="I9" s="596">
        <v>0</v>
      </c>
      <c r="J9" s="596"/>
      <c r="K9" s="596"/>
      <c r="L9" t="s">
        <v>4187</v>
      </c>
      <c r="M9" s="25" t="s">
        <v>73</v>
      </c>
      <c r="N9" s="490">
        <f t="shared" si="0"/>
        <v>65000</v>
      </c>
      <c r="O9" s="1037">
        <f t="shared" si="1"/>
        <v>0</v>
      </c>
      <c r="R9" s="25" t="s">
        <v>4451</v>
      </c>
      <c r="S9" s="25" t="s">
        <v>4452</v>
      </c>
      <c r="T9" s="25" t="s">
        <v>4453</v>
      </c>
      <c r="W9" s="25"/>
      <c r="X9" s="25"/>
      <c r="Y9" t="s">
        <v>4456</v>
      </c>
    </row>
    <row r="10" spans="1:25" ht="169" outlineLevel="2" x14ac:dyDescent="0.2">
      <c r="A10" t="s">
        <v>67</v>
      </c>
      <c r="B10" t="s">
        <v>4188</v>
      </c>
      <c r="C10" t="s">
        <v>69</v>
      </c>
      <c r="F10" s="25" t="s">
        <v>4189</v>
      </c>
      <c r="G10" s="25" t="s">
        <v>97</v>
      </c>
      <c r="H10" s="596">
        <v>15000</v>
      </c>
      <c r="I10" s="596">
        <v>0</v>
      </c>
      <c r="J10" s="596"/>
      <c r="K10" s="596"/>
      <c r="L10" t="s">
        <v>4164</v>
      </c>
      <c r="M10" s="25" t="s">
        <v>73</v>
      </c>
      <c r="N10" s="490">
        <f t="shared" si="0"/>
        <v>15000</v>
      </c>
      <c r="O10" s="1037">
        <f t="shared" si="1"/>
        <v>0</v>
      </c>
      <c r="R10" s="25" t="s">
        <v>4451</v>
      </c>
      <c r="S10" s="25" t="s">
        <v>4452</v>
      </c>
      <c r="T10" s="25" t="s">
        <v>4453</v>
      </c>
      <c r="W10" s="25"/>
      <c r="X10" s="25"/>
      <c r="Y10" t="s">
        <v>4457</v>
      </c>
    </row>
    <row r="11" spans="1:25" ht="169" outlineLevel="2" x14ac:dyDescent="0.2">
      <c r="A11" t="s">
        <v>67</v>
      </c>
      <c r="B11" t="s">
        <v>4190</v>
      </c>
      <c r="C11" t="s">
        <v>69</v>
      </c>
      <c r="F11" s="25" t="s">
        <v>4191</v>
      </c>
      <c r="G11" s="25" t="s">
        <v>4192</v>
      </c>
      <c r="H11" s="596">
        <v>450000</v>
      </c>
      <c r="I11" s="596">
        <v>0</v>
      </c>
      <c r="J11" s="596"/>
      <c r="K11" s="596"/>
      <c r="L11" t="s">
        <v>4193</v>
      </c>
      <c r="M11" s="25" t="s">
        <v>73</v>
      </c>
      <c r="N11" s="490">
        <f t="shared" si="0"/>
        <v>450000</v>
      </c>
      <c r="O11" s="1037">
        <f t="shared" si="1"/>
        <v>0</v>
      </c>
      <c r="R11" s="25" t="s">
        <v>4451</v>
      </c>
      <c r="S11" s="25" t="s">
        <v>4452</v>
      </c>
      <c r="T11" s="25" t="s">
        <v>4453</v>
      </c>
      <c r="W11" s="25"/>
      <c r="X11" s="25"/>
      <c r="Y11" t="s">
        <v>4458</v>
      </c>
    </row>
    <row r="12" spans="1:25" ht="169" outlineLevel="2" x14ac:dyDescent="0.2">
      <c r="A12" t="s">
        <v>67</v>
      </c>
      <c r="B12" t="s">
        <v>4197</v>
      </c>
      <c r="C12" t="s">
        <v>69</v>
      </c>
      <c r="F12" s="25" t="s">
        <v>4198</v>
      </c>
      <c r="G12" s="25" t="s">
        <v>3386</v>
      </c>
      <c r="H12" s="596">
        <v>900000</v>
      </c>
      <c r="I12" s="596">
        <v>0</v>
      </c>
      <c r="J12" s="596"/>
      <c r="K12" s="596"/>
      <c r="L12" t="s">
        <v>4199</v>
      </c>
      <c r="M12" s="25" t="s">
        <v>73</v>
      </c>
      <c r="N12" s="490">
        <f t="shared" si="0"/>
        <v>900000</v>
      </c>
      <c r="O12" s="1037">
        <f t="shared" si="1"/>
        <v>0</v>
      </c>
      <c r="R12" s="25" t="s">
        <v>4451</v>
      </c>
      <c r="S12" s="25" t="s">
        <v>4452</v>
      </c>
      <c r="T12" s="25" t="s">
        <v>4453</v>
      </c>
      <c r="W12" s="25"/>
      <c r="X12" s="25"/>
      <c r="Y12" t="s">
        <v>4459</v>
      </c>
    </row>
    <row r="13" spans="1:25" ht="169" outlineLevel="2" x14ac:dyDescent="0.2">
      <c r="A13" t="s">
        <v>67</v>
      </c>
      <c r="B13" t="s">
        <v>4200</v>
      </c>
      <c r="C13" t="s">
        <v>69</v>
      </c>
      <c r="F13" s="25" t="s">
        <v>4201</v>
      </c>
      <c r="G13" s="25" t="s">
        <v>2978</v>
      </c>
      <c r="H13" s="596">
        <v>150000</v>
      </c>
      <c r="I13" s="596">
        <v>0</v>
      </c>
      <c r="J13" s="596"/>
      <c r="K13" s="596"/>
      <c r="L13" t="s">
        <v>4202</v>
      </c>
      <c r="M13" s="25" t="s">
        <v>73</v>
      </c>
      <c r="N13" s="490">
        <f t="shared" si="0"/>
        <v>150000</v>
      </c>
      <c r="O13" s="1037">
        <f t="shared" si="1"/>
        <v>0</v>
      </c>
      <c r="R13" s="25" t="s">
        <v>4451</v>
      </c>
      <c r="S13" s="25" t="s">
        <v>4452</v>
      </c>
      <c r="T13" s="25" t="s">
        <v>4453</v>
      </c>
      <c r="W13" s="25"/>
      <c r="X13" s="25"/>
      <c r="Y13" t="s">
        <v>4460</v>
      </c>
    </row>
    <row r="14" spans="1:25" ht="169" outlineLevel="2" x14ac:dyDescent="0.2">
      <c r="A14" t="s">
        <v>67</v>
      </c>
      <c r="B14" t="s">
        <v>4203</v>
      </c>
      <c r="C14" t="s">
        <v>69</v>
      </c>
      <c r="F14" s="25" t="s">
        <v>4204</v>
      </c>
      <c r="G14" s="25" t="s">
        <v>4205</v>
      </c>
      <c r="H14" s="596">
        <v>5000</v>
      </c>
      <c r="I14" s="596">
        <v>0</v>
      </c>
      <c r="J14" s="596"/>
      <c r="K14" s="596"/>
      <c r="L14" t="s">
        <v>4206</v>
      </c>
      <c r="M14" s="25" t="s">
        <v>73</v>
      </c>
      <c r="N14" s="490">
        <f t="shared" si="0"/>
        <v>5000</v>
      </c>
      <c r="O14" s="1037">
        <f t="shared" si="1"/>
        <v>0</v>
      </c>
      <c r="R14" s="25" t="s">
        <v>4451</v>
      </c>
      <c r="S14" s="25" t="s">
        <v>4452</v>
      </c>
      <c r="T14" s="25" t="s">
        <v>4453</v>
      </c>
      <c r="W14" s="25"/>
      <c r="X14" s="25"/>
      <c r="Y14" t="s">
        <v>4461</v>
      </c>
    </row>
    <row r="15" spans="1:25" ht="169" outlineLevel="2" x14ac:dyDescent="0.2">
      <c r="A15" t="s">
        <v>67</v>
      </c>
      <c r="B15" t="s">
        <v>4207</v>
      </c>
      <c r="C15" t="s">
        <v>69</v>
      </c>
      <c r="F15" s="25" t="s">
        <v>4208</v>
      </c>
      <c r="G15" s="25" t="s">
        <v>76</v>
      </c>
      <c r="H15" s="596">
        <v>375000</v>
      </c>
      <c r="I15" s="596">
        <v>0</v>
      </c>
      <c r="J15" s="596"/>
      <c r="K15" s="596"/>
      <c r="L15" t="s">
        <v>4209</v>
      </c>
      <c r="M15" s="25" t="s">
        <v>73</v>
      </c>
      <c r="N15" s="490">
        <f t="shared" si="0"/>
        <v>375000</v>
      </c>
      <c r="O15" s="1037">
        <f t="shared" si="1"/>
        <v>0</v>
      </c>
      <c r="R15" s="25" t="s">
        <v>4451</v>
      </c>
      <c r="S15" s="25" t="s">
        <v>4452</v>
      </c>
      <c r="T15" s="25" t="s">
        <v>4453</v>
      </c>
      <c r="W15" s="25"/>
      <c r="X15" s="25"/>
      <c r="Y15" t="s">
        <v>4462</v>
      </c>
    </row>
    <row r="16" spans="1:25" ht="169" outlineLevel="2" x14ac:dyDescent="0.2">
      <c r="A16" t="s">
        <v>67</v>
      </c>
      <c r="B16" t="s">
        <v>4210</v>
      </c>
      <c r="C16" t="s">
        <v>69</v>
      </c>
      <c r="F16" s="25" t="s">
        <v>4211</v>
      </c>
      <c r="G16" s="25" t="s">
        <v>4212</v>
      </c>
      <c r="H16" s="596">
        <v>50000</v>
      </c>
      <c r="I16" s="596">
        <v>0</v>
      </c>
      <c r="J16" s="596"/>
      <c r="K16" s="596"/>
      <c r="L16" t="s">
        <v>4213</v>
      </c>
      <c r="M16" s="25" t="s">
        <v>73</v>
      </c>
      <c r="N16" s="490">
        <f t="shared" si="0"/>
        <v>50000</v>
      </c>
      <c r="O16" s="1037">
        <f t="shared" si="1"/>
        <v>0</v>
      </c>
      <c r="R16" s="25" t="s">
        <v>4463</v>
      </c>
      <c r="S16" s="25" t="s">
        <v>4464</v>
      </c>
      <c r="T16" s="25" t="s">
        <v>455</v>
      </c>
      <c r="W16" s="25"/>
      <c r="X16" s="25"/>
      <c r="Y16" t="s">
        <v>512</v>
      </c>
    </row>
    <row r="17" spans="1:25" ht="99" outlineLevel="2" x14ac:dyDescent="0.2">
      <c r="A17" t="s">
        <v>67</v>
      </c>
      <c r="B17" t="s">
        <v>4214</v>
      </c>
      <c r="C17" t="s">
        <v>128</v>
      </c>
      <c r="F17" s="25" t="s">
        <v>4215</v>
      </c>
      <c r="G17" s="25" t="s">
        <v>141</v>
      </c>
      <c r="H17" s="596">
        <v>18800</v>
      </c>
      <c r="I17" s="596">
        <v>0</v>
      </c>
      <c r="J17" s="596"/>
      <c r="K17" s="596"/>
      <c r="L17" t="s">
        <v>4216</v>
      </c>
      <c r="M17" s="25" t="s">
        <v>73</v>
      </c>
      <c r="N17" s="490">
        <f t="shared" si="0"/>
        <v>18800</v>
      </c>
      <c r="O17" s="1037">
        <f t="shared" si="1"/>
        <v>0</v>
      </c>
      <c r="R17" s="25" t="s">
        <v>4463</v>
      </c>
      <c r="S17" s="25" t="s">
        <v>4464</v>
      </c>
      <c r="T17" s="25" t="s">
        <v>455</v>
      </c>
      <c r="W17" s="25"/>
      <c r="X17" s="25"/>
      <c r="Y17" t="s">
        <v>513</v>
      </c>
    </row>
    <row r="18" spans="1:25" ht="239" outlineLevel="2" x14ac:dyDescent="0.2">
      <c r="A18" t="s">
        <v>67</v>
      </c>
      <c r="B18" t="s">
        <v>4217</v>
      </c>
      <c r="C18" t="s">
        <v>128</v>
      </c>
      <c r="F18" s="25" t="s">
        <v>4218</v>
      </c>
      <c r="G18" s="25" t="s">
        <v>137</v>
      </c>
      <c r="H18" s="596">
        <v>75500</v>
      </c>
      <c r="I18" s="596">
        <v>0</v>
      </c>
      <c r="J18" s="596"/>
      <c r="K18" s="596"/>
      <c r="L18" t="s">
        <v>4219</v>
      </c>
      <c r="M18" s="25" t="s">
        <v>73</v>
      </c>
      <c r="N18" s="490">
        <f t="shared" si="0"/>
        <v>75500</v>
      </c>
      <c r="O18" s="1037">
        <f t="shared" si="1"/>
        <v>0</v>
      </c>
      <c r="R18" s="25" t="s">
        <v>4463</v>
      </c>
      <c r="S18" s="25" t="s">
        <v>4464</v>
      </c>
      <c r="T18" s="25" t="s">
        <v>455</v>
      </c>
      <c r="W18" s="25"/>
      <c r="X18" s="25"/>
      <c r="Y18" t="s">
        <v>514</v>
      </c>
    </row>
    <row r="19" spans="1:25" ht="141" outlineLevel="2" x14ac:dyDescent="0.2">
      <c r="A19" t="s">
        <v>67</v>
      </c>
      <c r="B19" t="s">
        <v>4220</v>
      </c>
      <c r="C19" t="s">
        <v>128</v>
      </c>
      <c r="F19" s="25" t="s">
        <v>4221</v>
      </c>
      <c r="G19" s="25" t="s">
        <v>137</v>
      </c>
      <c r="H19" s="596">
        <v>65000</v>
      </c>
      <c r="I19" s="596">
        <v>0</v>
      </c>
      <c r="J19" s="596"/>
      <c r="K19" s="596"/>
      <c r="L19" t="s">
        <v>4222</v>
      </c>
      <c r="M19" s="25" t="s">
        <v>73</v>
      </c>
      <c r="N19" s="490">
        <f t="shared" si="0"/>
        <v>65000</v>
      </c>
      <c r="O19" s="1037">
        <f t="shared" si="1"/>
        <v>0</v>
      </c>
      <c r="R19" s="25" t="s">
        <v>4465</v>
      </c>
      <c r="S19" s="25" t="s">
        <v>4466</v>
      </c>
      <c r="T19" s="25" t="s">
        <v>97</v>
      </c>
      <c r="W19" s="25"/>
      <c r="X19" s="25"/>
      <c r="Y19" t="s">
        <v>4467</v>
      </c>
    </row>
    <row r="20" spans="1:25" ht="57" outlineLevel="2" x14ac:dyDescent="0.2">
      <c r="A20" t="s">
        <v>67</v>
      </c>
      <c r="B20" t="s">
        <v>4223</v>
      </c>
      <c r="C20" t="s">
        <v>128</v>
      </c>
      <c r="F20" s="25" t="s">
        <v>4224</v>
      </c>
      <c r="G20" s="25" t="s">
        <v>4225</v>
      </c>
      <c r="H20" s="596">
        <v>22805</v>
      </c>
      <c r="I20" s="596">
        <v>0</v>
      </c>
      <c r="J20" s="596"/>
      <c r="K20" s="596"/>
      <c r="L20" t="s">
        <v>3423</v>
      </c>
      <c r="M20" s="25" t="s">
        <v>73</v>
      </c>
      <c r="N20" s="490">
        <f t="shared" si="0"/>
        <v>22805</v>
      </c>
      <c r="O20" s="1037">
        <f t="shared" si="1"/>
        <v>0</v>
      </c>
    </row>
    <row r="21" spans="1:25" ht="57" outlineLevel="2" x14ac:dyDescent="0.2">
      <c r="A21" t="s">
        <v>67</v>
      </c>
      <c r="B21" t="s">
        <v>4226</v>
      </c>
      <c r="C21" t="s">
        <v>128</v>
      </c>
      <c r="F21" s="25" t="s">
        <v>4227</v>
      </c>
      <c r="G21" s="25" t="s">
        <v>145</v>
      </c>
      <c r="H21" s="596">
        <v>11000</v>
      </c>
      <c r="I21" s="596">
        <v>0</v>
      </c>
      <c r="J21" s="596"/>
      <c r="K21" s="596"/>
      <c r="L21" t="s">
        <v>4228</v>
      </c>
      <c r="M21" s="25" t="s">
        <v>73</v>
      </c>
      <c r="N21" s="490">
        <f t="shared" si="0"/>
        <v>11000</v>
      </c>
      <c r="O21" s="1037">
        <f t="shared" si="1"/>
        <v>0</v>
      </c>
    </row>
    <row r="22" spans="1:25" ht="57" outlineLevel="2" x14ac:dyDescent="0.2">
      <c r="A22" t="s">
        <v>67</v>
      </c>
      <c r="B22" t="s">
        <v>4229</v>
      </c>
      <c r="C22" t="s">
        <v>128</v>
      </c>
      <c r="F22" s="25" t="s">
        <v>4230</v>
      </c>
      <c r="G22" s="25" t="s">
        <v>224</v>
      </c>
      <c r="H22" s="596">
        <v>6062.5</v>
      </c>
      <c r="I22" s="596">
        <v>0</v>
      </c>
      <c r="J22" s="596"/>
      <c r="K22" s="596"/>
      <c r="L22" t="s">
        <v>4231</v>
      </c>
      <c r="M22" s="25" t="s">
        <v>73</v>
      </c>
      <c r="N22" s="490">
        <f t="shared" si="0"/>
        <v>6062.5</v>
      </c>
      <c r="O22" s="1037">
        <f t="shared" si="1"/>
        <v>0</v>
      </c>
    </row>
    <row r="23" spans="1:25" ht="57" outlineLevel="2" x14ac:dyDescent="0.2">
      <c r="A23" t="s">
        <v>67</v>
      </c>
      <c r="B23" t="s">
        <v>4232</v>
      </c>
      <c r="C23" t="s">
        <v>128</v>
      </c>
      <c r="F23" s="25" t="s">
        <v>4233</v>
      </c>
      <c r="G23" s="25" t="s">
        <v>3093</v>
      </c>
      <c r="H23" s="596">
        <v>7800</v>
      </c>
      <c r="I23" s="596">
        <v>0</v>
      </c>
      <c r="J23" s="596"/>
      <c r="K23" s="596"/>
      <c r="L23" t="s">
        <v>4234</v>
      </c>
      <c r="M23" s="25" t="s">
        <v>73</v>
      </c>
      <c r="N23" s="490">
        <f t="shared" si="0"/>
        <v>7800</v>
      </c>
      <c r="O23" s="1037">
        <f t="shared" si="1"/>
        <v>0</v>
      </c>
    </row>
    <row r="24" spans="1:25" ht="127" outlineLevel="2" x14ac:dyDescent="0.2">
      <c r="A24" t="s">
        <v>67</v>
      </c>
      <c r="B24" t="s">
        <v>4235</v>
      </c>
      <c r="C24" t="s">
        <v>128</v>
      </c>
      <c r="F24" s="25" t="s">
        <v>4236</v>
      </c>
      <c r="G24" s="25" t="s">
        <v>361</v>
      </c>
      <c r="H24" s="596">
        <v>35000</v>
      </c>
      <c r="I24" s="596">
        <v>0</v>
      </c>
      <c r="J24" s="596"/>
      <c r="K24" s="596"/>
      <c r="L24" t="s">
        <v>4237</v>
      </c>
      <c r="M24" s="25" t="s">
        <v>73</v>
      </c>
      <c r="N24" s="490">
        <f t="shared" si="0"/>
        <v>35000</v>
      </c>
      <c r="O24" s="1037">
        <f t="shared" si="1"/>
        <v>0</v>
      </c>
    </row>
    <row r="25" spans="1:25" ht="141" outlineLevel="2" x14ac:dyDescent="0.2">
      <c r="A25" t="s">
        <v>67</v>
      </c>
      <c r="B25" t="s">
        <v>4238</v>
      </c>
      <c r="C25" t="s">
        <v>128</v>
      </c>
      <c r="F25" s="25" t="s">
        <v>4239</v>
      </c>
      <c r="G25" s="25" t="s">
        <v>361</v>
      </c>
      <c r="H25" s="596">
        <v>12000</v>
      </c>
      <c r="I25" s="596">
        <v>0</v>
      </c>
      <c r="J25" s="596"/>
      <c r="K25" s="596"/>
      <c r="L25" t="s">
        <v>4240</v>
      </c>
      <c r="M25" s="25" t="s">
        <v>73</v>
      </c>
      <c r="N25" s="490">
        <f t="shared" si="0"/>
        <v>12000</v>
      </c>
      <c r="O25" s="1037">
        <f t="shared" si="1"/>
        <v>0</v>
      </c>
    </row>
    <row r="26" spans="1:25" ht="183" outlineLevel="2" x14ac:dyDescent="0.2">
      <c r="A26" t="s">
        <v>67</v>
      </c>
      <c r="B26" t="s">
        <v>4241</v>
      </c>
      <c r="C26" t="s">
        <v>128</v>
      </c>
      <c r="F26" s="25" t="s">
        <v>4242</v>
      </c>
      <c r="G26" s="25" t="s">
        <v>145</v>
      </c>
      <c r="H26" s="596">
        <v>35000</v>
      </c>
      <c r="I26" s="596">
        <v>0</v>
      </c>
      <c r="J26" s="596"/>
      <c r="K26" s="596"/>
      <c r="L26" t="s">
        <v>4243</v>
      </c>
      <c r="M26" s="25" t="s">
        <v>73</v>
      </c>
      <c r="N26" s="490">
        <f t="shared" si="0"/>
        <v>35000</v>
      </c>
      <c r="O26" s="1037">
        <f t="shared" si="1"/>
        <v>0</v>
      </c>
    </row>
    <row r="27" spans="1:25" s="492" customFormat="1" ht="15" outlineLevel="1" x14ac:dyDescent="0.2">
      <c r="A27" s="491" t="s">
        <v>529</v>
      </c>
      <c r="B27" s="618">
        <f>COUNTA(B2:B26)</f>
        <v>25</v>
      </c>
      <c r="F27" s="493"/>
      <c r="G27" s="493"/>
      <c r="H27" s="598">
        <f>SUBTOTAL(9,H2:H26)</f>
        <v>3464167.5</v>
      </c>
      <c r="I27" s="598">
        <f>SUBTOTAL(9,I2:I26)</f>
        <v>0</v>
      </c>
      <c r="J27" s="598">
        <f>SUBTOTAL(9,J2:J26)</f>
        <v>0</v>
      </c>
      <c r="K27" s="599">
        <f>SUBTOTAL(9,K2:K26)</f>
        <v>0</v>
      </c>
      <c r="M27" s="493"/>
      <c r="N27" s="495">
        <f>SUBTOTAL(9,N2:N26)</f>
        <v>3464167.5</v>
      </c>
      <c r="O27" s="495">
        <f>SUBTOTAL(9,O2:O26)</f>
        <v>0</v>
      </c>
    </row>
    <row r="28" spans="1:25" ht="294" outlineLevel="2" x14ac:dyDescent="0.2">
      <c r="A28" t="s">
        <v>151</v>
      </c>
      <c r="B28" t="s">
        <v>4244</v>
      </c>
      <c r="D28" t="s">
        <v>153</v>
      </c>
      <c r="F28" s="25" t="s">
        <v>4245</v>
      </c>
      <c r="G28" s="25" t="s">
        <v>4246</v>
      </c>
      <c r="H28" s="596">
        <v>42298.07</v>
      </c>
      <c r="I28" s="596">
        <v>0</v>
      </c>
      <c r="J28" s="596"/>
      <c r="K28" s="596"/>
      <c r="L28" t="s">
        <v>4247</v>
      </c>
      <c r="M28" s="25" t="s">
        <v>73</v>
      </c>
      <c r="N28" s="490">
        <f t="shared" si="0"/>
        <v>42298.07</v>
      </c>
      <c r="O28" s="1037">
        <f t="shared" si="1"/>
        <v>0</v>
      </c>
    </row>
    <row r="29" spans="1:25" ht="29" outlineLevel="2" x14ac:dyDescent="0.2">
      <c r="A29" t="s">
        <v>151</v>
      </c>
      <c r="B29" t="s">
        <v>4248</v>
      </c>
      <c r="D29" t="s">
        <v>153</v>
      </c>
      <c r="F29" s="25" t="s">
        <v>4249</v>
      </c>
      <c r="G29" s="25" t="s">
        <v>3301</v>
      </c>
      <c r="H29" s="596">
        <v>12000</v>
      </c>
      <c r="I29" s="596">
        <v>0</v>
      </c>
      <c r="J29" s="596"/>
      <c r="K29" s="596"/>
      <c r="L29" t="s">
        <v>4250</v>
      </c>
      <c r="M29" s="25" t="s">
        <v>73</v>
      </c>
      <c r="N29" s="490">
        <f t="shared" si="0"/>
        <v>12000</v>
      </c>
      <c r="O29" s="1037">
        <f t="shared" si="1"/>
        <v>0</v>
      </c>
    </row>
    <row r="30" spans="1:25" ht="71" outlineLevel="2" x14ac:dyDescent="0.2">
      <c r="A30" t="s">
        <v>151</v>
      </c>
      <c r="B30" t="s">
        <v>4251</v>
      </c>
      <c r="D30" t="s">
        <v>153</v>
      </c>
      <c r="F30" s="25" t="s">
        <v>4252</v>
      </c>
      <c r="G30" s="25" t="s">
        <v>76</v>
      </c>
      <c r="H30" s="596">
        <v>10000</v>
      </c>
      <c r="I30" s="596">
        <v>0</v>
      </c>
      <c r="J30" s="596"/>
      <c r="K30" s="596"/>
      <c r="L30" t="s">
        <v>4253</v>
      </c>
      <c r="M30" s="25" t="s">
        <v>73</v>
      </c>
      <c r="N30" s="490">
        <f t="shared" si="0"/>
        <v>10000</v>
      </c>
      <c r="O30" s="1037">
        <f t="shared" si="1"/>
        <v>0</v>
      </c>
    </row>
    <row r="31" spans="1:25" ht="29" outlineLevel="2" x14ac:dyDescent="0.2">
      <c r="A31" t="s">
        <v>151</v>
      </c>
      <c r="B31" t="s">
        <v>4254</v>
      </c>
      <c r="D31" t="s">
        <v>153</v>
      </c>
      <c r="F31" s="25" t="s">
        <v>4255</v>
      </c>
      <c r="G31" s="25" t="s">
        <v>76</v>
      </c>
      <c r="H31" s="596"/>
      <c r="I31" s="596">
        <v>20098.650000000001</v>
      </c>
      <c r="J31" s="596"/>
      <c r="K31" s="596">
        <v>52535.34</v>
      </c>
      <c r="L31" t="s">
        <v>4256</v>
      </c>
      <c r="M31" s="25" t="s">
        <v>73</v>
      </c>
      <c r="N31" s="490">
        <f t="shared" si="0"/>
        <v>20098.650000000001</v>
      </c>
      <c r="O31" s="1037">
        <f t="shared" si="1"/>
        <v>32436.689999999995</v>
      </c>
    </row>
    <row r="32" spans="1:25" ht="57" outlineLevel="2" x14ac:dyDescent="0.2">
      <c r="A32" t="s">
        <v>151</v>
      </c>
      <c r="B32" t="s">
        <v>4257</v>
      </c>
      <c r="D32" t="s">
        <v>153</v>
      </c>
      <c r="F32" s="25" t="s">
        <v>4258</v>
      </c>
      <c r="G32" s="25" t="s">
        <v>80</v>
      </c>
      <c r="H32" s="596">
        <v>150000</v>
      </c>
      <c r="I32" s="596">
        <v>0</v>
      </c>
      <c r="J32" s="596"/>
      <c r="K32" s="596"/>
      <c r="L32" t="s">
        <v>4259</v>
      </c>
      <c r="M32" s="25" t="s">
        <v>73</v>
      </c>
      <c r="N32" s="490">
        <f t="shared" si="0"/>
        <v>150000</v>
      </c>
      <c r="O32" s="1037">
        <f t="shared" si="1"/>
        <v>0</v>
      </c>
    </row>
    <row r="33" spans="1:15" ht="43" outlineLevel="2" x14ac:dyDescent="0.2">
      <c r="A33" t="s">
        <v>151</v>
      </c>
      <c r="B33" t="s">
        <v>4260</v>
      </c>
      <c r="D33" t="s">
        <v>153</v>
      </c>
      <c r="F33" s="25" t="s">
        <v>4261</v>
      </c>
      <c r="G33" s="25" t="s">
        <v>76</v>
      </c>
      <c r="H33" s="596"/>
      <c r="I33" s="596">
        <v>1844.8</v>
      </c>
      <c r="J33" s="596"/>
      <c r="K33" s="596">
        <v>2400</v>
      </c>
      <c r="L33" t="s">
        <v>4262</v>
      </c>
      <c r="M33" s="25" t="s">
        <v>73</v>
      </c>
      <c r="N33" s="490">
        <f t="shared" si="0"/>
        <v>1844.8</v>
      </c>
      <c r="O33" s="1037">
        <f t="shared" si="1"/>
        <v>555.20000000000005</v>
      </c>
    </row>
    <row r="34" spans="1:15" ht="29" outlineLevel="2" x14ac:dyDescent="0.2">
      <c r="A34" t="s">
        <v>151</v>
      </c>
      <c r="B34" t="s">
        <v>4263</v>
      </c>
      <c r="D34" t="s">
        <v>153</v>
      </c>
      <c r="F34" s="25" t="s">
        <v>4264</v>
      </c>
      <c r="G34" s="25" t="s">
        <v>76</v>
      </c>
      <c r="H34" s="596">
        <v>40000</v>
      </c>
      <c r="I34" s="596">
        <v>0</v>
      </c>
      <c r="J34" s="596"/>
      <c r="K34" s="596"/>
      <c r="L34" t="s">
        <v>4265</v>
      </c>
      <c r="M34" s="25" t="s">
        <v>73</v>
      </c>
      <c r="N34" s="490">
        <f t="shared" si="0"/>
        <v>40000</v>
      </c>
      <c r="O34" s="1037">
        <f t="shared" si="1"/>
        <v>0</v>
      </c>
    </row>
    <row r="35" spans="1:15" ht="29" outlineLevel="2" x14ac:dyDescent="0.2">
      <c r="A35" t="s">
        <v>151</v>
      </c>
      <c r="B35" t="s">
        <v>4266</v>
      </c>
      <c r="D35" t="s">
        <v>153</v>
      </c>
      <c r="F35" s="25" t="s">
        <v>4267</v>
      </c>
      <c r="G35" s="25" t="s">
        <v>4268</v>
      </c>
      <c r="H35" s="596">
        <v>35617</v>
      </c>
      <c r="I35" s="596">
        <v>0</v>
      </c>
      <c r="J35" s="596"/>
      <c r="K35" s="596"/>
      <c r="L35" t="s">
        <v>4269</v>
      </c>
      <c r="M35" s="25" t="s">
        <v>73</v>
      </c>
      <c r="N35" s="490">
        <f t="shared" si="0"/>
        <v>35617</v>
      </c>
      <c r="O35" s="1037">
        <f t="shared" si="1"/>
        <v>0</v>
      </c>
    </row>
    <row r="36" spans="1:15" ht="183" outlineLevel="2" x14ac:dyDescent="0.2">
      <c r="A36" t="s">
        <v>151</v>
      </c>
      <c r="B36" t="s">
        <v>4270</v>
      </c>
      <c r="D36" t="s">
        <v>153</v>
      </c>
      <c r="F36" s="25" t="s">
        <v>4271</v>
      </c>
      <c r="G36" s="25" t="s">
        <v>76</v>
      </c>
      <c r="H36" s="596">
        <v>1500</v>
      </c>
      <c r="I36" s="596">
        <v>0</v>
      </c>
      <c r="J36" s="596"/>
      <c r="K36" s="596"/>
      <c r="L36" t="s">
        <v>4272</v>
      </c>
      <c r="M36" s="25" t="s">
        <v>73</v>
      </c>
      <c r="N36" s="490">
        <f t="shared" si="0"/>
        <v>1500</v>
      </c>
      <c r="O36" s="1037">
        <f t="shared" si="1"/>
        <v>0</v>
      </c>
    </row>
    <row r="37" spans="1:15" ht="71" outlineLevel="2" x14ac:dyDescent="0.2">
      <c r="A37" t="s">
        <v>151</v>
      </c>
      <c r="B37" t="s">
        <v>4273</v>
      </c>
      <c r="D37" t="s">
        <v>153</v>
      </c>
      <c r="F37" s="25" t="s">
        <v>4274</v>
      </c>
      <c r="G37" s="25" t="s">
        <v>76</v>
      </c>
      <c r="H37" s="596">
        <v>2000</v>
      </c>
      <c r="I37" s="596">
        <v>0</v>
      </c>
      <c r="J37" s="596"/>
      <c r="K37" s="596"/>
      <c r="L37" t="s">
        <v>4275</v>
      </c>
      <c r="M37" s="25" t="s">
        <v>73</v>
      </c>
      <c r="N37" s="490">
        <f t="shared" si="0"/>
        <v>2000</v>
      </c>
      <c r="O37" s="1037">
        <f t="shared" si="1"/>
        <v>0</v>
      </c>
    </row>
    <row r="38" spans="1:15" ht="29" outlineLevel="2" x14ac:dyDescent="0.2">
      <c r="A38" t="s">
        <v>151</v>
      </c>
      <c r="B38" t="s">
        <v>4276</v>
      </c>
      <c r="D38" t="s">
        <v>153</v>
      </c>
      <c r="F38" s="25" t="s">
        <v>4277</v>
      </c>
      <c r="G38" s="25" t="s">
        <v>3510</v>
      </c>
      <c r="H38" s="596">
        <v>7500</v>
      </c>
      <c r="I38" s="596">
        <v>0</v>
      </c>
      <c r="J38" s="596"/>
      <c r="K38" s="596"/>
      <c r="L38" t="s">
        <v>4278</v>
      </c>
      <c r="M38" s="25" t="s">
        <v>73</v>
      </c>
      <c r="N38" s="490">
        <f t="shared" si="0"/>
        <v>7500</v>
      </c>
      <c r="O38" s="1037">
        <f t="shared" si="1"/>
        <v>0</v>
      </c>
    </row>
    <row r="39" spans="1:15" ht="29" outlineLevel="2" x14ac:dyDescent="0.2">
      <c r="A39" t="s">
        <v>151</v>
      </c>
      <c r="B39" t="s">
        <v>4279</v>
      </c>
      <c r="D39" t="s">
        <v>153</v>
      </c>
      <c r="F39" s="25" t="s">
        <v>4280</v>
      </c>
      <c r="G39" s="25" t="s">
        <v>3510</v>
      </c>
      <c r="H39" s="596">
        <v>24000</v>
      </c>
      <c r="I39" s="596">
        <v>0</v>
      </c>
      <c r="J39" s="596"/>
      <c r="K39" s="596"/>
      <c r="L39" t="s">
        <v>4281</v>
      </c>
      <c r="M39" s="25" t="s">
        <v>73</v>
      </c>
      <c r="N39" s="490">
        <f t="shared" si="0"/>
        <v>24000</v>
      </c>
      <c r="O39" s="1037">
        <f t="shared" si="1"/>
        <v>0</v>
      </c>
    </row>
    <row r="40" spans="1:15" ht="71" outlineLevel="2" x14ac:dyDescent="0.2">
      <c r="A40" t="s">
        <v>151</v>
      </c>
      <c r="B40" t="s">
        <v>4282</v>
      </c>
      <c r="D40" t="s">
        <v>211</v>
      </c>
      <c r="F40" s="25" t="s">
        <v>4283</v>
      </c>
      <c r="G40" s="25" t="s">
        <v>133</v>
      </c>
      <c r="H40" s="596">
        <v>10000</v>
      </c>
      <c r="I40" s="596">
        <v>0</v>
      </c>
      <c r="J40" s="596"/>
      <c r="K40" s="596"/>
      <c r="L40" t="s">
        <v>4284</v>
      </c>
      <c r="M40" s="25" t="s">
        <v>73</v>
      </c>
      <c r="N40" s="490">
        <f t="shared" si="0"/>
        <v>10000</v>
      </c>
      <c r="O40" s="1037">
        <f t="shared" si="1"/>
        <v>0</v>
      </c>
    </row>
    <row r="41" spans="1:15" ht="113" outlineLevel="2" x14ac:dyDescent="0.2">
      <c r="A41" t="s">
        <v>151</v>
      </c>
      <c r="B41" t="s">
        <v>4285</v>
      </c>
      <c r="D41" t="s">
        <v>211</v>
      </c>
      <c r="F41" s="25" t="s">
        <v>4286</v>
      </c>
      <c r="G41" s="25" t="s">
        <v>268</v>
      </c>
      <c r="H41" s="596">
        <v>16400</v>
      </c>
      <c r="I41" s="596">
        <v>0</v>
      </c>
      <c r="J41" s="596"/>
      <c r="K41" s="596"/>
      <c r="L41" t="s">
        <v>4287</v>
      </c>
      <c r="M41" s="25" t="s">
        <v>73</v>
      </c>
      <c r="N41" s="490">
        <f t="shared" si="0"/>
        <v>16400</v>
      </c>
      <c r="O41" s="1037">
        <f t="shared" si="1"/>
        <v>0</v>
      </c>
    </row>
    <row r="42" spans="1:15" ht="71" outlineLevel="2" x14ac:dyDescent="0.2">
      <c r="A42" t="s">
        <v>151</v>
      </c>
      <c r="B42" t="s">
        <v>4288</v>
      </c>
      <c r="D42" t="s">
        <v>211</v>
      </c>
      <c r="F42" s="25" t="s">
        <v>4289</v>
      </c>
      <c r="G42" s="25" t="s">
        <v>133</v>
      </c>
      <c r="H42" s="596">
        <v>13000</v>
      </c>
      <c r="I42" s="596">
        <v>0</v>
      </c>
      <c r="J42" s="596"/>
      <c r="K42" s="596"/>
      <c r="L42" t="s">
        <v>4290</v>
      </c>
      <c r="M42" s="25" t="s">
        <v>73</v>
      </c>
      <c r="N42" s="490">
        <f t="shared" si="0"/>
        <v>13000</v>
      </c>
      <c r="O42" s="1037">
        <f t="shared" si="1"/>
        <v>0</v>
      </c>
    </row>
    <row r="43" spans="1:15" ht="71" outlineLevel="2" x14ac:dyDescent="0.2">
      <c r="A43" t="s">
        <v>151</v>
      </c>
      <c r="B43" t="s">
        <v>4291</v>
      </c>
      <c r="D43" t="s">
        <v>211</v>
      </c>
      <c r="F43" s="25" t="s">
        <v>3578</v>
      </c>
      <c r="G43" s="25" t="s">
        <v>133</v>
      </c>
      <c r="H43" s="596">
        <v>14000</v>
      </c>
      <c r="I43" s="596">
        <v>0</v>
      </c>
      <c r="J43" s="596"/>
      <c r="K43" s="596"/>
      <c r="L43" t="s">
        <v>4292</v>
      </c>
      <c r="M43" s="25" t="s">
        <v>73</v>
      </c>
      <c r="N43" s="490">
        <f t="shared" si="0"/>
        <v>14000</v>
      </c>
      <c r="O43" s="1037">
        <f t="shared" si="1"/>
        <v>0</v>
      </c>
    </row>
    <row r="44" spans="1:15" ht="57" outlineLevel="2" x14ac:dyDescent="0.2">
      <c r="A44" t="s">
        <v>151</v>
      </c>
      <c r="B44" t="s">
        <v>4293</v>
      </c>
      <c r="D44" t="s">
        <v>211</v>
      </c>
      <c r="F44" s="25" t="s">
        <v>4294</v>
      </c>
      <c r="G44" s="25" t="s">
        <v>3585</v>
      </c>
      <c r="H44" s="596">
        <v>5000</v>
      </c>
      <c r="I44" s="596">
        <v>0</v>
      </c>
      <c r="J44" s="596"/>
      <c r="K44" s="596"/>
      <c r="L44" t="s">
        <v>4295</v>
      </c>
      <c r="M44" s="25" t="s">
        <v>73</v>
      </c>
      <c r="N44" s="490">
        <f t="shared" si="0"/>
        <v>5000</v>
      </c>
      <c r="O44" s="1037">
        <f t="shared" si="1"/>
        <v>0</v>
      </c>
    </row>
    <row r="45" spans="1:15" ht="57" outlineLevel="2" x14ac:dyDescent="0.2">
      <c r="A45" t="s">
        <v>151</v>
      </c>
      <c r="B45" t="s">
        <v>4296</v>
      </c>
      <c r="D45" t="s">
        <v>211</v>
      </c>
      <c r="F45" s="25" t="s">
        <v>4297</v>
      </c>
      <c r="G45" s="25" t="s">
        <v>145</v>
      </c>
      <c r="H45" s="596">
        <v>11800</v>
      </c>
      <c r="I45" s="596">
        <v>0</v>
      </c>
      <c r="J45" s="596"/>
      <c r="K45" s="596"/>
      <c r="L45" t="s">
        <v>4298</v>
      </c>
      <c r="M45" s="25" t="s">
        <v>73</v>
      </c>
      <c r="N45" s="490">
        <f t="shared" si="0"/>
        <v>11800</v>
      </c>
      <c r="O45" s="1037">
        <f t="shared" si="1"/>
        <v>0</v>
      </c>
    </row>
    <row r="46" spans="1:15" ht="71" outlineLevel="2" x14ac:dyDescent="0.2">
      <c r="A46" t="s">
        <v>151</v>
      </c>
      <c r="B46" t="s">
        <v>4299</v>
      </c>
      <c r="D46" t="s">
        <v>211</v>
      </c>
      <c r="F46" s="25" t="s">
        <v>4300</v>
      </c>
      <c r="G46" s="25" t="s">
        <v>145</v>
      </c>
      <c r="H46" s="596">
        <v>6100</v>
      </c>
      <c r="I46" s="596">
        <v>0</v>
      </c>
      <c r="J46" s="596"/>
      <c r="K46" s="596"/>
      <c r="L46" t="s">
        <v>4301</v>
      </c>
      <c r="M46" s="25" t="s">
        <v>73</v>
      </c>
      <c r="N46" s="490">
        <f t="shared" si="0"/>
        <v>6100</v>
      </c>
      <c r="O46" s="1037">
        <f t="shared" si="1"/>
        <v>0</v>
      </c>
    </row>
    <row r="47" spans="1:15" ht="57" outlineLevel="2" x14ac:dyDescent="0.2">
      <c r="A47" t="s">
        <v>151</v>
      </c>
      <c r="B47" t="s">
        <v>4302</v>
      </c>
      <c r="D47" t="s">
        <v>211</v>
      </c>
      <c r="F47" s="25" t="s">
        <v>4303</v>
      </c>
      <c r="G47" s="25" t="s">
        <v>306</v>
      </c>
      <c r="H47" s="596">
        <v>11000</v>
      </c>
      <c r="I47" s="596">
        <v>0</v>
      </c>
      <c r="J47" s="596"/>
      <c r="K47" s="596"/>
      <c r="L47" t="s">
        <v>4304</v>
      </c>
      <c r="M47" s="25" t="s">
        <v>73</v>
      </c>
      <c r="N47" s="490">
        <f t="shared" si="0"/>
        <v>11000</v>
      </c>
      <c r="O47" s="1037">
        <f t="shared" si="1"/>
        <v>0</v>
      </c>
    </row>
    <row r="48" spans="1:15" ht="71" outlineLevel="2" x14ac:dyDescent="0.2">
      <c r="A48" t="s">
        <v>151</v>
      </c>
      <c r="B48" t="s">
        <v>4305</v>
      </c>
      <c r="D48" t="s">
        <v>211</v>
      </c>
      <c r="F48" s="25" t="s">
        <v>4306</v>
      </c>
      <c r="G48" s="25" t="s">
        <v>76</v>
      </c>
      <c r="H48" s="596">
        <v>12000</v>
      </c>
      <c r="I48" s="596">
        <v>0</v>
      </c>
      <c r="J48" s="596"/>
      <c r="K48" s="596"/>
      <c r="L48" t="s">
        <v>4307</v>
      </c>
      <c r="M48" s="25" t="s">
        <v>73</v>
      </c>
      <c r="N48" s="490">
        <f t="shared" si="0"/>
        <v>12000</v>
      </c>
      <c r="O48" s="1037">
        <f t="shared" si="1"/>
        <v>0</v>
      </c>
    </row>
    <row r="49" spans="1:15" ht="71" outlineLevel="2" x14ac:dyDescent="0.2">
      <c r="A49" t="s">
        <v>151</v>
      </c>
      <c r="B49" t="s">
        <v>4308</v>
      </c>
      <c r="D49" t="s">
        <v>211</v>
      </c>
      <c r="F49" s="25" t="s">
        <v>4309</v>
      </c>
      <c r="G49" s="25" t="s">
        <v>133</v>
      </c>
      <c r="H49" s="596">
        <v>3000</v>
      </c>
      <c r="I49" s="596">
        <v>0</v>
      </c>
      <c r="J49" s="596"/>
      <c r="K49" s="596"/>
      <c r="L49" t="s">
        <v>4284</v>
      </c>
      <c r="M49" s="25" t="s">
        <v>73</v>
      </c>
      <c r="N49" s="490">
        <f t="shared" si="0"/>
        <v>3000</v>
      </c>
      <c r="O49" s="1037">
        <f t="shared" si="1"/>
        <v>0</v>
      </c>
    </row>
    <row r="50" spans="1:15" ht="57" outlineLevel="2" x14ac:dyDescent="0.2">
      <c r="A50" t="s">
        <v>151</v>
      </c>
      <c r="B50" t="s">
        <v>4310</v>
      </c>
      <c r="D50" t="s">
        <v>211</v>
      </c>
      <c r="F50" s="25" t="s">
        <v>4311</v>
      </c>
      <c r="G50" s="25" t="s">
        <v>306</v>
      </c>
      <c r="H50" s="596">
        <v>20000</v>
      </c>
      <c r="I50" s="596">
        <v>0</v>
      </c>
      <c r="J50" s="596"/>
      <c r="K50" s="596"/>
      <c r="L50" t="s">
        <v>4312</v>
      </c>
      <c r="M50" s="25" t="s">
        <v>73</v>
      </c>
      <c r="N50" s="490">
        <f t="shared" si="0"/>
        <v>20000</v>
      </c>
      <c r="O50" s="1037">
        <f t="shared" si="1"/>
        <v>0</v>
      </c>
    </row>
    <row r="51" spans="1:15" ht="57" outlineLevel="2" x14ac:dyDescent="0.2">
      <c r="A51" t="s">
        <v>151</v>
      </c>
      <c r="B51" t="s">
        <v>4313</v>
      </c>
      <c r="D51" t="s">
        <v>211</v>
      </c>
      <c r="F51" s="25" t="s">
        <v>4314</v>
      </c>
      <c r="G51" s="25" t="s">
        <v>306</v>
      </c>
      <c r="H51" s="596">
        <v>19000</v>
      </c>
      <c r="I51" s="596">
        <v>0</v>
      </c>
      <c r="J51" s="596"/>
      <c r="K51" s="596"/>
      <c r="L51" t="s">
        <v>4315</v>
      </c>
      <c r="M51" s="25" t="s">
        <v>73</v>
      </c>
      <c r="N51" s="490">
        <f t="shared" si="0"/>
        <v>19000</v>
      </c>
      <c r="O51" s="1037">
        <f t="shared" si="1"/>
        <v>0</v>
      </c>
    </row>
    <row r="52" spans="1:15" ht="71" outlineLevel="2" x14ac:dyDescent="0.2">
      <c r="A52" t="s">
        <v>151</v>
      </c>
      <c r="B52" t="s">
        <v>4316</v>
      </c>
      <c r="D52" t="s">
        <v>211</v>
      </c>
      <c r="F52" s="25" t="s">
        <v>4317</v>
      </c>
      <c r="G52" s="25" t="s">
        <v>4318</v>
      </c>
      <c r="H52" s="596">
        <v>30250</v>
      </c>
      <c r="I52" s="596">
        <v>0</v>
      </c>
      <c r="J52" s="596"/>
      <c r="K52" s="596"/>
      <c r="L52" t="s">
        <v>4319</v>
      </c>
      <c r="M52" s="25" t="s">
        <v>73</v>
      </c>
      <c r="N52" s="490">
        <f t="shared" si="0"/>
        <v>30250</v>
      </c>
      <c r="O52" s="1037">
        <f t="shared" si="1"/>
        <v>0</v>
      </c>
    </row>
    <row r="53" spans="1:15" ht="57" outlineLevel="2" x14ac:dyDescent="0.2">
      <c r="A53" t="s">
        <v>151</v>
      </c>
      <c r="B53" t="s">
        <v>4320</v>
      </c>
      <c r="D53" t="s">
        <v>211</v>
      </c>
      <c r="F53" s="25" t="s">
        <v>4321</v>
      </c>
      <c r="G53" s="25" t="s">
        <v>4322</v>
      </c>
      <c r="H53" s="596">
        <v>9500</v>
      </c>
      <c r="I53" s="596">
        <v>0</v>
      </c>
      <c r="J53" s="596"/>
      <c r="K53" s="596"/>
      <c r="L53" t="s">
        <v>4323</v>
      </c>
      <c r="M53" s="25" t="s">
        <v>73</v>
      </c>
      <c r="N53" s="490">
        <f t="shared" si="0"/>
        <v>9500</v>
      </c>
      <c r="O53" s="1037">
        <f t="shared" si="1"/>
        <v>0</v>
      </c>
    </row>
    <row r="54" spans="1:15" ht="57" outlineLevel="2" x14ac:dyDescent="0.2">
      <c r="A54" t="s">
        <v>151</v>
      </c>
      <c r="B54" t="s">
        <v>4324</v>
      </c>
      <c r="D54" t="s">
        <v>211</v>
      </c>
      <c r="F54" s="25" t="s">
        <v>4325</v>
      </c>
      <c r="G54" s="25" t="s">
        <v>141</v>
      </c>
      <c r="H54" s="596">
        <v>16120</v>
      </c>
      <c r="I54" s="596">
        <v>0</v>
      </c>
      <c r="J54" s="596"/>
      <c r="K54" s="596"/>
      <c r="L54" t="s">
        <v>4326</v>
      </c>
      <c r="M54" s="25" t="s">
        <v>73</v>
      </c>
      <c r="N54" s="490">
        <f t="shared" si="0"/>
        <v>16120</v>
      </c>
      <c r="O54" s="1037">
        <f t="shared" si="1"/>
        <v>0</v>
      </c>
    </row>
    <row r="55" spans="1:15" ht="71" outlineLevel="2" x14ac:dyDescent="0.2">
      <c r="A55" t="s">
        <v>151</v>
      </c>
      <c r="B55" t="s">
        <v>4327</v>
      </c>
      <c r="D55" t="s">
        <v>211</v>
      </c>
      <c r="F55" s="25" t="s">
        <v>4328</v>
      </c>
      <c r="G55" s="25" t="s">
        <v>145</v>
      </c>
      <c r="H55" s="596">
        <v>20000</v>
      </c>
      <c r="I55" s="596">
        <v>0</v>
      </c>
      <c r="J55" s="596"/>
      <c r="K55" s="596"/>
      <c r="L55" t="s">
        <v>4329</v>
      </c>
      <c r="M55" s="25" t="s">
        <v>73</v>
      </c>
      <c r="N55" s="490">
        <f t="shared" si="0"/>
        <v>20000</v>
      </c>
      <c r="O55" s="1037">
        <f t="shared" si="1"/>
        <v>0</v>
      </c>
    </row>
    <row r="56" spans="1:15" ht="71" outlineLevel="2" x14ac:dyDescent="0.2">
      <c r="A56" t="s">
        <v>151</v>
      </c>
      <c r="B56" t="s">
        <v>4330</v>
      </c>
      <c r="D56" t="s">
        <v>211</v>
      </c>
      <c r="F56" s="25" t="s">
        <v>3578</v>
      </c>
      <c r="G56" s="25" t="s">
        <v>133</v>
      </c>
      <c r="H56" s="596">
        <v>5000</v>
      </c>
      <c r="I56" s="596">
        <v>0</v>
      </c>
      <c r="J56" s="596"/>
      <c r="K56" s="596"/>
      <c r="L56" t="s">
        <v>4331</v>
      </c>
      <c r="M56" s="25" t="s">
        <v>73</v>
      </c>
      <c r="N56" s="490">
        <f t="shared" si="0"/>
        <v>5000</v>
      </c>
      <c r="O56" s="1037">
        <f t="shared" si="1"/>
        <v>0</v>
      </c>
    </row>
    <row r="57" spans="1:15" ht="183" outlineLevel="2" x14ac:dyDescent="0.2">
      <c r="A57" t="s">
        <v>151</v>
      </c>
      <c r="B57" t="s">
        <v>4332</v>
      </c>
      <c r="D57" t="s">
        <v>211</v>
      </c>
      <c r="F57" s="25" t="s">
        <v>4333</v>
      </c>
      <c r="G57" s="25" t="s">
        <v>137</v>
      </c>
      <c r="H57" s="596">
        <v>18762</v>
      </c>
      <c r="I57" s="596">
        <v>0</v>
      </c>
      <c r="J57" s="596"/>
      <c r="K57" s="596"/>
      <c r="L57" t="s">
        <v>4334</v>
      </c>
      <c r="M57" s="25" t="s">
        <v>73</v>
      </c>
      <c r="N57" s="490">
        <f t="shared" si="0"/>
        <v>18762</v>
      </c>
      <c r="O57" s="1037">
        <f t="shared" si="1"/>
        <v>0</v>
      </c>
    </row>
    <row r="58" spans="1:15" ht="71" outlineLevel="2" x14ac:dyDescent="0.2">
      <c r="A58" t="s">
        <v>151</v>
      </c>
      <c r="B58" t="s">
        <v>4335</v>
      </c>
      <c r="D58" t="s">
        <v>211</v>
      </c>
      <c r="F58" s="25" t="s">
        <v>4336</v>
      </c>
      <c r="G58" s="25" t="s">
        <v>252</v>
      </c>
      <c r="H58" s="596">
        <v>7108</v>
      </c>
      <c r="I58" s="596">
        <v>0</v>
      </c>
      <c r="J58" s="596"/>
      <c r="K58" s="596"/>
      <c r="L58" t="s">
        <v>4337</v>
      </c>
      <c r="M58" s="25" t="s">
        <v>73</v>
      </c>
      <c r="N58" s="490">
        <f t="shared" si="0"/>
        <v>7108</v>
      </c>
      <c r="O58" s="1037">
        <f t="shared" si="1"/>
        <v>0</v>
      </c>
    </row>
    <row r="59" spans="1:15" ht="71" outlineLevel="2" x14ac:dyDescent="0.2">
      <c r="A59" t="s">
        <v>151</v>
      </c>
      <c r="B59" t="s">
        <v>4338</v>
      </c>
      <c r="D59" t="s">
        <v>211</v>
      </c>
      <c r="F59" s="25" t="s">
        <v>4339</v>
      </c>
      <c r="G59" s="25" t="s">
        <v>133</v>
      </c>
      <c r="H59" s="596">
        <v>2600</v>
      </c>
      <c r="I59" s="596">
        <v>0</v>
      </c>
      <c r="J59" s="596"/>
      <c r="K59" s="596"/>
      <c r="L59" t="s">
        <v>4340</v>
      </c>
      <c r="M59" s="25" t="s">
        <v>73</v>
      </c>
      <c r="N59" s="490">
        <f t="shared" si="0"/>
        <v>2600</v>
      </c>
      <c r="O59" s="1037">
        <f t="shared" si="1"/>
        <v>0</v>
      </c>
    </row>
    <row r="60" spans="1:15" ht="71" outlineLevel="2" x14ac:dyDescent="0.2">
      <c r="A60" t="s">
        <v>151</v>
      </c>
      <c r="B60" t="s">
        <v>4341</v>
      </c>
      <c r="D60" t="s">
        <v>211</v>
      </c>
      <c r="F60" s="25" t="s">
        <v>4342</v>
      </c>
      <c r="G60" s="25" t="s">
        <v>133</v>
      </c>
      <c r="H60" s="596">
        <v>8600</v>
      </c>
      <c r="I60" s="596">
        <v>0</v>
      </c>
      <c r="J60" s="596"/>
      <c r="K60" s="596"/>
      <c r="L60" t="s">
        <v>4340</v>
      </c>
      <c r="M60" s="25" t="s">
        <v>73</v>
      </c>
      <c r="N60" s="490">
        <f t="shared" si="0"/>
        <v>8600</v>
      </c>
      <c r="O60" s="1037">
        <f t="shared" si="1"/>
        <v>0</v>
      </c>
    </row>
    <row r="61" spans="1:15" ht="57" outlineLevel="2" x14ac:dyDescent="0.2">
      <c r="A61" t="s">
        <v>151</v>
      </c>
      <c r="B61" t="s">
        <v>4343</v>
      </c>
      <c r="D61" t="s">
        <v>211</v>
      </c>
      <c r="F61" s="25" t="s">
        <v>4344</v>
      </c>
      <c r="G61" s="25" t="s">
        <v>224</v>
      </c>
      <c r="H61" s="596">
        <v>18542</v>
      </c>
      <c r="I61" s="596">
        <v>0</v>
      </c>
      <c r="J61" s="596"/>
      <c r="K61" s="596"/>
      <c r="L61" t="s">
        <v>4345</v>
      </c>
      <c r="M61" s="25" t="s">
        <v>73</v>
      </c>
      <c r="N61" s="490">
        <f t="shared" si="0"/>
        <v>18542</v>
      </c>
      <c r="O61" s="1037">
        <f t="shared" si="1"/>
        <v>0</v>
      </c>
    </row>
    <row r="62" spans="1:15" s="492" customFormat="1" ht="15" outlineLevel="1" x14ac:dyDescent="0.2">
      <c r="A62" s="491" t="s">
        <v>530</v>
      </c>
      <c r="B62" s="618">
        <f>COUNTA(B28:B61)</f>
        <v>34</v>
      </c>
      <c r="F62" s="493"/>
      <c r="G62" s="493"/>
      <c r="H62" s="598">
        <f>SUBTOTAL(9,H28:H61)</f>
        <v>602697.07000000007</v>
      </c>
      <c r="I62" s="598">
        <f>SUBTOTAL(9,I28:I61)</f>
        <v>21943.45</v>
      </c>
      <c r="J62" s="598">
        <f>SUBTOTAL(9,J28:J61)</f>
        <v>0</v>
      </c>
      <c r="K62" s="599">
        <f>SUBTOTAL(9,K28:K61)</f>
        <v>54935.34</v>
      </c>
      <c r="M62" s="493"/>
      <c r="N62" s="495">
        <f>SUBTOTAL(9,N28:N61)</f>
        <v>624640.52</v>
      </c>
      <c r="O62" s="495">
        <f>SUBTOTAL(9,O28:O61)</f>
        <v>32991.889999999992</v>
      </c>
    </row>
    <row r="63" spans="1:15" ht="29" outlineLevel="2" x14ac:dyDescent="0.2">
      <c r="A63" t="s">
        <v>381</v>
      </c>
      <c r="B63" t="s">
        <v>4346</v>
      </c>
      <c r="D63" t="s">
        <v>383</v>
      </c>
      <c r="F63" s="25" t="s">
        <v>402</v>
      </c>
      <c r="G63" s="25" t="s">
        <v>4347</v>
      </c>
      <c r="H63" s="596"/>
      <c r="I63" s="596">
        <v>140456.28</v>
      </c>
      <c r="J63" s="596"/>
      <c r="K63" s="596">
        <v>357460.74</v>
      </c>
      <c r="L63" t="s">
        <v>4348</v>
      </c>
      <c r="M63" s="25" t="s">
        <v>172</v>
      </c>
      <c r="N63" s="490">
        <f t="shared" si="0"/>
        <v>140456.28</v>
      </c>
      <c r="O63" s="1037">
        <f t="shared" si="1"/>
        <v>217004.46</v>
      </c>
    </row>
    <row r="64" spans="1:15" ht="29" outlineLevel="2" x14ac:dyDescent="0.2">
      <c r="A64" t="s">
        <v>381</v>
      </c>
      <c r="B64" t="s">
        <v>4349</v>
      </c>
      <c r="D64" t="s">
        <v>383</v>
      </c>
      <c r="F64" s="25" t="s">
        <v>4350</v>
      </c>
      <c r="G64" s="25" t="s">
        <v>3051</v>
      </c>
      <c r="H64" s="596"/>
      <c r="I64" s="596">
        <v>191094.15</v>
      </c>
      <c r="J64" s="596"/>
      <c r="K64" s="596">
        <v>493447.22</v>
      </c>
      <c r="L64" t="s">
        <v>4351</v>
      </c>
      <c r="M64" s="25" t="s">
        <v>172</v>
      </c>
      <c r="N64" s="490">
        <f t="shared" si="0"/>
        <v>191094.15</v>
      </c>
      <c r="O64" s="1037">
        <f t="shared" si="1"/>
        <v>302353.06999999995</v>
      </c>
    </row>
    <row r="65" spans="1:15" ht="29" outlineLevel="2" x14ac:dyDescent="0.2">
      <c r="A65" t="s">
        <v>381</v>
      </c>
      <c r="B65" t="s">
        <v>4352</v>
      </c>
      <c r="D65" t="s">
        <v>383</v>
      </c>
      <c r="F65" s="25" t="s">
        <v>4353</v>
      </c>
      <c r="G65" s="25" t="s">
        <v>4347</v>
      </c>
      <c r="H65" s="596"/>
      <c r="I65" s="596">
        <v>38571.75</v>
      </c>
      <c r="J65" s="596"/>
      <c r="K65" s="596">
        <v>117572.2</v>
      </c>
      <c r="L65" t="s">
        <v>4354</v>
      </c>
      <c r="M65" s="597" t="s">
        <v>156</v>
      </c>
      <c r="N65" s="490">
        <f t="shared" si="0"/>
        <v>38571.75</v>
      </c>
      <c r="O65" s="1037">
        <f t="shared" si="1"/>
        <v>79000.45</v>
      </c>
    </row>
    <row r="66" spans="1:15" ht="29" outlineLevel="2" x14ac:dyDescent="0.2">
      <c r="A66" t="s">
        <v>381</v>
      </c>
      <c r="B66" t="s">
        <v>4355</v>
      </c>
      <c r="D66" t="s">
        <v>383</v>
      </c>
      <c r="F66" s="25" t="s">
        <v>4356</v>
      </c>
      <c r="G66" s="25" t="s">
        <v>4357</v>
      </c>
      <c r="H66" s="596"/>
      <c r="I66" s="596">
        <v>135914.75</v>
      </c>
      <c r="J66" s="596"/>
      <c r="K66" s="596">
        <v>321187.90000000002</v>
      </c>
      <c r="L66" t="s">
        <v>4358</v>
      </c>
      <c r="M66" s="25" t="s">
        <v>172</v>
      </c>
      <c r="N66" s="490">
        <f t="shared" si="0"/>
        <v>135914.75</v>
      </c>
      <c r="O66" s="1037">
        <f t="shared" si="1"/>
        <v>185273.15000000002</v>
      </c>
    </row>
    <row r="67" spans="1:15" ht="29" outlineLevel="2" x14ac:dyDescent="0.2">
      <c r="A67" t="s">
        <v>381</v>
      </c>
      <c r="B67" t="s">
        <v>4359</v>
      </c>
      <c r="D67" t="s">
        <v>383</v>
      </c>
      <c r="F67" s="25" t="s">
        <v>391</v>
      </c>
      <c r="G67" s="25" t="s">
        <v>4360</v>
      </c>
      <c r="H67" s="596"/>
      <c r="I67" s="596">
        <v>115485.25</v>
      </c>
      <c r="J67" s="596"/>
      <c r="K67" s="596">
        <v>271864.84999999998</v>
      </c>
      <c r="L67" t="s">
        <v>4361</v>
      </c>
      <c r="M67" s="25" t="s">
        <v>172</v>
      </c>
      <c r="N67" s="490">
        <f t="shared" si="0"/>
        <v>115485.25</v>
      </c>
      <c r="O67" s="1037">
        <f t="shared" ref="O67:O99" si="2">IF((J67+K67)&gt;0,(J67+K67)-N67,0)</f>
        <v>156379.59999999998</v>
      </c>
    </row>
    <row r="68" spans="1:15" ht="29" outlineLevel="2" x14ac:dyDescent="0.2">
      <c r="A68" t="s">
        <v>381</v>
      </c>
      <c r="B68" t="s">
        <v>4362</v>
      </c>
      <c r="D68" t="s">
        <v>383</v>
      </c>
      <c r="F68" s="25" t="s">
        <v>4363</v>
      </c>
      <c r="G68" s="25" t="s">
        <v>4364</v>
      </c>
      <c r="H68" s="596"/>
      <c r="I68" s="596">
        <v>367939.3</v>
      </c>
      <c r="J68" s="596"/>
      <c r="K68" s="596">
        <v>868483.5</v>
      </c>
      <c r="L68" t="s">
        <v>4365</v>
      </c>
      <c r="M68" s="25" t="s">
        <v>172</v>
      </c>
      <c r="N68" s="490">
        <f t="shared" ref="N68:N99" si="3">SUM(H68+I68)</f>
        <v>367939.3</v>
      </c>
      <c r="O68" s="1037">
        <f t="shared" si="2"/>
        <v>500544.2</v>
      </c>
    </row>
    <row r="69" spans="1:15" ht="29" outlineLevel="2" x14ac:dyDescent="0.2">
      <c r="A69" t="s">
        <v>381</v>
      </c>
      <c r="B69" t="s">
        <v>4366</v>
      </c>
      <c r="D69" t="s">
        <v>383</v>
      </c>
      <c r="F69" s="25" t="s">
        <v>4367</v>
      </c>
      <c r="G69" s="25" t="s">
        <v>178</v>
      </c>
      <c r="H69" s="596"/>
      <c r="I69" s="596">
        <v>158500.5</v>
      </c>
      <c r="J69" s="596"/>
      <c r="K69" s="596">
        <v>417722.7</v>
      </c>
      <c r="L69" t="s">
        <v>4368</v>
      </c>
      <c r="M69" s="25" t="s">
        <v>172</v>
      </c>
      <c r="N69" s="490">
        <f t="shared" si="3"/>
        <v>158500.5</v>
      </c>
      <c r="O69" s="1037">
        <f t="shared" si="2"/>
        <v>259222.2</v>
      </c>
    </row>
    <row r="70" spans="1:15" ht="29" outlineLevel="2" x14ac:dyDescent="0.2">
      <c r="A70" t="s">
        <v>381</v>
      </c>
      <c r="B70" t="s">
        <v>4369</v>
      </c>
      <c r="D70" t="s">
        <v>383</v>
      </c>
      <c r="F70" s="25" t="s">
        <v>387</v>
      </c>
      <c r="G70" s="25" t="s">
        <v>76</v>
      </c>
      <c r="H70" s="596"/>
      <c r="I70" s="596">
        <v>198467.45</v>
      </c>
      <c r="J70" s="596"/>
      <c r="K70" s="596">
        <v>469809.41</v>
      </c>
      <c r="L70" t="s">
        <v>4370</v>
      </c>
      <c r="M70" s="25" t="s">
        <v>172</v>
      </c>
      <c r="N70" s="490">
        <f t="shared" si="3"/>
        <v>198467.45</v>
      </c>
      <c r="O70" s="1037">
        <f t="shared" si="2"/>
        <v>271341.95999999996</v>
      </c>
    </row>
    <row r="71" spans="1:15" ht="29" outlineLevel="2" x14ac:dyDescent="0.2">
      <c r="A71" t="s">
        <v>381</v>
      </c>
      <c r="B71" t="s">
        <v>4371</v>
      </c>
      <c r="D71" t="s">
        <v>383</v>
      </c>
      <c r="F71" s="25" t="s">
        <v>3981</v>
      </c>
      <c r="G71" s="25" t="s">
        <v>4372</v>
      </c>
      <c r="H71" s="596"/>
      <c r="I71" s="596">
        <v>90328.5</v>
      </c>
      <c r="J71" s="596"/>
      <c r="K71" s="596">
        <v>213666.77</v>
      </c>
      <c r="L71" t="s">
        <v>4373</v>
      </c>
      <c r="M71" s="25" t="s">
        <v>172</v>
      </c>
      <c r="N71" s="490">
        <f t="shared" si="3"/>
        <v>90328.5</v>
      </c>
      <c r="O71" s="1037">
        <f t="shared" si="2"/>
        <v>123338.26999999999</v>
      </c>
    </row>
    <row r="72" spans="1:15" ht="29" outlineLevel="2" x14ac:dyDescent="0.2">
      <c r="A72" t="s">
        <v>381</v>
      </c>
      <c r="B72" t="s">
        <v>4374</v>
      </c>
      <c r="D72" t="s">
        <v>383</v>
      </c>
      <c r="F72" s="25" t="s">
        <v>3981</v>
      </c>
      <c r="G72" s="25" t="s">
        <v>4372</v>
      </c>
      <c r="H72" s="596"/>
      <c r="I72" s="596">
        <v>168588.79999999999</v>
      </c>
      <c r="J72" s="596"/>
      <c r="K72" s="596">
        <v>398546.55</v>
      </c>
      <c r="L72" t="s">
        <v>4375</v>
      </c>
      <c r="M72" s="25" t="s">
        <v>172</v>
      </c>
      <c r="N72" s="490">
        <f t="shared" si="3"/>
        <v>168588.79999999999</v>
      </c>
      <c r="O72" s="1037">
        <f t="shared" si="2"/>
        <v>229957.75</v>
      </c>
    </row>
    <row r="73" spans="1:15" ht="29" outlineLevel="2" x14ac:dyDescent="0.2">
      <c r="A73" t="s">
        <v>381</v>
      </c>
      <c r="B73" t="s">
        <v>4376</v>
      </c>
      <c r="D73" t="s">
        <v>383</v>
      </c>
      <c r="F73" s="25" t="s">
        <v>4377</v>
      </c>
      <c r="G73" s="25" t="s">
        <v>76</v>
      </c>
      <c r="H73" s="596"/>
      <c r="I73" s="596">
        <v>135721.04999999999</v>
      </c>
      <c r="J73" s="596"/>
      <c r="K73" s="596">
        <v>321844.57</v>
      </c>
      <c r="L73" t="s">
        <v>4378</v>
      </c>
      <c r="M73" s="25" t="s">
        <v>172</v>
      </c>
      <c r="N73" s="490">
        <f t="shared" si="3"/>
        <v>135721.04999999999</v>
      </c>
      <c r="O73" s="1037">
        <f t="shared" si="2"/>
        <v>186123.52000000002</v>
      </c>
    </row>
    <row r="74" spans="1:15" ht="29" outlineLevel="2" x14ac:dyDescent="0.2">
      <c r="A74" t="s">
        <v>381</v>
      </c>
      <c r="B74" t="s">
        <v>4379</v>
      </c>
      <c r="D74" t="s">
        <v>383</v>
      </c>
      <c r="F74" s="25" t="s">
        <v>387</v>
      </c>
      <c r="G74" s="25" t="s">
        <v>444</v>
      </c>
      <c r="H74" s="596"/>
      <c r="I74" s="596">
        <v>180059.8</v>
      </c>
      <c r="J74" s="596"/>
      <c r="K74" s="596">
        <v>425768.38</v>
      </c>
      <c r="L74" t="s">
        <v>4380</v>
      </c>
      <c r="M74" s="25" t="s">
        <v>172</v>
      </c>
      <c r="N74" s="490">
        <f t="shared" si="3"/>
        <v>180059.8</v>
      </c>
      <c r="O74" s="1037">
        <f t="shared" si="2"/>
        <v>245708.58000000002</v>
      </c>
    </row>
    <row r="75" spans="1:15" ht="29" outlineLevel="2" x14ac:dyDescent="0.2">
      <c r="A75" t="s">
        <v>381</v>
      </c>
      <c r="B75" t="s">
        <v>4381</v>
      </c>
      <c r="D75" t="s">
        <v>383</v>
      </c>
      <c r="E75" t="s">
        <v>422</v>
      </c>
      <c r="F75" s="25" t="s">
        <v>4382</v>
      </c>
      <c r="G75" s="25" t="s">
        <v>4347</v>
      </c>
      <c r="H75" s="596"/>
      <c r="I75" s="596">
        <v>137908.4</v>
      </c>
      <c r="J75" s="596"/>
      <c r="K75" s="596">
        <v>325949.09999999998</v>
      </c>
      <c r="L75" t="s">
        <v>4383</v>
      </c>
      <c r="M75" s="25" t="s">
        <v>425</v>
      </c>
      <c r="N75" s="490">
        <f t="shared" si="3"/>
        <v>137908.4</v>
      </c>
      <c r="O75" s="1037">
        <f t="shared" si="2"/>
        <v>188040.69999999998</v>
      </c>
    </row>
    <row r="76" spans="1:15" ht="29" outlineLevel="2" x14ac:dyDescent="0.2">
      <c r="A76" t="s">
        <v>381</v>
      </c>
      <c r="B76" t="s">
        <v>4384</v>
      </c>
      <c r="D76" t="s">
        <v>383</v>
      </c>
      <c r="F76" s="25" t="s">
        <v>4385</v>
      </c>
      <c r="G76" s="25" t="s">
        <v>4386</v>
      </c>
      <c r="H76" s="596"/>
      <c r="I76" s="596">
        <v>176094.35</v>
      </c>
      <c r="J76" s="596"/>
      <c r="K76" s="596">
        <v>603018.18000000005</v>
      </c>
      <c r="L76" t="s">
        <v>4387</v>
      </c>
      <c r="M76" s="25" t="s">
        <v>172</v>
      </c>
      <c r="N76" s="490">
        <f t="shared" si="3"/>
        <v>176094.35</v>
      </c>
      <c r="O76" s="1037">
        <f t="shared" si="2"/>
        <v>426923.83000000007</v>
      </c>
    </row>
    <row r="77" spans="1:15" ht="29" outlineLevel="2" x14ac:dyDescent="0.2">
      <c r="A77" t="s">
        <v>381</v>
      </c>
      <c r="B77" t="s">
        <v>4388</v>
      </c>
      <c r="D77" t="s">
        <v>383</v>
      </c>
      <c r="F77" s="25" t="s">
        <v>4389</v>
      </c>
      <c r="G77" s="25" t="s">
        <v>4390</v>
      </c>
      <c r="H77" s="596"/>
      <c r="I77" s="596">
        <v>101403.91</v>
      </c>
      <c r="J77" s="596"/>
      <c r="K77" s="596">
        <v>252813.26</v>
      </c>
      <c r="L77" t="s">
        <v>4391</v>
      </c>
      <c r="M77" s="25" t="s">
        <v>172</v>
      </c>
      <c r="N77" s="490">
        <f t="shared" si="3"/>
        <v>101403.91</v>
      </c>
      <c r="O77" s="1037">
        <f t="shared" si="2"/>
        <v>151409.35</v>
      </c>
    </row>
    <row r="78" spans="1:15" ht="29" outlineLevel="2" x14ac:dyDescent="0.2">
      <c r="A78" t="s">
        <v>381</v>
      </c>
      <c r="B78" t="s">
        <v>4392</v>
      </c>
      <c r="D78" t="s">
        <v>383</v>
      </c>
      <c r="F78" s="25" t="s">
        <v>4393</v>
      </c>
      <c r="G78" s="25" t="s">
        <v>4372</v>
      </c>
      <c r="H78" s="596"/>
      <c r="I78" s="596">
        <v>246974.42</v>
      </c>
      <c r="J78" s="596"/>
      <c r="K78" s="596">
        <v>597790.18999999994</v>
      </c>
      <c r="L78" t="s">
        <v>4394</v>
      </c>
      <c r="M78" s="25" t="s">
        <v>172</v>
      </c>
      <c r="N78" s="490">
        <f t="shared" si="3"/>
        <v>246974.42</v>
      </c>
      <c r="O78" s="1037">
        <f t="shared" si="2"/>
        <v>350815.7699999999</v>
      </c>
    </row>
    <row r="79" spans="1:15" ht="29" outlineLevel="2" x14ac:dyDescent="0.2">
      <c r="A79" t="s">
        <v>381</v>
      </c>
      <c r="B79" t="s">
        <v>4395</v>
      </c>
      <c r="D79" t="s">
        <v>438</v>
      </c>
      <c r="F79" s="25" t="s">
        <v>4396</v>
      </c>
      <c r="G79" s="25" t="s">
        <v>4397</v>
      </c>
      <c r="H79" s="596"/>
      <c r="I79" s="596">
        <v>107583.2</v>
      </c>
      <c r="J79" s="596"/>
      <c r="K79" s="596">
        <v>270529.48</v>
      </c>
      <c r="L79" t="s">
        <v>4398</v>
      </c>
      <c r="M79" s="110" t="s">
        <v>3319</v>
      </c>
      <c r="N79" s="490">
        <f t="shared" si="3"/>
        <v>107583.2</v>
      </c>
      <c r="O79" s="1037">
        <f t="shared" si="2"/>
        <v>162946.27999999997</v>
      </c>
    </row>
    <row r="80" spans="1:15" ht="29" outlineLevel="2" x14ac:dyDescent="0.2">
      <c r="A80" t="s">
        <v>381</v>
      </c>
      <c r="B80" t="s">
        <v>4399</v>
      </c>
      <c r="D80" t="s">
        <v>438</v>
      </c>
      <c r="F80" s="25" t="s">
        <v>4400</v>
      </c>
      <c r="G80" s="25" t="s">
        <v>4397</v>
      </c>
      <c r="H80" s="596"/>
      <c r="I80" s="596">
        <v>107583.2</v>
      </c>
      <c r="J80" s="596"/>
      <c r="K80" s="596">
        <v>270529.48</v>
      </c>
      <c r="L80" t="s">
        <v>4401</v>
      </c>
      <c r="M80" s="110" t="s">
        <v>3319</v>
      </c>
      <c r="N80" s="490">
        <f t="shared" si="3"/>
        <v>107583.2</v>
      </c>
      <c r="O80" s="1037">
        <f t="shared" si="2"/>
        <v>162946.27999999997</v>
      </c>
    </row>
    <row r="81" spans="1:21" ht="57" outlineLevel="2" x14ac:dyDescent="0.2">
      <c r="A81" t="s">
        <v>381</v>
      </c>
      <c r="B81" t="s">
        <v>4402</v>
      </c>
      <c r="D81" t="s">
        <v>438</v>
      </c>
      <c r="F81" s="25" t="s">
        <v>4403</v>
      </c>
      <c r="G81" s="25" t="s">
        <v>3254</v>
      </c>
      <c r="H81" s="596"/>
      <c r="I81" s="596">
        <v>170746.4</v>
      </c>
      <c r="J81" s="596"/>
      <c r="K81" s="601">
        <v>403323.6</v>
      </c>
      <c r="L81" t="s">
        <v>4404</v>
      </c>
      <c r="M81" s="25" t="s">
        <v>3256</v>
      </c>
      <c r="N81" s="490">
        <f t="shared" si="3"/>
        <v>170746.4</v>
      </c>
      <c r="O81" s="1037">
        <f t="shared" si="2"/>
        <v>232577.19999999998</v>
      </c>
      <c r="Q81" s="616" t="s">
        <v>4500</v>
      </c>
      <c r="R81">
        <v>14</v>
      </c>
      <c r="S81">
        <v>14</v>
      </c>
      <c r="T81" s="26">
        <f>SUM(N63+N64+N66+N67+N68+N69+N70+N71+N72+N73+N74+N76+N77+N78)</f>
        <v>2407028.5100000002</v>
      </c>
    </row>
    <row r="82" spans="1:21" ht="57" outlineLevel="2" x14ac:dyDescent="0.2">
      <c r="A82" t="s">
        <v>381</v>
      </c>
      <c r="B82" t="s">
        <v>4402</v>
      </c>
      <c r="D82" t="s">
        <v>438</v>
      </c>
      <c r="F82" s="25" t="s">
        <v>4403</v>
      </c>
      <c r="G82" s="25" t="s">
        <v>3254</v>
      </c>
      <c r="H82" s="600"/>
      <c r="I82" s="600"/>
      <c r="J82" s="600"/>
      <c r="K82" s="600"/>
      <c r="L82" t="s">
        <v>4405</v>
      </c>
      <c r="M82" s="25" t="s">
        <v>3256</v>
      </c>
      <c r="N82" s="490">
        <f t="shared" si="3"/>
        <v>0</v>
      </c>
      <c r="O82" s="1037">
        <f t="shared" si="2"/>
        <v>0</v>
      </c>
      <c r="Q82" s="109" t="s">
        <v>4499</v>
      </c>
      <c r="R82">
        <v>2</v>
      </c>
      <c r="S82">
        <v>2</v>
      </c>
      <c r="T82" s="26">
        <f>SUM(N79:N80)</f>
        <v>215166.4</v>
      </c>
    </row>
    <row r="83" spans="1:21" ht="29" outlineLevel="2" x14ac:dyDescent="0.2">
      <c r="A83" t="s">
        <v>381</v>
      </c>
      <c r="B83" t="s">
        <v>4406</v>
      </c>
      <c r="D83" t="s">
        <v>438</v>
      </c>
      <c r="F83" s="25" t="s">
        <v>4407</v>
      </c>
      <c r="G83" s="25" t="s">
        <v>4008</v>
      </c>
      <c r="H83" s="596"/>
      <c r="I83" s="596">
        <v>28110</v>
      </c>
      <c r="J83" s="596"/>
      <c r="K83" s="596">
        <v>66174</v>
      </c>
      <c r="L83" t="s">
        <v>4408</v>
      </c>
      <c r="M83" s="25" t="s">
        <v>425</v>
      </c>
      <c r="N83" s="490">
        <f t="shared" si="3"/>
        <v>28110</v>
      </c>
      <c r="O83" s="1037">
        <f t="shared" si="2"/>
        <v>38064</v>
      </c>
      <c r="Q83" s="617" t="s">
        <v>4501</v>
      </c>
      <c r="R83">
        <v>7</v>
      </c>
      <c r="S83">
        <v>7</v>
      </c>
      <c r="T83" s="26">
        <f>SUM(N75+N83+N84+N85+N86+N87+N88)</f>
        <v>573624.55000000005</v>
      </c>
    </row>
    <row r="84" spans="1:21" ht="29" outlineLevel="2" x14ac:dyDescent="0.2">
      <c r="A84" t="s">
        <v>381</v>
      </c>
      <c r="B84" t="s">
        <v>4409</v>
      </c>
      <c r="D84" t="s">
        <v>438</v>
      </c>
      <c r="F84" s="25" t="s">
        <v>4410</v>
      </c>
      <c r="G84" s="25" t="s">
        <v>4008</v>
      </c>
      <c r="H84" s="596"/>
      <c r="I84" s="596">
        <v>33732</v>
      </c>
      <c r="J84" s="596"/>
      <c r="K84" s="596">
        <v>79408.800000000003</v>
      </c>
      <c r="L84" t="s">
        <v>4411</v>
      </c>
      <c r="M84" s="25" t="s">
        <v>425</v>
      </c>
      <c r="N84" s="490">
        <f t="shared" si="3"/>
        <v>33732</v>
      </c>
      <c r="O84" s="1037">
        <f t="shared" si="2"/>
        <v>45676.800000000003</v>
      </c>
      <c r="Q84" s="611" t="s">
        <v>4502</v>
      </c>
      <c r="R84">
        <v>1</v>
      </c>
      <c r="S84">
        <v>2</v>
      </c>
      <c r="T84" s="26">
        <f>SUM(N81)</f>
        <v>170746.4</v>
      </c>
    </row>
    <row r="85" spans="1:21" ht="29" outlineLevel="2" x14ac:dyDescent="0.2">
      <c r="A85" t="s">
        <v>381</v>
      </c>
      <c r="B85" t="s">
        <v>4412</v>
      </c>
      <c r="D85" t="s">
        <v>438</v>
      </c>
      <c r="F85" s="25" t="s">
        <v>4413</v>
      </c>
      <c r="G85" s="25" t="s">
        <v>4008</v>
      </c>
      <c r="H85" s="596"/>
      <c r="I85" s="596">
        <v>33732</v>
      </c>
      <c r="J85" s="596"/>
      <c r="K85" s="596">
        <v>79408.800000000003</v>
      </c>
      <c r="L85" t="s">
        <v>4414</v>
      </c>
      <c r="M85" s="25" t="s">
        <v>425</v>
      </c>
      <c r="N85" s="490">
        <f t="shared" si="3"/>
        <v>33732</v>
      </c>
      <c r="O85" s="1037">
        <f t="shared" si="2"/>
        <v>45676.800000000003</v>
      </c>
      <c r="S85">
        <f>SUM(S81:S84)</f>
        <v>25</v>
      </c>
      <c r="T85" s="26">
        <f>SUM(T81:T84)</f>
        <v>3366565.86</v>
      </c>
      <c r="U85" s="26">
        <f>SUM(T85+N65)</f>
        <v>3405137.61</v>
      </c>
    </row>
    <row r="86" spans="1:21" ht="29" outlineLevel="2" x14ac:dyDescent="0.2">
      <c r="A86" t="s">
        <v>381</v>
      </c>
      <c r="B86" t="s">
        <v>4415</v>
      </c>
      <c r="D86" t="s">
        <v>438</v>
      </c>
      <c r="E86" t="s">
        <v>422</v>
      </c>
      <c r="F86" s="25" t="s">
        <v>3307</v>
      </c>
      <c r="G86" s="25" t="s">
        <v>519</v>
      </c>
      <c r="H86" s="596"/>
      <c r="I86" s="596">
        <v>112427.75</v>
      </c>
      <c r="J86" s="596"/>
      <c r="K86" s="596">
        <v>265489.36</v>
      </c>
      <c r="L86" t="s">
        <v>4416</v>
      </c>
      <c r="M86" s="25" t="s">
        <v>425</v>
      </c>
      <c r="N86" s="490">
        <f t="shared" si="3"/>
        <v>112427.75</v>
      </c>
      <c r="O86" s="1037">
        <f t="shared" si="2"/>
        <v>153061.60999999999</v>
      </c>
    </row>
    <row r="87" spans="1:21" ht="29" outlineLevel="2" x14ac:dyDescent="0.2">
      <c r="A87" t="s">
        <v>381</v>
      </c>
      <c r="B87" t="s">
        <v>4417</v>
      </c>
      <c r="D87" t="s">
        <v>438</v>
      </c>
      <c r="E87" t="s">
        <v>422</v>
      </c>
      <c r="F87" s="25" t="s">
        <v>3321</v>
      </c>
      <c r="G87" s="25" t="s">
        <v>519</v>
      </c>
      <c r="H87" s="596"/>
      <c r="I87" s="596">
        <v>112279.65</v>
      </c>
      <c r="J87" s="596"/>
      <c r="K87" s="596">
        <v>265307.03000000003</v>
      </c>
      <c r="L87" t="s">
        <v>4418</v>
      </c>
      <c r="M87" s="25" t="s">
        <v>425</v>
      </c>
      <c r="N87" s="490">
        <f t="shared" si="3"/>
        <v>112279.65</v>
      </c>
      <c r="O87" s="1037">
        <f t="shared" si="2"/>
        <v>153027.38000000003</v>
      </c>
    </row>
    <row r="88" spans="1:21" ht="29" outlineLevel="2" x14ac:dyDescent="0.2">
      <c r="A88" t="s">
        <v>381</v>
      </c>
      <c r="B88" t="s">
        <v>4419</v>
      </c>
      <c r="D88" t="s">
        <v>438</v>
      </c>
      <c r="E88" t="s">
        <v>422</v>
      </c>
      <c r="F88" s="25" t="s">
        <v>3321</v>
      </c>
      <c r="G88" s="25" t="s">
        <v>519</v>
      </c>
      <c r="H88" s="596"/>
      <c r="I88" s="596">
        <v>115434.75</v>
      </c>
      <c r="J88" s="596"/>
      <c r="K88" s="596">
        <v>272582.21999999997</v>
      </c>
      <c r="L88" t="s">
        <v>4420</v>
      </c>
      <c r="M88" s="25" t="s">
        <v>425</v>
      </c>
      <c r="N88" s="490">
        <f t="shared" si="3"/>
        <v>115434.75</v>
      </c>
      <c r="O88" s="1037">
        <f t="shared" si="2"/>
        <v>157147.46999999997</v>
      </c>
    </row>
    <row r="89" spans="1:21" s="492" customFormat="1" ht="15" outlineLevel="1" x14ac:dyDescent="0.2">
      <c r="A89" s="491" t="s">
        <v>531</v>
      </c>
      <c r="B89" s="492">
        <f>COUNTA(B63:B88)-1</f>
        <v>25</v>
      </c>
      <c r="F89" s="493"/>
      <c r="G89" s="493"/>
      <c r="H89" s="598">
        <f>SUBTOTAL(9,H63:H88)</f>
        <v>0</v>
      </c>
      <c r="I89" s="598">
        <f>SUBTOTAL(9,I63:I88)</f>
        <v>3405137.6100000003</v>
      </c>
      <c r="J89" s="598">
        <f>SUBTOTAL(9,J63:J88)</f>
        <v>0</v>
      </c>
      <c r="K89" s="599">
        <f>SUBTOTAL(9,K63:K88)</f>
        <v>8429698.290000001</v>
      </c>
      <c r="L89" s="492">
        <f>COUNTA(L63:L88)</f>
        <v>26</v>
      </c>
      <c r="M89" s="493"/>
      <c r="N89" s="495">
        <f>SUBTOTAL(9,N63:N88)</f>
        <v>3405137.6100000003</v>
      </c>
      <c r="O89" s="495">
        <f>SUBTOTAL(9,O63:O88)</f>
        <v>5024560.68</v>
      </c>
    </row>
    <row r="90" spans="1:21" ht="29" outlineLevel="2" x14ac:dyDescent="0.2">
      <c r="A90" t="s">
        <v>440</v>
      </c>
      <c r="B90" t="s">
        <v>4421</v>
      </c>
      <c r="C90" t="s">
        <v>4035</v>
      </c>
      <c r="D90">
        <v>3</v>
      </c>
      <c r="F90" s="25" t="s">
        <v>4422</v>
      </c>
      <c r="G90" s="25" t="s">
        <v>4423</v>
      </c>
      <c r="H90" s="596"/>
      <c r="I90" s="596">
        <v>86890.8</v>
      </c>
      <c r="J90" s="596"/>
      <c r="K90" s="596">
        <v>201389.36</v>
      </c>
      <c r="L90" t="s">
        <v>4424</v>
      </c>
      <c r="M90" s="25" t="s">
        <v>446</v>
      </c>
      <c r="N90" s="490">
        <f t="shared" si="3"/>
        <v>86890.8</v>
      </c>
      <c r="O90" s="1037">
        <f t="shared" si="2"/>
        <v>114498.55999999998</v>
      </c>
    </row>
    <row r="91" spans="1:21" ht="29" outlineLevel="2" x14ac:dyDescent="0.2">
      <c r="A91" t="s">
        <v>440</v>
      </c>
      <c r="B91" t="s">
        <v>4425</v>
      </c>
      <c r="C91" t="s">
        <v>4035</v>
      </c>
      <c r="D91">
        <v>4</v>
      </c>
      <c r="F91" s="25" t="s">
        <v>4426</v>
      </c>
      <c r="G91" s="25" t="s">
        <v>444</v>
      </c>
      <c r="H91" s="596"/>
      <c r="I91" s="596">
        <v>201974.56</v>
      </c>
      <c r="J91" s="596">
        <f>SUM(K90:K91)</f>
        <v>698435.44</v>
      </c>
      <c r="K91" s="596">
        <v>497046.08</v>
      </c>
      <c r="L91" t="s">
        <v>4427</v>
      </c>
      <c r="M91" s="25" t="s">
        <v>446</v>
      </c>
      <c r="N91" s="490">
        <f t="shared" si="3"/>
        <v>201974.56</v>
      </c>
      <c r="O91" s="1037">
        <f t="shared" si="2"/>
        <v>993506.96</v>
      </c>
    </row>
    <row r="92" spans="1:21" ht="29" outlineLevel="2" x14ac:dyDescent="0.2">
      <c r="A92" t="s">
        <v>440</v>
      </c>
      <c r="B92" t="s">
        <v>4428</v>
      </c>
      <c r="C92" t="s">
        <v>442</v>
      </c>
      <c r="D92">
        <v>6</v>
      </c>
      <c r="F92" s="25" t="s">
        <v>4429</v>
      </c>
      <c r="G92" s="25" t="s">
        <v>444</v>
      </c>
      <c r="H92" s="596"/>
      <c r="I92" s="596">
        <v>301862.15999999997</v>
      </c>
      <c r="J92" s="596"/>
      <c r="K92" s="596">
        <v>742862.88</v>
      </c>
      <c r="L92" t="s">
        <v>4430</v>
      </c>
      <c r="M92" s="25" t="s">
        <v>446</v>
      </c>
      <c r="N92" s="490">
        <f t="shared" si="3"/>
        <v>301862.15999999997</v>
      </c>
      <c r="O92" s="1037">
        <f t="shared" si="2"/>
        <v>441000.72000000003</v>
      </c>
    </row>
    <row r="93" spans="1:21" ht="29" outlineLevel="2" x14ac:dyDescent="0.2">
      <c r="A93" t="s">
        <v>440</v>
      </c>
      <c r="B93" t="s">
        <v>4431</v>
      </c>
      <c r="C93" t="s">
        <v>442</v>
      </c>
      <c r="D93">
        <v>18</v>
      </c>
      <c r="F93" s="25" t="s">
        <v>4432</v>
      </c>
      <c r="G93" s="25" t="s">
        <v>3340</v>
      </c>
      <c r="H93" s="596"/>
      <c r="I93" s="596">
        <v>698021.88</v>
      </c>
      <c r="J93" s="596"/>
      <c r="K93" s="596">
        <v>1717785.84</v>
      </c>
      <c r="L93" t="s">
        <v>4433</v>
      </c>
      <c r="M93" s="25" t="s">
        <v>446</v>
      </c>
      <c r="N93" s="490">
        <f t="shared" si="3"/>
        <v>698021.88</v>
      </c>
      <c r="O93" s="1037">
        <f t="shared" si="2"/>
        <v>1019763.9600000001</v>
      </c>
    </row>
    <row r="94" spans="1:21" ht="29" outlineLevel="2" x14ac:dyDescent="0.2">
      <c r="A94" t="s">
        <v>440</v>
      </c>
      <c r="B94" t="s">
        <v>4194</v>
      </c>
      <c r="C94" t="s">
        <v>442</v>
      </c>
      <c r="D94">
        <v>30</v>
      </c>
      <c r="F94" s="25" t="s">
        <v>4195</v>
      </c>
      <c r="G94" s="25" t="s">
        <v>3340</v>
      </c>
      <c r="H94" s="601"/>
      <c r="I94" s="601">
        <v>1409239.92</v>
      </c>
      <c r="J94" s="601"/>
      <c r="K94" s="601">
        <v>3468046.56</v>
      </c>
      <c r="L94" t="s">
        <v>4196</v>
      </c>
      <c r="M94" s="25" t="s">
        <v>446</v>
      </c>
      <c r="N94" s="490">
        <f>SUM(H94+I94)</f>
        <v>1409239.92</v>
      </c>
      <c r="O94" s="1037">
        <f t="shared" si="2"/>
        <v>2058806.6400000001</v>
      </c>
    </row>
    <row r="95" spans="1:21" ht="29" outlineLevel="2" x14ac:dyDescent="0.2">
      <c r="A95" t="s">
        <v>440</v>
      </c>
      <c r="B95" t="s">
        <v>4434</v>
      </c>
      <c r="C95" t="s">
        <v>442</v>
      </c>
      <c r="D95">
        <v>9</v>
      </c>
      <c r="F95" s="25" t="s">
        <v>3797</v>
      </c>
      <c r="G95" s="25" t="s">
        <v>3997</v>
      </c>
      <c r="H95" s="596"/>
      <c r="I95" s="596">
        <v>198767.16</v>
      </c>
      <c r="K95" s="596">
        <v>489152.88</v>
      </c>
      <c r="L95" t="s">
        <v>4435</v>
      </c>
      <c r="M95" s="25" t="s">
        <v>446</v>
      </c>
      <c r="N95" s="490">
        <f t="shared" si="3"/>
        <v>198767.16</v>
      </c>
      <c r="O95" s="1037">
        <f t="shared" si="2"/>
        <v>290385.71999999997</v>
      </c>
    </row>
    <row r="96" spans="1:21" s="492" customFormat="1" ht="15" outlineLevel="1" x14ac:dyDescent="0.2">
      <c r="A96" s="491" t="s">
        <v>532</v>
      </c>
      <c r="B96" s="492">
        <f>COUNTA(B90:B95)</f>
        <v>6</v>
      </c>
      <c r="D96" s="492">
        <f>SUM(D90:D95)</f>
        <v>70</v>
      </c>
      <c r="F96" s="493"/>
      <c r="G96" s="493"/>
      <c r="H96" s="598">
        <f>SUBTOTAL(9,H90:H95)</f>
        <v>0</v>
      </c>
      <c r="I96" s="598">
        <f>SUBTOTAL(9,I90:I95)</f>
        <v>2896756.48</v>
      </c>
      <c r="J96" s="598">
        <f>SUBTOTAL(9,J90:J95)</f>
        <v>698435.44</v>
      </c>
      <c r="K96" s="599">
        <f>SUM(K92:K95)</f>
        <v>6417848.1600000001</v>
      </c>
      <c r="M96" s="493"/>
      <c r="N96" s="495">
        <f>SUBTOTAL(9,N90:N95)</f>
        <v>2896756.48</v>
      </c>
      <c r="O96" s="495">
        <f>SUBTOTAL(9,O90:O95)</f>
        <v>4917962.5599999996</v>
      </c>
    </row>
    <row r="97" spans="1:15" ht="29" outlineLevel="2" x14ac:dyDescent="0.2">
      <c r="A97" t="s">
        <v>465</v>
      </c>
      <c r="B97" t="s">
        <v>4436</v>
      </c>
      <c r="D97" t="s">
        <v>471</v>
      </c>
      <c r="F97" s="25" t="s">
        <v>4437</v>
      </c>
      <c r="G97" s="25" t="s">
        <v>4360</v>
      </c>
      <c r="H97" s="596"/>
      <c r="I97" s="596">
        <v>13912.8</v>
      </c>
      <c r="J97" s="596"/>
      <c r="K97" s="596">
        <v>34663.68</v>
      </c>
      <c r="L97" t="s">
        <v>4361</v>
      </c>
      <c r="M97" s="25" t="s">
        <v>172</v>
      </c>
      <c r="N97" s="490">
        <f t="shared" si="3"/>
        <v>13912.8</v>
      </c>
      <c r="O97" s="1037">
        <f t="shared" si="2"/>
        <v>20750.88</v>
      </c>
    </row>
    <row r="98" spans="1:15" ht="29" outlineLevel="2" x14ac:dyDescent="0.2">
      <c r="A98" t="s">
        <v>465</v>
      </c>
      <c r="B98" t="s">
        <v>4438</v>
      </c>
      <c r="D98" t="s">
        <v>471</v>
      </c>
      <c r="F98" s="25" t="s">
        <v>4439</v>
      </c>
      <c r="G98" s="25" t="s">
        <v>4397</v>
      </c>
      <c r="H98" s="596"/>
      <c r="I98" s="596">
        <v>11508.75</v>
      </c>
      <c r="J98" s="596"/>
      <c r="K98" s="596">
        <v>32892.75</v>
      </c>
      <c r="L98" t="s">
        <v>4398</v>
      </c>
      <c r="M98" s="25" t="s">
        <v>3319</v>
      </c>
      <c r="N98" s="490">
        <f t="shared" si="3"/>
        <v>11508.75</v>
      </c>
      <c r="O98" s="1037">
        <f t="shared" si="2"/>
        <v>21384</v>
      </c>
    </row>
    <row r="99" spans="1:15" ht="29" outlineLevel="2" x14ac:dyDescent="0.2">
      <c r="A99" t="s">
        <v>465</v>
      </c>
      <c r="B99" t="s">
        <v>4440</v>
      </c>
      <c r="D99" t="s">
        <v>471</v>
      </c>
      <c r="F99" s="25" t="s">
        <v>4441</v>
      </c>
      <c r="G99" s="25" t="s">
        <v>4397</v>
      </c>
      <c r="H99" s="596">
        <v>26000</v>
      </c>
      <c r="I99" s="596">
        <v>11508.75</v>
      </c>
      <c r="J99" s="596"/>
      <c r="K99" s="596">
        <v>32892.75</v>
      </c>
      <c r="L99" t="s">
        <v>4401</v>
      </c>
      <c r="M99" s="25" t="s">
        <v>3319</v>
      </c>
      <c r="N99" s="490">
        <f t="shared" si="3"/>
        <v>37508.75</v>
      </c>
      <c r="O99" s="1037">
        <f t="shared" si="2"/>
        <v>-4616</v>
      </c>
    </row>
    <row r="100" spans="1:15" s="492" customFormat="1" ht="15" outlineLevel="1" x14ac:dyDescent="0.2">
      <c r="A100" s="491" t="s">
        <v>533</v>
      </c>
      <c r="F100" s="493"/>
      <c r="G100" s="493"/>
      <c r="H100" s="598">
        <f>SUBTOTAL(9,H97:H99)</f>
        <v>26000</v>
      </c>
      <c r="I100" s="598">
        <f>SUBTOTAL(9,I97:I99)</f>
        <v>36930.300000000003</v>
      </c>
      <c r="J100" s="598">
        <f>SUBTOTAL(9,J97:J99)</f>
        <v>0</v>
      </c>
      <c r="K100" s="599">
        <f>SUBTOTAL(9,K97:K99)</f>
        <v>100449.18</v>
      </c>
      <c r="M100" s="493"/>
      <c r="N100" s="495">
        <f>SUBTOTAL(9,N97:N99)</f>
        <v>62930.3</v>
      </c>
      <c r="O100" s="495">
        <f>SUBTOTAL(9,O97:O99)</f>
        <v>37518.880000000005</v>
      </c>
    </row>
    <row r="101" spans="1:15" ht="15" x14ac:dyDescent="0.2">
      <c r="A101" s="280" t="s">
        <v>535</v>
      </c>
      <c r="H101" s="602">
        <f>SUBTOTAL(9,H2:H99)</f>
        <v>4092864.57</v>
      </c>
      <c r="I101" s="602">
        <f>SUBTOTAL(9,I2:I99)</f>
        <v>6360767.8399999999</v>
      </c>
      <c r="J101" s="602">
        <f>SUBTOTAL(9,J2:J99)</f>
        <v>698435.44</v>
      </c>
      <c r="K101" s="602">
        <f>SUBTOTAL(9,K2:K99)</f>
        <v>22119214.57</v>
      </c>
      <c r="M101" s="25"/>
      <c r="N101" s="490">
        <f>SUBTOTAL(9,N2:N99)</f>
        <v>10453632.410000002</v>
      </c>
      <c r="O101" s="28">
        <f>SUBTOTAL(9,O2:O99)</f>
        <v>10013034.01</v>
      </c>
    </row>
    <row r="103" spans="1:15" x14ac:dyDescent="0.15">
      <c r="A103" s="25"/>
      <c r="B103" s="25"/>
      <c r="C103" s="25"/>
      <c r="D103" s="25"/>
      <c r="E103" s="25"/>
      <c r="H103" s="25"/>
      <c r="L103" s="621"/>
      <c r="M103" s="622" t="s">
        <v>46</v>
      </c>
      <c r="N103" s="621"/>
      <c r="O103" s="623">
        <f>SUM(N101:O101)</f>
        <v>20466666.420000002</v>
      </c>
    </row>
    <row r="104" spans="1:15" x14ac:dyDescent="0.15">
      <c r="A104" s="25"/>
      <c r="B104" s="25"/>
      <c r="C104" s="25"/>
    </row>
    <row r="105" spans="1:15" x14ac:dyDescent="0.15">
      <c r="A105" s="25"/>
      <c r="B105" s="25"/>
      <c r="C105" s="25"/>
    </row>
    <row r="106" spans="1:15" x14ac:dyDescent="0.15">
      <c r="A106" s="25"/>
      <c r="B106" s="25"/>
      <c r="C106" s="25"/>
    </row>
    <row r="107" spans="1:15" x14ac:dyDescent="0.15">
      <c r="A107" s="25"/>
      <c r="B107" s="25"/>
      <c r="C107" s="25"/>
    </row>
    <row r="108" spans="1:15" x14ac:dyDescent="0.15">
      <c r="A108" s="25"/>
      <c r="B108" s="25"/>
      <c r="C108" s="25"/>
    </row>
    <row r="109" spans="1:15" x14ac:dyDescent="0.15">
      <c r="A109" s="25"/>
      <c r="B109" s="25"/>
      <c r="C109" s="25"/>
    </row>
    <row r="110" spans="1:15" x14ac:dyDescent="0.15">
      <c r="A110" s="25"/>
      <c r="B110" s="25"/>
      <c r="C110" s="25"/>
    </row>
    <row r="111" spans="1:15" x14ac:dyDescent="0.15">
      <c r="A111" s="25"/>
      <c r="B111" s="25"/>
      <c r="C111" s="25"/>
    </row>
    <row r="112" spans="1:15" x14ac:dyDescent="0.15">
      <c r="A112" s="25"/>
      <c r="B112" s="25"/>
      <c r="C112" s="25"/>
    </row>
    <row r="113" spans="1:3" x14ac:dyDescent="0.15">
      <c r="A113" s="25"/>
      <c r="B113" s="25"/>
      <c r="C113" s="25"/>
    </row>
    <row r="114" spans="1:3" x14ac:dyDescent="0.15">
      <c r="A114" s="25"/>
      <c r="B114" s="25"/>
      <c r="C114" s="25"/>
    </row>
    <row r="115" spans="1:3" x14ac:dyDescent="0.15">
      <c r="A115" s="25"/>
      <c r="B115" s="25"/>
      <c r="C115" s="25"/>
    </row>
    <row r="116" spans="1:3" x14ac:dyDescent="0.15">
      <c r="A116" s="25"/>
      <c r="B116" s="25"/>
      <c r="C116" s="25"/>
    </row>
    <row r="117" spans="1:3" x14ac:dyDescent="0.15">
      <c r="A117" s="25"/>
      <c r="B117" s="25"/>
      <c r="C117" s="25"/>
    </row>
    <row r="118" spans="1:3" x14ac:dyDescent="0.15">
      <c r="A118" s="25"/>
      <c r="B118" s="25"/>
      <c r="C118" s="25"/>
    </row>
    <row r="119" spans="1:3" x14ac:dyDescent="0.15">
      <c r="A119" s="25"/>
      <c r="B119" s="25"/>
      <c r="C119" s="25"/>
    </row>
    <row r="120" spans="1:3" x14ac:dyDescent="0.15">
      <c r="A120" s="25"/>
      <c r="B120" s="25"/>
      <c r="C120" s="25"/>
    </row>
  </sheetData>
  <phoneticPr fontId="59" type="noConversion"/>
  <conditionalFormatting sqref="B1:B1048576">
    <cfRule type="duplicateValues" dxfId="33" priority="2"/>
  </conditionalFormatting>
  <conditionalFormatting sqref="E1 H1:M1">
    <cfRule type="expression" dxfId="32" priority="7">
      <formula>_xlfn.ISFORMULA($I1048497)</formula>
    </cfRule>
  </conditionalFormatting>
  <conditionalFormatting sqref="E1">
    <cfRule type="expression" dxfId="31" priority="6">
      <formula>_xlfn.ISFORMULA($C3)</formula>
    </cfRule>
  </conditionalFormatting>
  <conditionalFormatting sqref="H1:O1">
    <cfRule type="expression" dxfId="30" priority="3">
      <formula>_xlfn.ISFORMULA($C3)</formula>
    </cfRule>
  </conditionalFormatting>
  <conditionalFormatting sqref="N1:O1">
    <cfRule type="expression" dxfId="29" priority="5">
      <formula>_xlfn.ISFORMULA($I1048499)</formula>
    </cfRule>
  </conditionalFormatting>
  <conditionalFormatting sqref="S2:S19">
    <cfRule type="duplicateValues" dxfId="28" priority="1"/>
  </conditionalFormatting>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041EA-7EB3-46FD-9DDF-ABB5617C4B17}">
  <dimension ref="A1:Y47"/>
  <sheetViews>
    <sheetView zoomScale="88" zoomScaleNormal="88" workbookViewId="0">
      <pane xSplit="2" ySplit="1" topLeftCell="J31" activePane="bottomRight" state="frozen"/>
      <selection pane="topRight" activeCell="C1" sqref="C1"/>
      <selection pane="bottomLeft" activeCell="A2" sqref="A2"/>
      <selection pane="bottomRight" activeCell="U46" sqref="U46"/>
    </sheetView>
  </sheetViews>
  <sheetFormatPr baseColWidth="10" defaultColWidth="9.1640625" defaultRowHeight="13" outlineLevelRow="2" x14ac:dyDescent="0.15"/>
  <cols>
    <col min="1" max="1" width="20.6640625" style="25" customWidth="1"/>
    <col min="2" max="2" width="24" customWidth="1"/>
    <col min="3" max="3" width="26.83203125" style="25" customWidth="1"/>
    <col min="4" max="4" width="27.6640625" style="25" customWidth="1"/>
    <col min="6" max="6" width="41" style="25" customWidth="1"/>
    <col min="7" max="7" width="29.5" style="25" customWidth="1"/>
    <col min="8" max="8" width="26.5" customWidth="1"/>
    <col min="9" max="11" width="20.5" customWidth="1"/>
    <col min="12" max="12" width="34" style="25" customWidth="1"/>
    <col min="14" max="15" width="15" customWidth="1"/>
    <col min="21" max="21" width="21.6640625" customWidth="1"/>
  </cols>
  <sheetData>
    <row r="1" spans="1:25" ht="70" x14ac:dyDescent="0.15">
      <c r="A1" t="s">
        <v>55</v>
      </c>
      <c r="B1" t="s">
        <v>56</v>
      </c>
      <c r="C1" t="s">
        <v>57</v>
      </c>
      <c r="D1" t="s">
        <v>58</v>
      </c>
      <c r="E1" s="544" t="s">
        <v>59</v>
      </c>
      <c r="F1" s="25" t="s">
        <v>4160</v>
      </c>
      <c r="G1" s="25" t="s">
        <v>4161</v>
      </c>
      <c r="H1" s="543" t="s">
        <v>62</v>
      </c>
      <c r="I1" s="544" t="s">
        <v>63</v>
      </c>
      <c r="J1" s="544" t="s">
        <v>64</v>
      </c>
      <c r="K1" s="545" t="s">
        <v>2852</v>
      </c>
      <c r="L1" s="543" t="s">
        <v>65</v>
      </c>
      <c r="M1" s="544" t="s">
        <v>66</v>
      </c>
      <c r="N1" s="546" t="s">
        <v>2850</v>
      </c>
      <c r="O1" s="633" t="s">
        <v>2851</v>
      </c>
      <c r="R1" s="25" t="s">
        <v>499</v>
      </c>
      <c r="S1" t="s">
        <v>500</v>
      </c>
      <c r="T1" s="25" t="s">
        <v>501</v>
      </c>
      <c r="U1" s="25" t="s">
        <v>3352</v>
      </c>
      <c r="V1" t="s">
        <v>3353</v>
      </c>
      <c r="W1" s="25" t="s">
        <v>3354</v>
      </c>
      <c r="X1" s="25" t="s">
        <v>3355</v>
      </c>
      <c r="Y1" t="s">
        <v>502</v>
      </c>
    </row>
    <row r="2" spans="1:25" ht="57" outlineLevel="2" x14ac:dyDescent="0.2">
      <c r="A2" s="25" t="s">
        <v>67</v>
      </c>
      <c r="B2" t="s">
        <v>4503</v>
      </c>
      <c r="C2" s="25" t="s">
        <v>69</v>
      </c>
      <c r="F2" s="25" t="s">
        <v>4504</v>
      </c>
      <c r="G2" s="25" t="s">
        <v>76</v>
      </c>
      <c r="H2" s="634">
        <v>28000</v>
      </c>
      <c r="I2" s="634">
        <v>0</v>
      </c>
      <c r="J2" s="634"/>
      <c r="K2" s="634"/>
      <c r="L2" s="25" t="s">
        <v>3743</v>
      </c>
      <c r="M2" s="25" t="s">
        <v>73</v>
      </c>
      <c r="N2" s="635">
        <f>SUM(H2+I2)</f>
        <v>28000</v>
      </c>
      <c r="O2" s="1036">
        <f>IF((J2+K2)&gt;0,(J2+K2)-N2,0)</f>
        <v>0</v>
      </c>
      <c r="R2" s="25" t="s">
        <v>4611</v>
      </c>
      <c r="S2" t="s">
        <v>4612</v>
      </c>
      <c r="T2" s="25" t="s">
        <v>76</v>
      </c>
      <c r="U2" s="25">
        <v>0</v>
      </c>
      <c r="W2" s="25"/>
      <c r="X2" s="25"/>
      <c r="Y2" t="s">
        <v>3698</v>
      </c>
    </row>
    <row r="3" spans="1:25" ht="99" outlineLevel="2" x14ac:dyDescent="0.2">
      <c r="A3" s="25" t="s">
        <v>67</v>
      </c>
      <c r="B3" t="s">
        <v>4505</v>
      </c>
      <c r="C3" s="25" t="s">
        <v>69</v>
      </c>
      <c r="F3" s="25" t="s">
        <v>4506</v>
      </c>
      <c r="G3" s="25" t="s">
        <v>4507</v>
      </c>
      <c r="H3" s="634">
        <v>658467</v>
      </c>
      <c r="I3" s="634">
        <v>0</v>
      </c>
      <c r="J3" s="634"/>
      <c r="K3" s="634"/>
      <c r="L3" s="25" t="s">
        <v>4508</v>
      </c>
      <c r="M3" s="25" t="s">
        <v>73</v>
      </c>
      <c r="N3" s="635">
        <f t="shared" ref="N3:N42" si="0">SUM(H3+I3)</f>
        <v>658467</v>
      </c>
      <c r="O3" s="1036">
        <f t="shared" ref="O3:O42" si="1">IF((J3+K3)&gt;0,(J3+K3)-N3,0)</f>
        <v>0</v>
      </c>
      <c r="R3" s="25" t="s">
        <v>4613</v>
      </c>
      <c r="S3" t="s">
        <v>4614</v>
      </c>
      <c r="T3" s="25" t="s">
        <v>4615</v>
      </c>
      <c r="U3" s="25"/>
      <c r="W3" s="25"/>
      <c r="X3" s="25"/>
      <c r="Y3" t="s">
        <v>4616</v>
      </c>
    </row>
    <row r="4" spans="1:25" ht="43" outlineLevel="2" x14ac:dyDescent="0.2">
      <c r="A4" s="25" t="s">
        <v>67</v>
      </c>
      <c r="B4" t="s">
        <v>4509</v>
      </c>
      <c r="C4" s="25" t="s">
        <v>69</v>
      </c>
      <c r="F4" s="25" t="s">
        <v>4510</v>
      </c>
      <c r="G4" s="25" t="s">
        <v>76</v>
      </c>
      <c r="H4" s="634">
        <v>50000</v>
      </c>
      <c r="I4" s="634">
        <v>0</v>
      </c>
      <c r="J4" s="634"/>
      <c r="K4" s="634"/>
      <c r="L4" s="25" t="s">
        <v>4511</v>
      </c>
      <c r="M4" s="25" t="s">
        <v>73</v>
      </c>
      <c r="N4" s="635">
        <f t="shared" si="0"/>
        <v>50000</v>
      </c>
      <c r="O4" s="1036">
        <f t="shared" si="1"/>
        <v>0</v>
      </c>
      <c r="R4" s="25" t="s">
        <v>4617</v>
      </c>
      <c r="S4" t="s">
        <v>4618</v>
      </c>
      <c r="T4" s="25" t="s">
        <v>76</v>
      </c>
      <c r="U4" s="25"/>
      <c r="W4" s="25"/>
      <c r="X4" s="25"/>
      <c r="Y4" t="s">
        <v>4619</v>
      </c>
    </row>
    <row r="5" spans="1:25" ht="85" outlineLevel="2" x14ac:dyDescent="0.2">
      <c r="A5" s="25" t="s">
        <v>67</v>
      </c>
      <c r="B5" t="s">
        <v>4512</v>
      </c>
      <c r="C5" s="25" t="s">
        <v>69</v>
      </c>
      <c r="F5" s="25" t="s">
        <v>4513</v>
      </c>
      <c r="G5" s="25" t="s">
        <v>4514</v>
      </c>
      <c r="H5" s="634">
        <v>5000</v>
      </c>
      <c r="I5" s="634">
        <v>0</v>
      </c>
      <c r="J5" s="634"/>
      <c r="K5" s="634"/>
      <c r="L5" s="25" t="s">
        <v>4515</v>
      </c>
      <c r="M5" s="25" t="s">
        <v>73</v>
      </c>
      <c r="N5" s="635">
        <f t="shared" si="0"/>
        <v>5000</v>
      </c>
      <c r="O5" s="1036">
        <f t="shared" si="1"/>
        <v>0</v>
      </c>
      <c r="R5" s="25" t="s">
        <v>4620</v>
      </c>
      <c r="S5" t="s">
        <v>4621</v>
      </c>
      <c r="T5" s="25" t="s">
        <v>444</v>
      </c>
      <c r="U5" s="25">
        <v>0</v>
      </c>
      <c r="W5" s="25"/>
      <c r="X5" s="25"/>
      <c r="Y5" t="s">
        <v>4430</v>
      </c>
    </row>
    <row r="6" spans="1:25" ht="85" outlineLevel="2" x14ac:dyDescent="0.2">
      <c r="A6" s="25" t="s">
        <v>67</v>
      </c>
      <c r="B6" t="s">
        <v>4516</v>
      </c>
      <c r="C6" s="25" t="s">
        <v>69</v>
      </c>
      <c r="F6" s="25" t="s">
        <v>4517</v>
      </c>
      <c r="G6" s="25" t="s">
        <v>2978</v>
      </c>
      <c r="H6" s="634">
        <v>50000</v>
      </c>
      <c r="I6" s="634">
        <v>0</v>
      </c>
      <c r="J6" s="634"/>
      <c r="K6" s="634"/>
      <c r="L6" s="25" t="s">
        <v>4518</v>
      </c>
      <c r="M6" s="25" t="s">
        <v>73</v>
      </c>
      <c r="N6" s="635">
        <f t="shared" si="0"/>
        <v>50000</v>
      </c>
      <c r="O6" s="1036">
        <f t="shared" si="1"/>
        <v>0</v>
      </c>
      <c r="R6" s="25" t="s">
        <v>4622</v>
      </c>
      <c r="S6" t="s">
        <v>4621</v>
      </c>
      <c r="T6" s="25" t="s">
        <v>444</v>
      </c>
      <c r="U6" s="25">
        <v>0</v>
      </c>
      <c r="W6" s="25"/>
      <c r="X6" s="25"/>
      <c r="Y6" t="s">
        <v>4040</v>
      </c>
    </row>
    <row r="7" spans="1:25" ht="85" outlineLevel="2" x14ac:dyDescent="0.2">
      <c r="A7" s="25" t="s">
        <v>67</v>
      </c>
      <c r="B7" t="s">
        <v>4519</v>
      </c>
      <c r="C7" s="25" t="s">
        <v>69</v>
      </c>
      <c r="F7" s="25" t="s">
        <v>4520</v>
      </c>
      <c r="G7" s="25" t="s">
        <v>76</v>
      </c>
      <c r="H7" s="634">
        <v>500</v>
      </c>
      <c r="I7" s="634">
        <v>0</v>
      </c>
      <c r="J7" s="634"/>
      <c r="K7" s="634"/>
      <c r="L7" s="25" t="s">
        <v>4521</v>
      </c>
      <c r="M7" s="25" t="s">
        <v>73</v>
      </c>
      <c r="N7" s="635">
        <f t="shared" si="0"/>
        <v>500</v>
      </c>
      <c r="O7" s="1036">
        <f t="shared" si="1"/>
        <v>0</v>
      </c>
      <c r="R7" s="25" t="s">
        <v>4623</v>
      </c>
      <c r="S7" t="s">
        <v>4621</v>
      </c>
      <c r="T7" s="25" t="s">
        <v>444</v>
      </c>
      <c r="U7" s="25">
        <v>0</v>
      </c>
      <c r="W7" s="25"/>
      <c r="X7" s="25"/>
      <c r="Y7" t="s">
        <v>4624</v>
      </c>
    </row>
    <row r="8" spans="1:25" ht="85" outlineLevel="2" x14ac:dyDescent="0.2">
      <c r="A8" s="25" t="s">
        <v>67</v>
      </c>
      <c r="B8" t="s">
        <v>4522</v>
      </c>
      <c r="C8" s="25" t="s">
        <v>69</v>
      </c>
      <c r="F8" s="25" t="s">
        <v>4523</v>
      </c>
      <c r="G8" s="25" t="s">
        <v>2962</v>
      </c>
      <c r="H8" s="634">
        <v>100</v>
      </c>
      <c r="I8" s="634">
        <v>0</v>
      </c>
      <c r="J8" s="634"/>
      <c r="K8" s="634"/>
      <c r="L8" s="25" t="s">
        <v>4524</v>
      </c>
      <c r="M8" s="25" t="s">
        <v>73</v>
      </c>
      <c r="N8" s="635">
        <f t="shared" si="0"/>
        <v>100</v>
      </c>
      <c r="O8" s="1036">
        <f t="shared" si="1"/>
        <v>0</v>
      </c>
      <c r="R8" s="25" t="s">
        <v>4625</v>
      </c>
      <c r="S8" t="s">
        <v>4621</v>
      </c>
      <c r="T8" s="25" t="s">
        <v>444</v>
      </c>
      <c r="U8" s="25">
        <v>0</v>
      </c>
      <c r="W8" s="25"/>
      <c r="X8" s="25"/>
      <c r="Y8" t="s">
        <v>4626</v>
      </c>
    </row>
    <row r="9" spans="1:25" ht="85" outlineLevel="2" x14ac:dyDescent="0.2">
      <c r="A9" s="25" t="s">
        <v>67</v>
      </c>
      <c r="B9" t="s">
        <v>4525</v>
      </c>
      <c r="C9" s="25" t="s">
        <v>69</v>
      </c>
      <c r="F9" s="25" t="s">
        <v>4526</v>
      </c>
      <c r="G9" s="25" t="s">
        <v>4527</v>
      </c>
      <c r="H9" s="634">
        <v>131000</v>
      </c>
      <c r="I9" s="634">
        <v>0</v>
      </c>
      <c r="J9" s="634"/>
      <c r="K9" s="634"/>
      <c r="L9" s="25" t="s">
        <v>4528</v>
      </c>
      <c r="M9" s="25" t="s">
        <v>73</v>
      </c>
      <c r="N9" s="635">
        <f t="shared" si="0"/>
        <v>131000</v>
      </c>
      <c r="O9" s="1036">
        <f t="shared" si="1"/>
        <v>0</v>
      </c>
      <c r="R9" s="25" t="s">
        <v>4627</v>
      </c>
      <c r="S9" t="s">
        <v>4621</v>
      </c>
      <c r="T9" s="25" t="s">
        <v>444</v>
      </c>
      <c r="U9" s="25">
        <v>0</v>
      </c>
      <c r="W9" s="25"/>
      <c r="X9" s="25"/>
      <c r="Y9" t="s">
        <v>4628</v>
      </c>
    </row>
    <row r="10" spans="1:25" ht="85" outlineLevel="2" x14ac:dyDescent="0.2">
      <c r="A10" s="25" t="s">
        <v>67</v>
      </c>
      <c r="B10" t="s">
        <v>4529</v>
      </c>
      <c r="C10" s="25" t="s">
        <v>128</v>
      </c>
      <c r="F10" s="25" t="s">
        <v>4530</v>
      </c>
      <c r="G10" s="25" t="s">
        <v>145</v>
      </c>
      <c r="H10" s="634">
        <v>65000</v>
      </c>
      <c r="I10" s="634">
        <v>0</v>
      </c>
      <c r="J10" s="634"/>
      <c r="K10" s="634"/>
      <c r="L10" s="25" t="s">
        <v>4531</v>
      </c>
      <c r="M10" s="25" t="s">
        <v>73</v>
      </c>
      <c r="N10" s="635">
        <f t="shared" si="0"/>
        <v>65000</v>
      </c>
      <c r="O10" s="1036">
        <f t="shared" si="1"/>
        <v>0</v>
      </c>
      <c r="R10" s="25" t="s">
        <v>4629</v>
      </c>
      <c r="S10" t="s">
        <v>4621</v>
      </c>
      <c r="T10" s="25" t="s">
        <v>444</v>
      </c>
      <c r="U10" s="25">
        <v>0</v>
      </c>
      <c r="W10" s="25"/>
      <c r="X10" s="25"/>
      <c r="Y10" t="s">
        <v>4603</v>
      </c>
    </row>
    <row r="11" spans="1:25" ht="85" outlineLevel="2" x14ac:dyDescent="0.2">
      <c r="A11" s="25" t="s">
        <v>67</v>
      </c>
      <c r="B11" t="s">
        <v>4532</v>
      </c>
      <c r="C11" s="25" t="s">
        <v>128</v>
      </c>
      <c r="F11" s="25" t="s">
        <v>4533</v>
      </c>
      <c r="G11" s="25" t="s">
        <v>3908</v>
      </c>
      <c r="H11" s="634">
        <v>8100</v>
      </c>
      <c r="I11" s="634">
        <v>0</v>
      </c>
      <c r="J11" s="634"/>
      <c r="K11" s="634"/>
      <c r="L11" s="25" t="s">
        <v>4534</v>
      </c>
      <c r="M11" s="25" t="s">
        <v>73</v>
      </c>
      <c r="N11" s="635">
        <f t="shared" si="0"/>
        <v>8100</v>
      </c>
      <c r="O11" s="1036">
        <f t="shared" si="1"/>
        <v>0</v>
      </c>
      <c r="R11" s="25" t="s">
        <v>4630</v>
      </c>
      <c r="S11" t="s">
        <v>4621</v>
      </c>
      <c r="T11" s="25" t="s">
        <v>444</v>
      </c>
      <c r="U11" s="25">
        <v>0</v>
      </c>
      <c r="W11" s="25"/>
      <c r="X11" s="25"/>
      <c r="Y11" t="s">
        <v>4606</v>
      </c>
    </row>
    <row r="12" spans="1:25" ht="127" outlineLevel="2" x14ac:dyDescent="0.2">
      <c r="A12" s="25" t="s">
        <v>67</v>
      </c>
      <c r="B12" t="s">
        <v>4535</v>
      </c>
      <c r="C12" s="25" t="s">
        <v>128</v>
      </c>
      <c r="F12" s="25" t="s">
        <v>4536</v>
      </c>
      <c r="G12" s="25" t="s">
        <v>145</v>
      </c>
      <c r="H12" s="634">
        <v>17000</v>
      </c>
      <c r="I12" s="634">
        <v>0</v>
      </c>
      <c r="J12" s="634"/>
      <c r="K12" s="634"/>
      <c r="L12" s="25" t="s">
        <v>4537</v>
      </c>
      <c r="M12" s="25" t="s">
        <v>73</v>
      </c>
      <c r="N12" s="635">
        <f t="shared" si="0"/>
        <v>17000</v>
      </c>
      <c r="O12" s="1036">
        <f t="shared" si="1"/>
        <v>0</v>
      </c>
      <c r="R12" s="25" t="s">
        <v>4631</v>
      </c>
      <c r="S12" t="s">
        <v>4621</v>
      </c>
      <c r="T12" s="25" t="s">
        <v>444</v>
      </c>
      <c r="U12" s="25">
        <v>0</v>
      </c>
      <c r="W12" s="25"/>
      <c r="X12" s="25"/>
      <c r="Y12" t="s">
        <v>4632</v>
      </c>
    </row>
    <row r="13" spans="1:25" s="642" customFormat="1" ht="85" outlineLevel="1" x14ac:dyDescent="0.2">
      <c r="A13" s="641" t="s">
        <v>529</v>
      </c>
      <c r="B13" s="642">
        <f>COUNTA(B2:B12)</f>
        <v>11</v>
      </c>
      <c r="C13" s="641"/>
      <c r="D13" s="641"/>
      <c r="F13" s="641"/>
      <c r="G13" s="641"/>
      <c r="H13" s="643">
        <f>SUBTOTAL(9,H2:H12)</f>
        <v>1013167</v>
      </c>
      <c r="I13" s="643">
        <f>SUBTOTAL(9,I2:I12)</f>
        <v>0</v>
      </c>
      <c r="J13" s="643">
        <f>SUBTOTAL(9,J2:J12)</f>
        <v>0</v>
      </c>
      <c r="K13" s="643">
        <f>SUBTOTAL(9,K2:K12)</f>
        <v>0</v>
      </c>
      <c r="L13" s="641"/>
      <c r="M13" s="641"/>
      <c r="N13" s="643">
        <f>SUBTOTAL(9,N2:N12)</f>
        <v>1013167</v>
      </c>
      <c r="O13" s="643">
        <f>SUBTOTAL(9,O2:O12)</f>
        <v>0</v>
      </c>
      <c r="R13" s="25" t="s">
        <v>4633</v>
      </c>
      <c r="S13" t="s">
        <v>4621</v>
      </c>
      <c r="T13" s="25" t="s">
        <v>444</v>
      </c>
      <c r="U13" s="25">
        <v>0</v>
      </c>
      <c r="V13"/>
      <c r="W13" s="25"/>
      <c r="X13" s="25"/>
      <c r="Y13" t="s">
        <v>4056</v>
      </c>
    </row>
    <row r="14" spans="1:25" ht="85" outlineLevel="2" x14ac:dyDescent="0.2">
      <c r="A14" s="25" t="s">
        <v>151</v>
      </c>
      <c r="B14" t="s">
        <v>4538</v>
      </c>
      <c r="D14" s="25" t="s">
        <v>153</v>
      </c>
      <c r="F14" s="25" t="s">
        <v>4539</v>
      </c>
      <c r="G14" s="25" t="s">
        <v>3510</v>
      </c>
      <c r="H14" s="634">
        <v>24000</v>
      </c>
      <c r="I14" s="634">
        <v>0</v>
      </c>
      <c r="J14" s="634"/>
      <c r="K14" s="634"/>
      <c r="L14" s="25" t="s">
        <v>4540</v>
      </c>
      <c r="M14" s="25" t="s">
        <v>73</v>
      </c>
      <c r="N14" s="635">
        <f t="shared" si="0"/>
        <v>24000</v>
      </c>
      <c r="O14" s="1036">
        <f t="shared" si="1"/>
        <v>0</v>
      </c>
      <c r="R14" s="25" t="s">
        <v>4634</v>
      </c>
      <c r="S14" t="s">
        <v>4621</v>
      </c>
      <c r="T14" s="25" t="s">
        <v>444</v>
      </c>
      <c r="U14" s="25">
        <v>0</v>
      </c>
      <c r="W14" s="25"/>
      <c r="X14" s="25"/>
      <c r="Y14" t="s">
        <v>4059</v>
      </c>
    </row>
    <row r="15" spans="1:25" ht="85" outlineLevel="2" x14ac:dyDescent="0.2">
      <c r="A15" s="25" t="s">
        <v>151</v>
      </c>
      <c r="B15" t="s">
        <v>4541</v>
      </c>
      <c r="D15" s="25" t="s">
        <v>153</v>
      </c>
      <c r="F15" s="25" t="s">
        <v>4542</v>
      </c>
      <c r="G15" s="25" t="s">
        <v>76</v>
      </c>
      <c r="H15" s="634"/>
      <c r="I15" s="634">
        <v>37152.050000000003</v>
      </c>
      <c r="J15" s="634"/>
      <c r="K15" s="634">
        <v>87459.97</v>
      </c>
      <c r="L15" s="25" t="s">
        <v>4543</v>
      </c>
      <c r="M15" s="25" t="s">
        <v>73</v>
      </c>
      <c r="N15" s="635">
        <f t="shared" si="0"/>
        <v>37152.050000000003</v>
      </c>
      <c r="O15" s="1036">
        <f t="shared" si="1"/>
        <v>50307.92</v>
      </c>
      <c r="R15" s="25" t="s">
        <v>4635</v>
      </c>
      <c r="S15" t="s">
        <v>4621</v>
      </c>
      <c r="T15" s="25" t="s">
        <v>444</v>
      </c>
      <c r="U15" s="25">
        <v>0</v>
      </c>
      <c r="W15" s="25"/>
      <c r="X15" s="25"/>
      <c r="Y15" t="s">
        <v>4636</v>
      </c>
    </row>
    <row r="16" spans="1:25" ht="85" outlineLevel="2" x14ac:dyDescent="0.2">
      <c r="A16" s="25" t="s">
        <v>151</v>
      </c>
      <c r="B16" t="s">
        <v>4544</v>
      </c>
      <c r="D16" s="25" t="s">
        <v>153</v>
      </c>
      <c r="F16" s="25" t="s">
        <v>4545</v>
      </c>
      <c r="G16" s="25" t="s">
        <v>76</v>
      </c>
      <c r="H16" s="634">
        <v>525</v>
      </c>
      <c r="I16" s="634">
        <v>0</v>
      </c>
      <c r="J16" s="634"/>
      <c r="K16" s="634"/>
      <c r="L16" s="25" t="s">
        <v>4546</v>
      </c>
      <c r="M16" s="25" t="s">
        <v>73</v>
      </c>
      <c r="N16" s="635">
        <f t="shared" si="0"/>
        <v>525</v>
      </c>
      <c r="O16" s="1036">
        <f t="shared" si="1"/>
        <v>0</v>
      </c>
      <c r="R16" s="25" t="s">
        <v>4637</v>
      </c>
      <c r="S16" t="s">
        <v>4621</v>
      </c>
      <c r="T16" s="25" t="s">
        <v>444</v>
      </c>
      <c r="U16" s="25">
        <v>0</v>
      </c>
      <c r="W16" s="25"/>
      <c r="X16" s="25"/>
      <c r="Y16" t="s">
        <v>4427</v>
      </c>
    </row>
    <row r="17" spans="1:25" ht="85" outlineLevel="2" x14ac:dyDescent="0.2">
      <c r="A17" s="25" t="s">
        <v>151</v>
      </c>
      <c r="B17" t="s">
        <v>4547</v>
      </c>
      <c r="D17" s="25" t="s">
        <v>153</v>
      </c>
      <c r="F17" s="25" t="s">
        <v>4548</v>
      </c>
      <c r="G17" s="25" t="s">
        <v>76</v>
      </c>
      <c r="H17" s="634">
        <v>100</v>
      </c>
      <c r="I17" s="634">
        <v>0</v>
      </c>
      <c r="J17" s="634"/>
      <c r="K17" s="634"/>
      <c r="L17" s="25" t="s">
        <v>4549</v>
      </c>
      <c r="M17" s="25" t="s">
        <v>73</v>
      </c>
      <c r="N17" s="635">
        <f t="shared" si="0"/>
        <v>100</v>
      </c>
      <c r="O17" s="1036">
        <f t="shared" si="1"/>
        <v>0</v>
      </c>
      <c r="R17" s="25" t="s">
        <v>4638</v>
      </c>
      <c r="S17" t="s">
        <v>4621</v>
      </c>
      <c r="T17" s="25" t="s">
        <v>444</v>
      </c>
      <c r="U17" s="25">
        <v>0</v>
      </c>
      <c r="W17" s="25"/>
      <c r="X17" s="25"/>
      <c r="Y17" t="s">
        <v>3798</v>
      </c>
    </row>
    <row r="18" spans="1:25" ht="409.6" outlineLevel="2" x14ac:dyDescent="0.2">
      <c r="A18" s="25" t="s">
        <v>151</v>
      </c>
      <c r="B18" t="s">
        <v>4550</v>
      </c>
      <c r="D18" s="25" t="s">
        <v>153</v>
      </c>
      <c r="F18" s="25" t="s">
        <v>4548</v>
      </c>
      <c r="G18" s="25" t="s">
        <v>76</v>
      </c>
      <c r="H18" s="634">
        <v>100</v>
      </c>
      <c r="I18" s="634">
        <v>0</v>
      </c>
      <c r="J18" s="634"/>
      <c r="K18" s="634"/>
      <c r="L18" s="25" t="s">
        <v>4551</v>
      </c>
      <c r="M18" s="25" t="s">
        <v>73</v>
      </c>
      <c r="N18" s="635">
        <f t="shared" si="0"/>
        <v>100</v>
      </c>
      <c r="O18" s="1036">
        <f t="shared" si="1"/>
        <v>0</v>
      </c>
      <c r="R18" s="25" t="s">
        <v>4639</v>
      </c>
      <c r="S18" s="25" t="s">
        <v>4640</v>
      </c>
      <c r="T18" s="25" t="s">
        <v>76</v>
      </c>
      <c r="U18" s="25">
        <v>0</v>
      </c>
      <c r="W18" s="25"/>
      <c r="X18" s="25"/>
      <c r="Y18" t="s">
        <v>4641</v>
      </c>
    </row>
    <row r="19" spans="1:25" ht="43" outlineLevel="2" x14ac:dyDescent="0.2">
      <c r="A19" s="25" t="s">
        <v>151</v>
      </c>
      <c r="B19" t="s">
        <v>4552</v>
      </c>
      <c r="D19" s="25" t="s">
        <v>153</v>
      </c>
      <c r="F19" s="25" t="s">
        <v>4553</v>
      </c>
      <c r="G19" s="25" t="s">
        <v>3514</v>
      </c>
      <c r="H19" s="634">
        <v>7600</v>
      </c>
      <c r="I19" s="634">
        <v>0</v>
      </c>
      <c r="J19" s="634"/>
      <c r="K19" s="634"/>
      <c r="L19" s="25" t="s">
        <v>4554</v>
      </c>
      <c r="M19" s="25" t="s">
        <v>73</v>
      </c>
      <c r="N19" s="635">
        <f t="shared" si="0"/>
        <v>7600</v>
      </c>
      <c r="O19" s="1036">
        <f t="shared" si="1"/>
        <v>0</v>
      </c>
      <c r="R19" s="25" t="s">
        <v>4642</v>
      </c>
      <c r="S19" t="s">
        <v>4643</v>
      </c>
      <c r="T19" s="25" t="s">
        <v>76</v>
      </c>
      <c r="U19" s="25">
        <v>0</v>
      </c>
      <c r="W19" s="25"/>
      <c r="X19" s="25"/>
      <c r="Y19" t="s">
        <v>4641</v>
      </c>
    </row>
    <row r="20" spans="1:25" ht="71" outlineLevel="2" x14ac:dyDescent="0.2">
      <c r="A20" s="25" t="s">
        <v>151</v>
      </c>
      <c r="B20" t="s">
        <v>4555</v>
      </c>
      <c r="D20" s="25" t="s">
        <v>211</v>
      </c>
      <c r="F20" s="25" t="s">
        <v>4556</v>
      </c>
      <c r="G20" s="25" t="s">
        <v>133</v>
      </c>
      <c r="H20" s="634">
        <v>10000</v>
      </c>
      <c r="I20" s="634">
        <v>0</v>
      </c>
      <c r="J20" s="634"/>
      <c r="K20" s="634"/>
      <c r="L20" s="25" t="s">
        <v>4557</v>
      </c>
      <c r="M20" s="25" t="s">
        <v>73</v>
      </c>
      <c r="N20" s="635">
        <f t="shared" si="0"/>
        <v>10000</v>
      </c>
      <c r="O20" s="1036">
        <f t="shared" si="1"/>
        <v>0</v>
      </c>
      <c r="R20" s="25" t="s">
        <v>4644</v>
      </c>
      <c r="S20" t="s">
        <v>4645</v>
      </c>
      <c r="T20" s="25" t="s">
        <v>527</v>
      </c>
      <c r="U20" s="25">
        <v>63000</v>
      </c>
      <c r="W20" s="25"/>
      <c r="X20" s="25"/>
      <c r="Y20" t="s">
        <v>528</v>
      </c>
    </row>
    <row r="21" spans="1:25" ht="71" outlineLevel="2" x14ac:dyDescent="0.2">
      <c r="A21" s="25" t="s">
        <v>151</v>
      </c>
      <c r="B21" t="s">
        <v>4558</v>
      </c>
      <c r="D21" s="25" t="s">
        <v>211</v>
      </c>
      <c r="F21" s="25" t="s">
        <v>4559</v>
      </c>
      <c r="G21" s="25" t="s">
        <v>133</v>
      </c>
      <c r="H21" s="634">
        <v>10000</v>
      </c>
      <c r="I21" s="634">
        <v>0</v>
      </c>
      <c r="J21" s="634"/>
      <c r="K21" s="634"/>
      <c r="L21" s="25" t="s">
        <v>4560</v>
      </c>
      <c r="M21" s="25" t="s">
        <v>73</v>
      </c>
      <c r="N21" s="635">
        <f t="shared" si="0"/>
        <v>10000</v>
      </c>
      <c r="O21" s="1036">
        <f t="shared" si="1"/>
        <v>0</v>
      </c>
    </row>
    <row r="22" spans="1:25" ht="71" outlineLevel="2" x14ac:dyDescent="0.2">
      <c r="A22" s="25" t="s">
        <v>151</v>
      </c>
      <c r="B22" t="s">
        <v>4561</v>
      </c>
      <c r="D22" s="25" t="s">
        <v>211</v>
      </c>
      <c r="F22" s="25" t="s">
        <v>4562</v>
      </c>
      <c r="G22" s="25" t="s">
        <v>292</v>
      </c>
      <c r="H22" s="634">
        <v>26650</v>
      </c>
      <c r="I22" s="634">
        <v>0</v>
      </c>
      <c r="J22" s="634"/>
      <c r="K22" s="634"/>
      <c r="L22" s="25" t="s">
        <v>4563</v>
      </c>
      <c r="M22" s="25" t="s">
        <v>73</v>
      </c>
      <c r="N22" s="635">
        <f t="shared" si="0"/>
        <v>26650</v>
      </c>
      <c r="O22" s="1036">
        <f t="shared" si="1"/>
        <v>0</v>
      </c>
    </row>
    <row r="23" spans="1:25" ht="71" outlineLevel="2" x14ac:dyDescent="0.2">
      <c r="A23" s="25" t="s">
        <v>151</v>
      </c>
      <c r="B23" t="s">
        <v>4564</v>
      </c>
      <c r="D23" s="25" t="s">
        <v>211</v>
      </c>
      <c r="F23" s="25" t="s">
        <v>3578</v>
      </c>
      <c r="G23" s="25" t="s">
        <v>133</v>
      </c>
      <c r="H23" s="634">
        <v>12000</v>
      </c>
      <c r="I23" s="634">
        <v>0</v>
      </c>
      <c r="J23" s="634"/>
      <c r="K23" s="634"/>
      <c r="L23" s="25" t="s">
        <v>4565</v>
      </c>
      <c r="M23" s="25" t="s">
        <v>73</v>
      </c>
      <c r="N23" s="635">
        <f t="shared" si="0"/>
        <v>12000</v>
      </c>
      <c r="O23" s="1036">
        <f t="shared" si="1"/>
        <v>0</v>
      </c>
    </row>
    <row r="24" spans="1:25" ht="57" outlineLevel="2" x14ac:dyDescent="0.2">
      <c r="A24" s="25" t="s">
        <v>151</v>
      </c>
      <c r="B24" t="s">
        <v>4566</v>
      </c>
      <c r="D24" s="25" t="s">
        <v>211</v>
      </c>
      <c r="F24" s="25" t="s">
        <v>4567</v>
      </c>
      <c r="G24" s="25" t="s">
        <v>224</v>
      </c>
      <c r="H24" s="634">
        <v>13601.25</v>
      </c>
      <c r="I24" s="634">
        <v>0</v>
      </c>
      <c r="J24" s="634"/>
      <c r="K24" s="634"/>
      <c r="L24" s="25" t="s">
        <v>4568</v>
      </c>
      <c r="M24" s="25" t="s">
        <v>73</v>
      </c>
      <c r="N24" s="635">
        <f t="shared" si="0"/>
        <v>13601.25</v>
      </c>
      <c r="O24" s="1036">
        <f t="shared" si="1"/>
        <v>0</v>
      </c>
    </row>
    <row r="25" spans="1:25" ht="183" outlineLevel="2" x14ac:dyDescent="0.2">
      <c r="A25" s="25" t="s">
        <v>151</v>
      </c>
      <c r="B25" t="s">
        <v>4569</v>
      </c>
      <c r="D25" s="25" t="s">
        <v>211</v>
      </c>
      <c r="F25" s="25" t="s">
        <v>4570</v>
      </c>
      <c r="G25" s="25" t="s">
        <v>145</v>
      </c>
      <c r="H25" s="634">
        <v>9500</v>
      </c>
      <c r="I25" s="634">
        <v>0</v>
      </c>
      <c r="J25" s="634"/>
      <c r="K25" s="634"/>
      <c r="L25" s="25" t="s">
        <v>4571</v>
      </c>
      <c r="M25" s="25" t="s">
        <v>73</v>
      </c>
      <c r="N25" s="635">
        <f t="shared" si="0"/>
        <v>9500</v>
      </c>
      <c r="O25" s="1036">
        <f t="shared" si="1"/>
        <v>0</v>
      </c>
    </row>
    <row r="26" spans="1:25" ht="71" outlineLevel="2" x14ac:dyDescent="0.2">
      <c r="A26" s="25" t="s">
        <v>151</v>
      </c>
      <c r="B26" t="s">
        <v>4572</v>
      </c>
      <c r="D26" s="25" t="s">
        <v>211</v>
      </c>
      <c r="F26" s="25" t="s">
        <v>4573</v>
      </c>
      <c r="G26" s="25" t="s">
        <v>3908</v>
      </c>
      <c r="H26" s="634">
        <v>3480</v>
      </c>
      <c r="I26" s="634">
        <v>0</v>
      </c>
      <c r="J26" s="634"/>
      <c r="K26" s="634"/>
      <c r="L26" s="25" t="s">
        <v>4574</v>
      </c>
      <c r="M26" s="25" t="s">
        <v>73</v>
      </c>
      <c r="N26" s="635">
        <f t="shared" si="0"/>
        <v>3480</v>
      </c>
      <c r="O26" s="1036">
        <f t="shared" si="1"/>
        <v>0</v>
      </c>
    </row>
    <row r="27" spans="1:25" ht="71" outlineLevel="2" x14ac:dyDescent="0.2">
      <c r="A27" s="25" t="s">
        <v>151</v>
      </c>
      <c r="B27" t="s">
        <v>4575</v>
      </c>
      <c r="D27" s="25" t="s">
        <v>211</v>
      </c>
      <c r="F27" s="25" t="s">
        <v>3588</v>
      </c>
      <c r="G27" s="25" t="s">
        <v>133</v>
      </c>
      <c r="H27" s="634">
        <v>19000</v>
      </c>
      <c r="I27" s="634">
        <v>0</v>
      </c>
      <c r="J27" s="634"/>
      <c r="K27" s="634"/>
      <c r="L27" s="25" t="s">
        <v>4576</v>
      </c>
      <c r="M27" s="25" t="s">
        <v>73</v>
      </c>
      <c r="N27" s="635">
        <f t="shared" si="0"/>
        <v>19000</v>
      </c>
      <c r="O27" s="1036">
        <f t="shared" si="1"/>
        <v>0</v>
      </c>
    </row>
    <row r="28" spans="1:25" s="642" customFormat="1" ht="32" outlineLevel="1" x14ac:dyDescent="0.2">
      <c r="A28" s="641" t="s">
        <v>530</v>
      </c>
      <c r="B28" s="642">
        <f>COUNTA(B14:B27)</f>
        <v>14</v>
      </c>
      <c r="C28" s="641"/>
      <c r="D28" s="641"/>
      <c r="F28" s="641"/>
      <c r="G28" s="641"/>
      <c r="H28" s="643">
        <f>SUBTOTAL(9,H14:H27)</f>
        <v>136556.25</v>
      </c>
      <c r="I28" s="643">
        <f>SUBTOTAL(9,I14:I27)</f>
        <v>37152.050000000003</v>
      </c>
      <c r="J28" s="643">
        <f>SUBTOTAL(9,J14:J27)</f>
        <v>0</v>
      </c>
      <c r="K28" s="643">
        <f>SUBTOTAL(9,K14:K27)</f>
        <v>87459.97</v>
      </c>
      <c r="L28" s="641"/>
      <c r="M28" s="641"/>
      <c r="N28" s="643">
        <f>SUBTOTAL(9,N14:N27)</f>
        <v>173708.3</v>
      </c>
      <c r="O28" s="643">
        <f>SUBTOTAL(9,O14:O27)</f>
        <v>50307.92</v>
      </c>
    </row>
    <row r="29" spans="1:25" ht="29" outlineLevel="2" x14ac:dyDescent="0.2">
      <c r="A29" s="25" t="s">
        <v>381</v>
      </c>
      <c r="B29" t="s">
        <v>4577</v>
      </c>
      <c r="D29" s="25" t="s">
        <v>383</v>
      </c>
      <c r="F29" s="25" t="s">
        <v>4578</v>
      </c>
      <c r="G29" s="25" t="s">
        <v>4397</v>
      </c>
      <c r="H29" s="634"/>
      <c r="I29" s="634">
        <v>118074.66</v>
      </c>
      <c r="J29" s="634"/>
      <c r="K29" s="634">
        <v>275091.46000000002</v>
      </c>
      <c r="L29" s="25" t="s">
        <v>4579</v>
      </c>
      <c r="M29" s="25" t="s">
        <v>172</v>
      </c>
      <c r="N29" s="635">
        <f t="shared" si="0"/>
        <v>118074.66</v>
      </c>
      <c r="O29" s="1036">
        <f t="shared" si="1"/>
        <v>157016.80000000002</v>
      </c>
      <c r="P29" t="s">
        <v>4646</v>
      </c>
      <c r="Q29">
        <v>5</v>
      </c>
      <c r="S29" s="634">
        <f>SUM(N29+N30+N31+N32+N34)</f>
        <v>811896.67999999993</v>
      </c>
    </row>
    <row r="30" spans="1:25" ht="29" outlineLevel="2" x14ac:dyDescent="0.2">
      <c r="A30" s="25" t="s">
        <v>381</v>
      </c>
      <c r="B30" t="s">
        <v>4580</v>
      </c>
      <c r="D30" s="25" t="s">
        <v>383</v>
      </c>
      <c r="F30" s="25" t="s">
        <v>4581</v>
      </c>
      <c r="G30" s="25" t="s">
        <v>444</v>
      </c>
      <c r="H30" s="634"/>
      <c r="I30" s="634">
        <v>181723.02</v>
      </c>
      <c r="J30" s="634"/>
      <c r="K30" s="634">
        <v>561589.18999999994</v>
      </c>
      <c r="L30" s="25" t="s">
        <v>4582</v>
      </c>
      <c r="M30" s="25" t="s">
        <v>172</v>
      </c>
      <c r="N30" s="635">
        <f t="shared" si="0"/>
        <v>181723.02</v>
      </c>
      <c r="O30" s="1036">
        <f t="shared" si="1"/>
        <v>379866.16999999993</v>
      </c>
      <c r="P30" t="s">
        <v>4647</v>
      </c>
      <c r="Q30">
        <v>1</v>
      </c>
      <c r="R30">
        <v>2</v>
      </c>
      <c r="S30" s="634">
        <f>SUM(N35)</f>
        <v>170746.4</v>
      </c>
    </row>
    <row r="31" spans="1:25" ht="29" outlineLevel="2" x14ac:dyDescent="0.2">
      <c r="A31" s="25" t="s">
        <v>381</v>
      </c>
      <c r="B31" t="s">
        <v>4583</v>
      </c>
      <c r="D31" s="25" t="s">
        <v>383</v>
      </c>
      <c r="F31" s="25" t="s">
        <v>402</v>
      </c>
      <c r="G31" s="25" t="s">
        <v>3272</v>
      </c>
      <c r="H31" s="634"/>
      <c r="I31" s="634">
        <v>162032.35</v>
      </c>
      <c r="J31" s="634"/>
      <c r="K31" s="634">
        <v>383549.99</v>
      </c>
      <c r="L31" s="25" t="s">
        <v>4584</v>
      </c>
      <c r="M31" s="25" t="s">
        <v>172</v>
      </c>
      <c r="N31" s="635">
        <f t="shared" si="0"/>
        <v>162032.35</v>
      </c>
      <c r="O31" s="1036">
        <f t="shared" si="1"/>
        <v>221517.63999999998</v>
      </c>
      <c r="P31" t="s">
        <v>2855</v>
      </c>
      <c r="Q31">
        <v>1</v>
      </c>
      <c r="S31" s="634">
        <f>N37</f>
        <v>22949.200000000001</v>
      </c>
    </row>
    <row r="32" spans="1:25" ht="29" outlineLevel="2" x14ac:dyDescent="0.2">
      <c r="A32" s="25" t="s">
        <v>381</v>
      </c>
      <c r="B32" t="s">
        <v>4585</v>
      </c>
      <c r="D32" s="25" t="s">
        <v>383</v>
      </c>
      <c r="F32" s="25" t="s">
        <v>4586</v>
      </c>
      <c r="G32" s="25" t="s">
        <v>423</v>
      </c>
      <c r="H32" s="634"/>
      <c r="I32" s="634">
        <v>213469.6</v>
      </c>
      <c r="J32" s="634"/>
      <c r="K32" s="634">
        <v>506138.04</v>
      </c>
      <c r="L32" s="25" t="s">
        <v>4587</v>
      </c>
      <c r="M32" s="25" t="s">
        <v>172</v>
      </c>
      <c r="N32" s="635">
        <f t="shared" si="0"/>
        <v>213469.6</v>
      </c>
      <c r="O32" s="1036">
        <f t="shared" si="1"/>
        <v>292668.43999999994</v>
      </c>
    </row>
    <row r="33" spans="1:19" ht="29" outlineLevel="2" x14ac:dyDescent="0.2">
      <c r="A33" s="25" t="s">
        <v>381</v>
      </c>
      <c r="B33" t="s">
        <v>4588</v>
      </c>
      <c r="D33" s="25" t="s">
        <v>383</v>
      </c>
      <c r="E33" s="279" t="s">
        <v>3258</v>
      </c>
      <c r="F33" s="25" t="s">
        <v>4589</v>
      </c>
      <c r="G33" s="25" t="s">
        <v>76</v>
      </c>
      <c r="H33" s="634"/>
      <c r="I33" s="634">
        <v>37637.1</v>
      </c>
      <c r="J33" s="634"/>
      <c r="K33" s="634">
        <v>89981.53</v>
      </c>
      <c r="L33" s="25" t="s">
        <v>4590</v>
      </c>
      <c r="M33" s="597" t="s">
        <v>156</v>
      </c>
      <c r="N33" s="635">
        <f t="shared" si="0"/>
        <v>37637.1</v>
      </c>
      <c r="O33" s="1036">
        <f t="shared" si="1"/>
        <v>52344.43</v>
      </c>
    </row>
    <row r="34" spans="1:19" ht="29" outlineLevel="2" x14ac:dyDescent="0.2">
      <c r="A34" s="25" t="s">
        <v>381</v>
      </c>
      <c r="B34" t="s">
        <v>4591</v>
      </c>
      <c r="D34" s="25" t="s">
        <v>383</v>
      </c>
      <c r="F34" s="25" t="s">
        <v>387</v>
      </c>
      <c r="G34" s="25" t="s">
        <v>3296</v>
      </c>
      <c r="H34" s="634"/>
      <c r="I34" s="634">
        <v>136597.04999999999</v>
      </c>
      <c r="J34" s="634"/>
      <c r="K34" s="634">
        <v>322939.34000000003</v>
      </c>
      <c r="L34" s="25" t="s">
        <v>4592</v>
      </c>
      <c r="M34" s="25" t="s">
        <v>172</v>
      </c>
      <c r="N34" s="635">
        <f t="shared" si="0"/>
        <v>136597.04999999999</v>
      </c>
      <c r="O34" s="1036">
        <f t="shared" si="1"/>
        <v>186342.29000000004</v>
      </c>
    </row>
    <row r="35" spans="1:19" ht="57" outlineLevel="2" x14ac:dyDescent="0.2">
      <c r="A35" s="25" t="s">
        <v>381</v>
      </c>
      <c r="B35" t="s">
        <v>4593</v>
      </c>
      <c r="D35" s="25" t="s">
        <v>438</v>
      </c>
      <c r="F35" s="25" t="s">
        <v>4594</v>
      </c>
      <c r="G35" s="25" t="s">
        <v>3254</v>
      </c>
      <c r="H35" s="634"/>
      <c r="I35" s="634">
        <v>170746.4</v>
      </c>
      <c r="J35" s="634"/>
      <c r="K35" s="634">
        <v>533876.88</v>
      </c>
      <c r="L35" s="25" t="s">
        <v>4595</v>
      </c>
      <c r="M35" s="25" t="s">
        <v>3256</v>
      </c>
      <c r="N35" s="635">
        <f t="shared" si="0"/>
        <v>170746.4</v>
      </c>
      <c r="O35" s="1036">
        <f t="shared" si="1"/>
        <v>363130.48</v>
      </c>
    </row>
    <row r="36" spans="1:19" ht="57" outlineLevel="2" x14ac:dyDescent="0.2">
      <c r="A36" s="25" t="s">
        <v>381</v>
      </c>
      <c r="B36" s="636" t="s">
        <v>4593</v>
      </c>
      <c r="D36" s="25" t="s">
        <v>438</v>
      </c>
      <c r="F36" s="25" t="s">
        <v>4594</v>
      </c>
      <c r="G36" s="25" t="s">
        <v>3254</v>
      </c>
      <c r="H36" s="634"/>
      <c r="I36" s="634"/>
      <c r="J36" s="634"/>
      <c r="K36" s="634"/>
      <c r="L36" s="25" t="s">
        <v>4596</v>
      </c>
      <c r="M36" s="25" t="s">
        <v>3256</v>
      </c>
      <c r="N36" s="635">
        <f t="shared" si="0"/>
        <v>0</v>
      </c>
      <c r="O36" s="1036">
        <f t="shared" si="1"/>
        <v>0</v>
      </c>
    </row>
    <row r="37" spans="1:19" ht="29" outlineLevel="2" x14ac:dyDescent="0.2">
      <c r="A37" s="25" t="s">
        <v>381</v>
      </c>
      <c r="B37" t="s">
        <v>4597</v>
      </c>
      <c r="D37" s="25" t="s">
        <v>438</v>
      </c>
      <c r="F37" s="25" t="s">
        <v>4598</v>
      </c>
      <c r="G37" s="25" t="s">
        <v>4599</v>
      </c>
      <c r="H37" s="634"/>
      <c r="I37" s="634">
        <v>22949.200000000001</v>
      </c>
      <c r="J37" s="634"/>
      <c r="K37" s="634">
        <v>58780.800000000003</v>
      </c>
      <c r="L37" s="25" t="s">
        <v>4600</v>
      </c>
      <c r="M37" s="25" t="s">
        <v>425</v>
      </c>
      <c r="N37" s="635">
        <f t="shared" si="0"/>
        <v>22949.200000000001</v>
      </c>
      <c r="O37" s="1036">
        <f t="shared" si="1"/>
        <v>35831.600000000006</v>
      </c>
    </row>
    <row r="38" spans="1:19" s="642" customFormat="1" ht="32" outlineLevel="1" x14ac:dyDescent="0.2">
      <c r="A38" s="641" t="s">
        <v>531</v>
      </c>
      <c r="C38" s="641"/>
      <c r="D38" s="641"/>
      <c r="F38" s="641"/>
      <c r="G38" s="641"/>
      <c r="H38" s="643">
        <f>SUBTOTAL(9,H29:H37)</f>
        <v>0</v>
      </c>
      <c r="I38" s="643">
        <f>SUBTOTAL(9,I29:I37)</f>
        <v>1043229.38</v>
      </c>
      <c r="J38" s="643">
        <f>SUBTOTAL(9,J29:J37)</f>
        <v>0</v>
      </c>
      <c r="K38" s="643">
        <f>SUBTOTAL(9,K29:K37)</f>
        <v>2731947.2299999995</v>
      </c>
      <c r="L38" s="641"/>
      <c r="M38" s="641"/>
      <c r="N38" s="643">
        <f>SUBTOTAL(9,N29:N37)</f>
        <v>1043229.38</v>
      </c>
      <c r="O38" s="643">
        <f>SUBTOTAL(9,O29:O37)</f>
        <v>1688717.8499999999</v>
      </c>
    </row>
    <row r="39" spans="1:19" ht="29" outlineLevel="2" x14ac:dyDescent="0.2">
      <c r="A39" s="25" t="s">
        <v>440</v>
      </c>
      <c r="B39" t="s">
        <v>4601</v>
      </c>
      <c r="C39" s="25" t="s">
        <v>442</v>
      </c>
      <c r="F39" s="25" t="s">
        <v>4602</v>
      </c>
      <c r="G39" s="25" t="s">
        <v>444</v>
      </c>
      <c r="H39" s="634"/>
      <c r="I39" s="634">
        <v>301862.15999999997</v>
      </c>
      <c r="J39" s="634"/>
      <c r="K39" s="634">
        <v>742862.88</v>
      </c>
      <c r="L39" s="25" t="s">
        <v>4603</v>
      </c>
      <c r="M39" s="25" t="s">
        <v>446</v>
      </c>
      <c r="N39" s="635">
        <f t="shared" si="0"/>
        <v>301862.15999999997</v>
      </c>
      <c r="O39" s="1036">
        <f t="shared" si="1"/>
        <v>441000.72000000003</v>
      </c>
      <c r="P39" t="s">
        <v>4648</v>
      </c>
      <c r="Q39">
        <v>2</v>
      </c>
      <c r="R39">
        <v>12</v>
      </c>
      <c r="S39" s="634">
        <f>SUM(N39:N40)</f>
        <v>603724.31999999995</v>
      </c>
    </row>
    <row r="40" spans="1:19" ht="29" outlineLevel="2" x14ac:dyDescent="0.2">
      <c r="A40" s="25" t="s">
        <v>440</v>
      </c>
      <c r="B40" t="s">
        <v>4604</v>
      </c>
      <c r="C40" s="25" t="s">
        <v>442</v>
      </c>
      <c r="F40" s="25" t="s">
        <v>4605</v>
      </c>
      <c r="G40" s="25" t="s">
        <v>444</v>
      </c>
      <c r="H40" s="634"/>
      <c r="I40" s="634">
        <v>301862.15999999997</v>
      </c>
      <c r="J40" s="634"/>
      <c r="K40" s="634">
        <v>742862.88</v>
      </c>
      <c r="L40" s="25" t="s">
        <v>4606</v>
      </c>
      <c r="M40" s="25" t="s">
        <v>446</v>
      </c>
      <c r="N40" s="635">
        <f t="shared" si="0"/>
        <v>301862.15999999997</v>
      </c>
      <c r="O40" s="1036">
        <f t="shared" si="1"/>
        <v>441000.72000000003</v>
      </c>
    </row>
    <row r="41" spans="1:19" s="642" customFormat="1" ht="32" outlineLevel="1" x14ac:dyDescent="0.2">
      <c r="A41" s="641" t="s">
        <v>532</v>
      </c>
      <c r="C41" s="641"/>
      <c r="D41" s="641"/>
      <c r="F41" s="641"/>
      <c r="G41" s="641"/>
      <c r="H41" s="643">
        <f>SUBTOTAL(9,H39:H40)</f>
        <v>0</v>
      </c>
      <c r="I41" s="643">
        <f>SUBTOTAL(9,I39:I40)</f>
        <v>603724.31999999995</v>
      </c>
      <c r="J41" s="643">
        <f>SUBTOTAL(9,J39:J40)</f>
        <v>0</v>
      </c>
      <c r="K41" s="643">
        <f>SUBTOTAL(9,K39:K40)</f>
        <v>1485725.76</v>
      </c>
      <c r="L41" s="641"/>
      <c r="M41" s="641"/>
      <c r="N41" s="643">
        <f>SUBTOTAL(9,N39:N40)</f>
        <v>603724.31999999995</v>
      </c>
      <c r="O41" s="643">
        <f>SUBTOTAL(9,O39:O40)</f>
        <v>882001.44000000006</v>
      </c>
    </row>
    <row r="42" spans="1:19" ht="43" outlineLevel="2" x14ac:dyDescent="0.2">
      <c r="A42" s="25" t="s">
        <v>489</v>
      </c>
      <c r="B42" t="s">
        <v>4607</v>
      </c>
      <c r="C42" s="25" t="s">
        <v>496</v>
      </c>
      <c r="F42" s="25" t="s">
        <v>4608</v>
      </c>
      <c r="G42" s="25" t="s">
        <v>4609</v>
      </c>
      <c r="H42" s="634"/>
      <c r="I42" s="634">
        <v>149708.16</v>
      </c>
      <c r="J42" s="634">
        <v>603096.48</v>
      </c>
      <c r="K42" s="634"/>
      <c r="L42" s="25" t="s">
        <v>4610</v>
      </c>
      <c r="M42" s="25" t="s">
        <v>73</v>
      </c>
      <c r="N42" s="635">
        <f t="shared" si="0"/>
        <v>149708.16</v>
      </c>
      <c r="O42" s="1036">
        <f t="shared" si="1"/>
        <v>453388.31999999995</v>
      </c>
      <c r="P42" t="s">
        <v>4649</v>
      </c>
      <c r="Q42">
        <v>1</v>
      </c>
    </row>
    <row r="43" spans="1:19" s="284" customFormat="1" ht="16" outlineLevel="1" x14ac:dyDescent="0.2">
      <c r="A43" s="641" t="s">
        <v>534</v>
      </c>
      <c r="C43" s="282"/>
      <c r="D43" s="282"/>
      <c r="F43" s="282"/>
      <c r="G43" s="282"/>
      <c r="H43" s="644">
        <f>SUBTOTAL(9,H42:H42)</f>
        <v>0</v>
      </c>
      <c r="I43" s="644">
        <f>SUBTOTAL(9,I42:I42)</f>
        <v>149708.16</v>
      </c>
      <c r="J43" s="644">
        <f>SUBTOTAL(9,J42:J42)</f>
        <v>603096.48</v>
      </c>
      <c r="K43" s="644">
        <f>SUBTOTAL(9,K42:K42)</f>
        <v>0</v>
      </c>
      <c r="L43" s="282"/>
      <c r="M43" s="282"/>
      <c r="N43" s="644">
        <f>SUBTOTAL(9,N42:N42)</f>
        <v>149708.16</v>
      </c>
      <c r="O43" s="644">
        <f>SUBTOTAL(9,O42:O42)</f>
        <v>453388.31999999995</v>
      </c>
    </row>
    <row r="44" spans="1:19" s="646" customFormat="1" ht="16" x14ac:dyDescent="0.2">
      <c r="A44" s="645" t="s">
        <v>535</v>
      </c>
      <c r="C44" s="645"/>
      <c r="D44" s="645"/>
      <c r="F44" s="645"/>
      <c r="G44" s="645"/>
      <c r="H44" s="647">
        <f>SUBTOTAL(9,H2:H42)</f>
        <v>1149723.25</v>
      </c>
      <c r="I44" s="647">
        <f>SUBTOTAL(9,I2:I42)</f>
        <v>1833813.9099999995</v>
      </c>
      <c r="J44" s="647">
        <f>SUBTOTAL(9,J2:J42)</f>
        <v>603096.48</v>
      </c>
      <c r="K44" s="647">
        <f>SUBTOTAL(9,K2:K42)</f>
        <v>4305132.96</v>
      </c>
      <c r="L44" s="645"/>
      <c r="M44" s="645"/>
      <c r="N44" s="647">
        <f>SUBTOTAL(9,N2:N42)</f>
        <v>2983537.1600000011</v>
      </c>
      <c r="O44" s="647">
        <f>SUBTOTAL(9,O2:O42)</f>
        <v>3074415.53</v>
      </c>
    </row>
    <row r="45" spans="1:19" x14ac:dyDescent="0.15">
      <c r="N45" s="634"/>
      <c r="O45" s="634"/>
    </row>
    <row r="46" spans="1:19" ht="15" x14ac:dyDescent="0.2">
      <c r="L46" s="637"/>
      <c r="M46" s="638"/>
      <c r="N46" s="639" t="s">
        <v>2851</v>
      </c>
      <c r="O46" s="640">
        <f>SUM(N44:O44)</f>
        <v>6057952.6900000013</v>
      </c>
    </row>
    <row r="47" spans="1:19" x14ac:dyDescent="0.15">
      <c r="N47" s="634"/>
      <c r="O47" s="634"/>
    </row>
  </sheetData>
  <conditionalFormatting sqref="B1">
    <cfRule type="duplicateValues" dxfId="27" priority="1"/>
  </conditionalFormatting>
  <conditionalFormatting sqref="E1 H1:M1">
    <cfRule type="expression" dxfId="26" priority="5">
      <formula>_xlfn.ISFORMULA($I1048505)</formula>
    </cfRule>
  </conditionalFormatting>
  <conditionalFormatting sqref="E1">
    <cfRule type="expression" dxfId="25" priority="4">
      <formula>_xlfn.ISFORMULA($C3)</formula>
    </cfRule>
  </conditionalFormatting>
  <conditionalFormatting sqref="H1:O1">
    <cfRule type="expression" dxfId="24" priority="2">
      <formula>_xlfn.ISFORMULA($C3)</formula>
    </cfRule>
  </conditionalFormatting>
  <conditionalFormatting sqref="N1:O1">
    <cfRule type="expression" dxfId="23" priority="3">
      <formula>_xlfn.ISFORMULA($I1048507)</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BE00-FE7E-46C7-B137-CBB6EBAF9A05}">
  <sheetPr>
    <pageSetUpPr fitToPage="1"/>
  </sheetPr>
  <dimension ref="A1:O64"/>
  <sheetViews>
    <sheetView workbookViewId="0">
      <selection activeCell="C8" sqref="C8"/>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85.5" customHeight="1" thickBot="1" x14ac:dyDescent="0.2">
      <c r="A1" s="1054"/>
      <c r="B1" s="1054"/>
      <c r="C1" s="1054"/>
      <c r="D1" s="1054"/>
      <c r="E1" s="1054"/>
      <c r="F1" s="1054"/>
      <c r="G1" s="1054"/>
      <c r="H1" s="1054"/>
      <c r="I1" s="1054"/>
      <c r="J1" s="1054"/>
      <c r="K1" s="1054"/>
      <c r="L1" s="1054"/>
      <c r="M1" s="1055"/>
    </row>
    <row r="2" spans="1:15" ht="17" thickBot="1" x14ac:dyDescent="0.25">
      <c r="A2" s="166">
        <v>44531</v>
      </c>
      <c r="B2" s="167"/>
      <c r="C2" s="167"/>
      <c r="D2" s="167"/>
      <c r="E2" s="167"/>
      <c r="F2" s="167"/>
      <c r="G2" s="167"/>
      <c r="H2" s="167"/>
      <c r="I2" s="167"/>
      <c r="J2" s="167"/>
      <c r="K2" s="167"/>
      <c r="L2" s="167"/>
      <c r="M2" s="168" t="s">
        <v>53</v>
      </c>
      <c r="O2" s="27"/>
    </row>
    <row r="3" spans="1:15" ht="17" thickBot="1" x14ac:dyDescent="0.2">
      <c r="A3" s="169"/>
      <c r="B3" s="1047" t="s">
        <v>51</v>
      </c>
      <c r="C3" s="1047"/>
      <c r="D3" s="1048"/>
      <c r="E3" s="1047" t="s">
        <v>49</v>
      </c>
      <c r="F3" s="1047"/>
      <c r="G3" s="1048"/>
      <c r="H3" s="1047" t="s">
        <v>52</v>
      </c>
      <c r="I3" s="1047"/>
      <c r="J3" s="1048"/>
      <c r="K3" s="1047" t="s">
        <v>50</v>
      </c>
      <c r="L3" s="1047"/>
      <c r="M3" s="1049"/>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SUM(B5+'Nov Report'!H5)</f>
        <v>6</v>
      </c>
      <c r="I5" s="449">
        <f>SUM(C5+'Nov Report'!I5)</f>
        <v>6</v>
      </c>
      <c r="J5" s="527">
        <f>SUM(D5+'Nov Report'!J5)</f>
        <v>512074</v>
      </c>
      <c r="K5" s="442">
        <f>SUM(E5+'Nov Report'!K5)</f>
        <v>0</v>
      </c>
      <c r="L5" s="442">
        <f>SUM(F5+'Nov Report'!L5)</f>
        <v>0</v>
      </c>
      <c r="M5" s="530">
        <f>SUM(G5+'Nov Report'!M5)</f>
        <v>0</v>
      </c>
      <c r="O5" s="143">
        <f>SUM(J5:J12)</f>
        <v>43059530.140000008</v>
      </c>
    </row>
    <row r="6" spans="1:15" ht="16" x14ac:dyDescent="0.2">
      <c r="A6" s="175" t="s">
        <v>42</v>
      </c>
      <c r="B6" s="436">
        <f>'12 Data Dump'!Q29</f>
        <v>5</v>
      </c>
      <c r="C6" s="436">
        <f>B6</f>
        <v>5</v>
      </c>
      <c r="D6" s="290">
        <f>'12 Data Dump'!S29</f>
        <v>811896.67999999993</v>
      </c>
      <c r="E6" s="444">
        <v>9</v>
      </c>
      <c r="F6" s="444">
        <v>9</v>
      </c>
      <c r="G6" s="7">
        <v>1281409</v>
      </c>
      <c r="H6" s="439">
        <f>SUM(B6+'Nov Report'!H6)</f>
        <v>67</v>
      </c>
      <c r="I6" s="439">
        <f>SUM(C6+'Nov Report'!I6)</f>
        <v>67</v>
      </c>
      <c r="J6" s="528">
        <f>SUM(D6+'Nov Report'!J6)</f>
        <v>8644099.1500000004</v>
      </c>
      <c r="K6" s="444">
        <f>SUM(E6+'Nov Report'!K6)</f>
        <v>69</v>
      </c>
      <c r="L6" s="444">
        <f>SUM(F6+'Nov Report'!L6)</f>
        <v>69</v>
      </c>
      <c r="M6" s="531">
        <f>SUM(G6+'Nov Report'!M6)</f>
        <v>9652718</v>
      </c>
    </row>
    <row r="7" spans="1:15" ht="16" x14ac:dyDescent="0.2">
      <c r="A7" s="175" t="s">
        <v>5</v>
      </c>
      <c r="B7" s="437">
        <v>0</v>
      </c>
      <c r="C7" s="438">
        <v>0</v>
      </c>
      <c r="D7" s="290">
        <v>0</v>
      </c>
      <c r="E7" s="444">
        <v>0</v>
      </c>
      <c r="F7" s="444">
        <v>0</v>
      </c>
      <c r="G7" s="7">
        <v>0</v>
      </c>
      <c r="H7" s="439">
        <f>SUM(B7+'Nov Report'!H7)</f>
        <v>4</v>
      </c>
      <c r="I7" s="439">
        <f>SUM(C7+'Nov Report'!I7)</f>
        <v>6</v>
      </c>
      <c r="J7" s="528">
        <f>SUM(D7+'Nov Report'!J7)</f>
        <v>732566.25</v>
      </c>
      <c r="K7" s="444">
        <f>SUM(E7+'Nov Report'!K7)</f>
        <v>1</v>
      </c>
      <c r="L7" s="444">
        <f>SUM(F7+'Nov Report'!L7)</f>
        <v>2</v>
      </c>
      <c r="M7" s="531">
        <f>SUM(G7+'Nov Report'!M7)</f>
        <v>136032</v>
      </c>
    </row>
    <row r="8" spans="1:15" ht="16" x14ac:dyDescent="0.2">
      <c r="A8" s="175" t="s">
        <v>40</v>
      </c>
      <c r="B8" s="437">
        <f>'12 Data Dump'!Q39</f>
        <v>2</v>
      </c>
      <c r="C8" s="437">
        <f>'12 Data Dump'!R39</f>
        <v>12</v>
      </c>
      <c r="D8" s="291">
        <f>'12 Data Dump'!S39</f>
        <v>603724.31999999995</v>
      </c>
      <c r="E8" s="444">
        <v>3</v>
      </c>
      <c r="F8" s="445">
        <v>89</v>
      </c>
      <c r="G8" s="8">
        <v>2931289</v>
      </c>
      <c r="H8" s="439">
        <f>SUM(B8+'Nov Report'!H8)</f>
        <v>36</v>
      </c>
      <c r="I8" s="439">
        <f>SUM(C8+'Nov Report'!I8)</f>
        <v>591</v>
      </c>
      <c r="J8" s="528">
        <f>SUM(D8+'Nov Report'!J8)</f>
        <v>30524788.440000001</v>
      </c>
      <c r="K8" s="444">
        <f>SUM(E8+'Nov Report'!K8)</f>
        <v>10</v>
      </c>
      <c r="L8" s="444">
        <f>SUM(F8+'Nov Report'!L8)</f>
        <v>273</v>
      </c>
      <c r="M8" s="531">
        <f>SUM(G8+'Nov Report'!M8)</f>
        <v>11964594</v>
      </c>
    </row>
    <row r="9" spans="1:15" ht="16" x14ac:dyDescent="0.2">
      <c r="A9" s="175" t="s">
        <v>41</v>
      </c>
      <c r="B9" s="439">
        <v>0</v>
      </c>
      <c r="C9" s="439">
        <v>0</v>
      </c>
      <c r="D9" s="292">
        <v>0</v>
      </c>
      <c r="E9" s="444">
        <v>0</v>
      </c>
      <c r="F9" s="446">
        <v>0</v>
      </c>
      <c r="G9" s="8">
        <v>0</v>
      </c>
      <c r="H9" s="439">
        <f>SUM(B9+'Nov Report'!H9)</f>
        <v>0</v>
      </c>
      <c r="I9" s="439">
        <f>SUM(C9+'Nov Report'!I9)</f>
        <v>0</v>
      </c>
      <c r="J9" s="528">
        <f>SUM(D9+'Nov Report'!J9)</f>
        <v>0</v>
      </c>
      <c r="K9" s="444">
        <f>SUM(E9+'Nov Report'!K9)</f>
        <v>0</v>
      </c>
      <c r="L9" s="444">
        <f>SUM(F9+'Nov Report'!L9)</f>
        <v>0</v>
      </c>
      <c r="M9" s="531">
        <f>SUM(G9+'Nov Report'!M9)</f>
        <v>0</v>
      </c>
    </row>
    <row r="10" spans="1:15" ht="16" x14ac:dyDescent="0.2">
      <c r="A10" s="175" t="s">
        <v>44</v>
      </c>
      <c r="B10" s="436">
        <f>'12 Data Dump'!Q31</f>
        <v>1</v>
      </c>
      <c r="C10" s="436">
        <f>B10</f>
        <v>1</v>
      </c>
      <c r="D10" s="290">
        <f>'12 Data Dump'!S31</f>
        <v>22949.200000000001</v>
      </c>
      <c r="E10" s="444">
        <v>10</v>
      </c>
      <c r="F10" s="443">
        <v>10</v>
      </c>
      <c r="G10" s="7">
        <v>728236</v>
      </c>
      <c r="H10" s="439">
        <f>SUM(B10+'Nov Report'!H10)</f>
        <v>11</v>
      </c>
      <c r="I10" s="439">
        <f>SUM(C10+'Nov Report'!I10)</f>
        <v>11</v>
      </c>
      <c r="J10" s="528">
        <f>SUM(D10+'Nov Report'!J10)</f>
        <v>804868.85</v>
      </c>
      <c r="K10" s="444">
        <f>SUM(E10+'Nov Report'!K10)</f>
        <v>22</v>
      </c>
      <c r="L10" s="444">
        <f>SUM(F10+'Nov Report'!L10)</f>
        <v>22</v>
      </c>
      <c r="M10" s="531">
        <f>SUM(G10+'Nov Report'!M10)</f>
        <v>1569474</v>
      </c>
    </row>
    <row r="11" spans="1:15" ht="16" x14ac:dyDescent="0.2">
      <c r="A11" s="175" t="s">
        <v>38</v>
      </c>
      <c r="B11" s="437">
        <f>'12 Data Dump'!Q30</f>
        <v>1</v>
      </c>
      <c r="C11" s="437">
        <f>'12 Data Dump'!R30</f>
        <v>2</v>
      </c>
      <c r="D11" s="292">
        <f>'12 Data Dump'!S30</f>
        <v>170746.4</v>
      </c>
      <c r="E11" s="444">
        <v>0</v>
      </c>
      <c r="F11" s="443">
        <v>0</v>
      </c>
      <c r="G11" s="8">
        <v>0</v>
      </c>
      <c r="H11" s="439">
        <f>SUM(B11+'Nov Report'!H11)</f>
        <v>21</v>
      </c>
      <c r="I11" s="439">
        <f>SUM(C11+'Nov Report'!I11)</f>
        <v>23</v>
      </c>
      <c r="J11" s="528">
        <f>SUM(D11+'Nov Report'!J11)</f>
        <v>1841133.4499999997</v>
      </c>
      <c r="K11" s="444">
        <f>SUM(E11+'Nov Report'!K11)</f>
        <v>10</v>
      </c>
      <c r="L11" s="444">
        <f>SUM(F11+'Nov Report'!L11)</f>
        <v>20</v>
      </c>
      <c r="M11" s="531">
        <f>SUM(G11+'Nov Report'!M11)</f>
        <v>1671467</v>
      </c>
    </row>
    <row r="12" spans="1:15" ht="16" x14ac:dyDescent="0.2">
      <c r="A12" s="175" t="s">
        <v>39</v>
      </c>
      <c r="B12" s="437">
        <v>0</v>
      </c>
      <c r="C12" s="439">
        <v>0</v>
      </c>
      <c r="D12" s="291">
        <v>0</v>
      </c>
      <c r="E12" s="444">
        <v>0</v>
      </c>
      <c r="F12" s="446">
        <v>0</v>
      </c>
      <c r="G12" s="8">
        <v>0</v>
      </c>
      <c r="H12" s="439">
        <f>SUM(B12+'Nov Report'!H12)</f>
        <v>0</v>
      </c>
      <c r="I12" s="439">
        <f>SUM(C12+'Nov Report'!I12)</f>
        <v>0</v>
      </c>
      <c r="J12" s="528">
        <f>SUM(D12+'Nov Report'!J12)</f>
        <v>0</v>
      </c>
      <c r="K12" s="444">
        <f>SUM(E12+'Nov Report'!K12)</f>
        <v>1</v>
      </c>
      <c r="L12" s="444">
        <f>SUM(F12+'Nov Report'!L12)</f>
        <v>3</v>
      </c>
      <c r="M12" s="531">
        <f>SUM(G12+'Nov Report'!M12)</f>
        <v>305749</v>
      </c>
    </row>
    <row r="13" spans="1:15" ht="17" x14ac:dyDescent="0.2">
      <c r="A13" s="177" t="s">
        <v>6</v>
      </c>
      <c r="B13" s="437">
        <v>0</v>
      </c>
      <c r="C13" s="439">
        <v>0</v>
      </c>
      <c r="D13" s="291">
        <v>0</v>
      </c>
      <c r="E13" s="444">
        <v>6</v>
      </c>
      <c r="F13" s="443">
        <v>6</v>
      </c>
      <c r="G13" s="7">
        <v>87829</v>
      </c>
      <c r="H13" s="439">
        <f>SUM(B13+'Nov Report'!H13)</f>
        <v>20</v>
      </c>
      <c r="I13" s="439">
        <f>SUM(C13+'Nov Report'!I13)</f>
        <v>20</v>
      </c>
      <c r="J13" s="528">
        <f>SUM(D13+'Nov Report'!J13)</f>
        <v>229184.84999999998</v>
      </c>
      <c r="K13" s="444">
        <f>SUM(E13+'Nov Report'!K13)</f>
        <v>20</v>
      </c>
      <c r="L13" s="444">
        <f>SUM(F13+'Nov Report'!L13)</f>
        <v>20</v>
      </c>
      <c r="M13" s="531">
        <f>SUM(G13+'Nov Report'!M13)</f>
        <v>284435</v>
      </c>
    </row>
    <row r="14" spans="1:15" ht="16" x14ac:dyDescent="0.2">
      <c r="A14" s="175" t="s">
        <v>7</v>
      </c>
      <c r="B14" s="437">
        <v>0</v>
      </c>
      <c r="C14" s="439">
        <v>0</v>
      </c>
      <c r="D14" s="291">
        <v>0</v>
      </c>
      <c r="E14" s="444">
        <v>0</v>
      </c>
      <c r="F14" s="443">
        <v>0</v>
      </c>
      <c r="G14" s="8">
        <v>0</v>
      </c>
      <c r="H14" s="439">
        <f>SUM(B14+'Nov Report'!H14)</f>
        <v>0</v>
      </c>
      <c r="I14" s="439">
        <f>SUM(C14+'Nov Report'!I14)</f>
        <v>0</v>
      </c>
      <c r="J14" s="528">
        <f>SUM(D14+'Nov Report'!J14)</f>
        <v>0</v>
      </c>
      <c r="K14" s="444">
        <f>SUM(E14+'Nov Report'!K14)</f>
        <v>0</v>
      </c>
      <c r="L14" s="444">
        <f>SUM(F14+'Nov Report'!L14)</f>
        <v>0</v>
      </c>
      <c r="M14" s="531">
        <f>SUM(G14+'Nov Report'!M14)</f>
        <v>0</v>
      </c>
    </row>
    <row r="15" spans="1:15" ht="16" x14ac:dyDescent="0.2">
      <c r="A15" s="175" t="s">
        <v>8</v>
      </c>
      <c r="B15" s="437">
        <f>'12 Data Dump'!Q42</f>
        <v>1</v>
      </c>
      <c r="C15" s="439">
        <f>B15</f>
        <v>1</v>
      </c>
      <c r="D15" s="291">
        <f>'12 Data Dump'!N42</f>
        <v>149708.16</v>
      </c>
      <c r="E15" s="444">
        <v>1</v>
      </c>
      <c r="F15" s="443">
        <v>1</v>
      </c>
      <c r="G15" s="8">
        <v>15000</v>
      </c>
      <c r="H15" s="439">
        <f>SUM(B15+'Nov Report'!H15)</f>
        <v>4</v>
      </c>
      <c r="I15" s="439">
        <f>SUM(C15+'Nov Report'!I15)</f>
        <v>4</v>
      </c>
      <c r="J15" s="528">
        <f>SUM(D15+'Nov Report'!J15)</f>
        <v>183246.66</v>
      </c>
      <c r="K15" s="444">
        <f>SUM(E15+'Nov Report'!K15)</f>
        <v>14</v>
      </c>
      <c r="L15" s="444">
        <f>SUM(F15+'Nov Report'!L15)</f>
        <v>14</v>
      </c>
      <c r="M15" s="531">
        <f>SUM(G15+'Nov Report'!M15)</f>
        <v>6865742</v>
      </c>
    </row>
    <row r="16" spans="1:15" ht="16" x14ac:dyDescent="0.2">
      <c r="A16" s="175" t="s">
        <v>9</v>
      </c>
      <c r="B16" s="437">
        <v>0</v>
      </c>
      <c r="C16" s="439">
        <v>0</v>
      </c>
      <c r="D16" s="291">
        <v>0</v>
      </c>
      <c r="E16" s="444">
        <v>0</v>
      </c>
      <c r="F16" s="443">
        <v>0</v>
      </c>
      <c r="G16" s="9">
        <v>0</v>
      </c>
      <c r="H16" s="439">
        <f>SUM(B16+'Nov Report'!H16)</f>
        <v>0</v>
      </c>
      <c r="I16" s="439">
        <f>SUM(C16+'Nov Report'!I16)</f>
        <v>0</v>
      </c>
      <c r="J16" s="528">
        <f>SUM(D16+'Nov Report'!J16)</f>
        <v>0</v>
      </c>
      <c r="K16" s="444">
        <f>SUM(E16+'Nov Report'!K16)</f>
        <v>0</v>
      </c>
      <c r="L16" s="444">
        <f>SUM(F16+'Nov Report'!L16)</f>
        <v>0</v>
      </c>
      <c r="M16" s="531">
        <f>SUM(G16+'Nov Report'!M16)</f>
        <v>0</v>
      </c>
    </row>
    <row r="17" spans="1:14" ht="16" x14ac:dyDescent="0.2">
      <c r="A17" s="175" t="s">
        <v>10</v>
      </c>
      <c r="B17" s="437">
        <v>0</v>
      </c>
      <c r="C17" s="439">
        <v>0</v>
      </c>
      <c r="D17" s="291">
        <v>0</v>
      </c>
      <c r="E17" s="444">
        <v>0</v>
      </c>
      <c r="F17" s="443">
        <v>0</v>
      </c>
      <c r="G17" s="8">
        <v>0</v>
      </c>
      <c r="H17" s="439">
        <f>SUM(B17+'Nov Report'!H17)</f>
        <v>0</v>
      </c>
      <c r="I17" s="439">
        <f>SUM(C17+'Nov Report'!I17)</f>
        <v>0</v>
      </c>
      <c r="J17" s="528">
        <f>SUM(D17+'Nov Report'!J17)</f>
        <v>0</v>
      </c>
      <c r="K17" s="444">
        <f>SUM(E17+'Nov Report'!K17)</f>
        <v>0</v>
      </c>
      <c r="L17" s="444">
        <f>SUM(F17+'Nov Report'!L17)</f>
        <v>0</v>
      </c>
      <c r="M17" s="531">
        <f>SUM(G17+'Nov Report'!M17)</f>
        <v>0</v>
      </c>
    </row>
    <row r="18" spans="1:14" ht="17" thickBot="1" x14ac:dyDescent="0.25">
      <c r="A18" s="178" t="s">
        <v>11</v>
      </c>
      <c r="B18" s="437">
        <v>0</v>
      </c>
      <c r="C18" s="439">
        <v>0</v>
      </c>
      <c r="D18" s="291">
        <v>0</v>
      </c>
      <c r="E18" s="447">
        <v>0</v>
      </c>
      <c r="F18" s="443">
        <v>0</v>
      </c>
      <c r="G18" s="10">
        <v>0</v>
      </c>
      <c r="H18" s="450">
        <f>SUM(B18+'Nov Report'!H18)</f>
        <v>0</v>
      </c>
      <c r="I18" s="450">
        <f>SUM(C18+'Nov Report'!I18)</f>
        <v>0</v>
      </c>
      <c r="J18" s="529">
        <f>SUM(D18+'Nov Report'!J18)</f>
        <v>0</v>
      </c>
      <c r="K18" s="447">
        <f>SUM(E18+'Nov Report'!K18)</f>
        <v>0</v>
      </c>
      <c r="L18" s="447">
        <f>SUM(F18+'Nov Report'!L18)</f>
        <v>0</v>
      </c>
      <c r="M18" s="532">
        <f>SUM(G18+'Nov Report'!M18)</f>
        <v>0</v>
      </c>
    </row>
    <row r="19" spans="1:14" ht="17" thickBot="1" x14ac:dyDescent="0.25">
      <c r="A19" s="179" t="s">
        <v>12</v>
      </c>
      <c r="B19" s="441">
        <f>SUM(B5:B18)</f>
        <v>10</v>
      </c>
      <c r="C19" s="441">
        <f t="shared" ref="C19:M19" si="0">SUM(C5:C18)</f>
        <v>21</v>
      </c>
      <c r="D19" s="211">
        <f t="shared" si="0"/>
        <v>1759024.7599999998</v>
      </c>
      <c r="E19" s="448">
        <f t="shared" si="0"/>
        <v>29</v>
      </c>
      <c r="F19" s="448">
        <f t="shared" si="0"/>
        <v>115</v>
      </c>
      <c r="G19" s="213">
        <f t="shared" si="0"/>
        <v>5043763</v>
      </c>
      <c r="H19" s="441">
        <f t="shared" si="0"/>
        <v>169</v>
      </c>
      <c r="I19" s="441">
        <f t="shared" si="0"/>
        <v>728</v>
      </c>
      <c r="J19" s="211">
        <f t="shared" si="0"/>
        <v>43471961.650000006</v>
      </c>
      <c r="K19" s="448">
        <f t="shared" si="0"/>
        <v>147</v>
      </c>
      <c r="L19" s="448">
        <f t="shared" si="0"/>
        <v>423</v>
      </c>
      <c r="M19" s="570">
        <f t="shared" si="0"/>
        <v>32450211</v>
      </c>
      <c r="N19" s="27"/>
    </row>
    <row r="20" spans="1:14" ht="17" thickBot="1" x14ac:dyDescent="0.25">
      <c r="A20" s="180"/>
      <c r="B20" s="180"/>
      <c r="C20" s="180"/>
      <c r="D20" s="180"/>
      <c r="E20" s="180"/>
      <c r="F20" s="180"/>
      <c r="G20" s="180"/>
      <c r="H20" s="180"/>
      <c r="I20" s="180"/>
      <c r="J20" s="180"/>
      <c r="K20" s="180"/>
      <c r="L20" s="180"/>
      <c r="M20" s="180"/>
    </row>
    <row r="21" spans="1:14"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4" ht="16" x14ac:dyDescent="0.15">
      <c r="A22" s="184" t="s">
        <v>45</v>
      </c>
      <c r="B22" s="304"/>
      <c r="C22" s="451">
        <f>'12 Data Dump'!B28</f>
        <v>14</v>
      </c>
      <c r="D22" s="334">
        <f>'12 Data Dump'!N28</f>
        <v>173708.3</v>
      </c>
      <c r="E22" s="309"/>
      <c r="F22" s="455">
        <v>32</v>
      </c>
      <c r="G22" s="312">
        <v>1058832</v>
      </c>
      <c r="H22" s="307"/>
      <c r="I22" s="451">
        <f>SUM(C22+'Nov Report'!I22)</f>
        <v>296</v>
      </c>
      <c r="J22" s="533">
        <f>SUM(D22+'Nov Report'!J22)</f>
        <v>4173972.9199999995</v>
      </c>
      <c r="K22" s="460"/>
      <c r="L22" s="508">
        <f>SUM(F22+'Nov Report'!L22)</f>
        <v>342</v>
      </c>
      <c r="M22" s="624">
        <f>SUM(G22+'Nov Report'!M22)</f>
        <v>5623656</v>
      </c>
    </row>
    <row r="23" spans="1:14" ht="16" x14ac:dyDescent="0.2">
      <c r="A23" s="185" t="s">
        <v>13</v>
      </c>
      <c r="B23" s="305"/>
      <c r="C23" s="452">
        <f>'12 Data Dump'!B13</f>
        <v>11</v>
      </c>
      <c r="D23" s="335">
        <f>'12 Data Dump'!N13</f>
        <v>1013167</v>
      </c>
      <c r="E23" s="310"/>
      <c r="F23" s="456">
        <v>10</v>
      </c>
      <c r="G23" s="17">
        <v>1186475</v>
      </c>
      <c r="H23" s="305"/>
      <c r="I23" s="452">
        <f>SUM(C23+'Nov Report'!I23)</f>
        <v>129</v>
      </c>
      <c r="J23" s="534">
        <f>SUM(D23+'Nov Report'!J23)</f>
        <v>16502241.76</v>
      </c>
      <c r="K23" s="462"/>
      <c r="L23" s="509">
        <f>SUM(F23+'Nov Report'!L23)</f>
        <v>116</v>
      </c>
      <c r="M23" s="625">
        <f>SUM(G23+'Nov Report'!M23)</f>
        <v>33441414</v>
      </c>
    </row>
    <row r="24" spans="1:14" ht="17" thickBot="1" x14ac:dyDescent="0.25">
      <c r="A24" s="186" t="s">
        <v>48</v>
      </c>
      <c r="B24" s="306"/>
      <c r="C24" s="453">
        <v>0</v>
      </c>
      <c r="D24" s="336">
        <v>0</v>
      </c>
      <c r="E24" s="311"/>
      <c r="F24" s="457">
        <v>0</v>
      </c>
      <c r="G24" s="18">
        <v>0</v>
      </c>
      <c r="H24" s="308"/>
      <c r="I24" s="459">
        <f>SUM(C24+'Nov Report'!I24)</f>
        <v>8</v>
      </c>
      <c r="J24" s="535">
        <f>SUM(D24+'Nov Report'!J24)</f>
        <v>4105990.34</v>
      </c>
      <c r="K24" s="464"/>
      <c r="L24" s="510">
        <f>SUM(F24+'Nov Report'!L24)</f>
        <v>0</v>
      </c>
      <c r="M24" s="626">
        <f>SUM(G24+'Nov Report'!M24)</f>
        <v>0</v>
      </c>
    </row>
    <row r="25" spans="1:14" ht="17" thickBot="1" x14ac:dyDescent="0.25">
      <c r="A25" s="187" t="s">
        <v>14</v>
      </c>
      <c r="B25" s="303"/>
      <c r="C25" s="454">
        <f>SUM(C22:C24)</f>
        <v>25</v>
      </c>
      <c r="D25" s="214">
        <f>SUM(D22:D24)</f>
        <v>1186875.3</v>
      </c>
      <c r="E25" s="300"/>
      <c r="F25" s="458">
        <f>SUM(F22:F24)</f>
        <v>42</v>
      </c>
      <c r="G25" s="215">
        <f>SUM(G22:G24)</f>
        <v>2245307</v>
      </c>
      <c r="H25" s="303"/>
      <c r="I25" s="454">
        <f>SUM(I22:I24)</f>
        <v>433</v>
      </c>
      <c r="J25" s="214">
        <f>SUM(J22:J24)</f>
        <v>24782205.02</v>
      </c>
      <c r="K25" s="627"/>
      <c r="L25" s="458">
        <f>SUM(L22:L24)</f>
        <v>458</v>
      </c>
      <c r="M25" s="314">
        <f>SUM(M22:M24)</f>
        <v>39065070</v>
      </c>
    </row>
    <row r="26" spans="1:14" ht="17" thickBot="1" x14ac:dyDescent="0.25">
      <c r="A26" s="180"/>
      <c r="B26" s="180"/>
      <c r="C26" s="180"/>
      <c r="D26" s="180"/>
      <c r="E26" s="180"/>
      <c r="F26" s="180"/>
      <c r="G26" s="180"/>
      <c r="H26" s="180"/>
      <c r="I26" s="180"/>
      <c r="J26" s="180"/>
      <c r="K26" s="180"/>
      <c r="L26" s="180"/>
      <c r="M26" s="180"/>
    </row>
    <row r="27" spans="1:14"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4" ht="18" thickBot="1" x14ac:dyDescent="0.25">
      <c r="A28" s="190" t="s">
        <v>2893</v>
      </c>
      <c r="B28" s="297"/>
      <c r="C28" s="298">
        <v>1</v>
      </c>
      <c r="D28" s="217">
        <f>SUM(C5:C12)+C28</f>
        <v>21</v>
      </c>
      <c r="E28" s="300"/>
      <c r="F28" s="299">
        <v>0</v>
      </c>
      <c r="G28" s="218">
        <f>SUM(F5:F12)+F28</f>
        <v>108</v>
      </c>
      <c r="H28" s="296"/>
      <c r="I28" s="295">
        <f>SUM(C28+'Nov Report'!I28)</f>
        <v>9</v>
      </c>
      <c r="J28" s="295">
        <f>SUM(D28+'Nov Report'!J28)</f>
        <v>711</v>
      </c>
      <c r="K28" s="300"/>
      <c r="L28" s="299">
        <f>SUM(F28+'Nov Report'!L28)</f>
        <v>2</v>
      </c>
      <c r="M28" s="299">
        <f>SUM(G28+'Nov Report'!M28)</f>
        <v>391</v>
      </c>
    </row>
    <row r="29" spans="1:14" ht="17" thickBot="1" x14ac:dyDescent="0.25">
      <c r="A29" s="180"/>
      <c r="B29" s="180"/>
      <c r="C29" s="180"/>
      <c r="D29" s="180"/>
      <c r="E29" s="180"/>
      <c r="F29" s="180"/>
      <c r="G29" s="180"/>
      <c r="H29" s="180"/>
      <c r="I29" s="180"/>
      <c r="J29" s="180"/>
      <c r="K29" s="180"/>
      <c r="L29" s="180"/>
      <c r="M29" s="180"/>
    </row>
    <row r="30" spans="1:14"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4" ht="35" thickBot="1" x14ac:dyDescent="0.25">
      <c r="A31" s="192" t="s">
        <v>2895</v>
      </c>
      <c r="B31" s="297"/>
      <c r="C31" s="302">
        <f>SUM(B19+C25)</f>
        <v>35</v>
      </c>
      <c r="D31" s="214">
        <f>SUM(D19+D25)</f>
        <v>2945900.0599999996</v>
      </c>
      <c r="E31" s="571"/>
      <c r="F31" s="299">
        <f>SUM(E19+F25)</f>
        <v>71</v>
      </c>
      <c r="G31" s="215">
        <f>SUM(G19+G25)</f>
        <v>7289070</v>
      </c>
      <c r="H31" s="297"/>
      <c r="I31" s="302">
        <f>SUM(H19+I25)</f>
        <v>602</v>
      </c>
      <c r="J31" s="214">
        <f>SUM(J19+J25)</f>
        <v>68254166.670000002</v>
      </c>
      <c r="K31" s="319"/>
      <c r="L31" s="299">
        <f>SUM(E31+K19+L25)</f>
        <v>605</v>
      </c>
      <c r="M31" s="216">
        <f>SUM(M19+M25)</f>
        <v>71515281</v>
      </c>
    </row>
    <row r="32" spans="1:14" ht="17" thickBot="1" x14ac:dyDescent="0.25">
      <c r="A32" s="180"/>
      <c r="B32" s="180"/>
      <c r="C32" s="180"/>
      <c r="D32" s="180"/>
      <c r="E32" s="180"/>
      <c r="F32" s="180"/>
      <c r="G32" s="180"/>
      <c r="H32" s="180"/>
      <c r="I32" s="180"/>
      <c r="J32" s="180"/>
      <c r="K32" s="180"/>
      <c r="L32" s="180"/>
      <c r="M32" s="180"/>
    </row>
    <row r="33" spans="1:15" ht="17" thickBot="1" x14ac:dyDescent="0.25">
      <c r="A33" s="193" t="s">
        <v>46</v>
      </c>
      <c r="B33" s="1058">
        <f>'12 Data Dump'!O46</f>
        <v>6057952.6900000013</v>
      </c>
      <c r="C33" s="1058"/>
      <c r="D33" s="1059"/>
      <c r="E33" s="180"/>
      <c r="F33" s="180"/>
      <c r="G33" s="180"/>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46" t="s">
        <v>51</v>
      </c>
      <c r="C35" s="1047"/>
      <c r="D35" s="1048"/>
      <c r="E35" s="1047" t="s">
        <v>49</v>
      </c>
      <c r="F35" s="1047"/>
      <c r="G35" s="1048"/>
      <c r="H35" s="1047" t="s">
        <v>52</v>
      </c>
      <c r="I35" s="1047"/>
      <c r="J35" s="1048"/>
      <c r="K35" s="1047" t="s">
        <v>50</v>
      </c>
      <c r="L35" s="1047"/>
      <c r="M35" s="1049"/>
      <c r="O35" s="27"/>
    </row>
    <row r="36" spans="1:15"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5" ht="16" x14ac:dyDescent="0.2">
      <c r="A37" s="175" t="s">
        <v>19</v>
      </c>
      <c r="B37" s="350"/>
      <c r="C37" s="351">
        <f>C31</f>
        <v>35</v>
      </c>
      <c r="D37" s="208">
        <f>SUM('12 Five Reports'!K34+'12 Five Reports'!U9)-'Dec Report'!D41</f>
        <v>63802.710000000006</v>
      </c>
      <c r="E37" s="342"/>
      <c r="F37" s="572">
        <v>71</v>
      </c>
      <c r="G37" s="19">
        <v>74970</v>
      </c>
      <c r="H37" s="350"/>
      <c r="I37" s="469">
        <f>SUM(C37+'Nov Report'!I37)</f>
        <v>602</v>
      </c>
      <c r="J37" s="594">
        <f>SUM(D37+'Nov Report'!J37)</f>
        <v>612019.97</v>
      </c>
      <c r="K37" s="255"/>
      <c r="L37" s="485">
        <v>609</v>
      </c>
      <c r="M37" s="585">
        <v>644493</v>
      </c>
    </row>
    <row r="38" spans="1:15" ht="16" x14ac:dyDescent="0.2">
      <c r="A38" s="175" t="s">
        <v>20</v>
      </c>
      <c r="B38" s="354"/>
      <c r="C38" s="513">
        <f>'12 Five Reports'!B4</f>
        <v>80</v>
      </c>
      <c r="D38" s="208">
        <f>SUM('12 Five Reports'!K35+'12 Five Reports'!U10)</f>
        <v>24796.42</v>
      </c>
      <c r="E38" s="342"/>
      <c r="F38" s="250">
        <v>77</v>
      </c>
      <c r="G38" s="20">
        <v>14995</v>
      </c>
      <c r="H38" s="350"/>
      <c r="I38" s="469">
        <f>SUM(C38+'Nov Report'!I38)</f>
        <v>631</v>
      </c>
      <c r="J38" s="594">
        <f>SUM(D38+'Nov Report'!J38)</f>
        <v>145791.02000000002</v>
      </c>
      <c r="K38" s="255"/>
      <c r="L38" s="485">
        <v>550</v>
      </c>
      <c r="M38" s="628">
        <v>135556</v>
      </c>
    </row>
    <row r="39" spans="1:15" ht="16" x14ac:dyDescent="0.2">
      <c r="A39" s="175" t="s">
        <v>21</v>
      </c>
      <c r="B39" s="354"/>
      <c r="C39" s="513">
        <f>'12 Five Reports'!B6</f>
        <v>65</v>
      </c>
      <c r="D39" s="208">
        <f>SUM('12 Five Reports'!K36+'12 Five Reports'!U11)</f>
        <v>18368</v>
      </c>
      <c r="E39" s="342"/>
      <c r="F39" s="573">
        <v>66</v>
      </c>
      <c r="G39" s="19">
        <v>9548</v>
      </c>
      <c r="H39" s="350"/>
      <c r="I39" s="469">
        <f>SUM(C39+'Nov Report'!I39)</f>
        <v>439</v>
      </c>
      <c r="J39" s="594">
        <f>SUM(D39+'Nov Report'!J39)</f>
        <v>107373</v>
      </c>
      <c r="K39" s="255"/>
      <c r="L39" s="485">
        <v>406</v>
      </c>
      <c r="M39" s="628">
        <v>80756</v>
      </c>
    </row>
    <row r="40" spans="1:15" ht="16" x14ac:dyDescent="0.2">
      <c r="A40" s="175" t="s">
        <v>22</v>
      </c>
      <c r="B40" s="354"/>
      <c r="C40" s="513">
        <f>'12 Five Reports'!B5</f>
        <v>92</v>
      </c>
      <c r="D40" s="208">
        <f>SUM('12 Five Reports'!K37+'12 Five Reports'!U12)</f>
        <v>7660</v>
      </c>
      <c r="E40" s="342"/>
      <c r="F40" s="250">
        <v>101</v>
      </c>
      <c r="G40" s="20">
        <v>12500</v>
      </c>
      <c r="H40" s="350"/>
      <c r="I40" s="469">
        <f>SUM(C40+'Nov Report'!I40)</f>
        <v>667</v>
      </c>
      <c r="J40" s="594">
        <f>SUM(D40+'Nov Report'!J40)</f>
        <v>73752</v>
      </c>
      <c r="K40" s="255"/>
      <c r="L40" s="485">
        <v>622</v>
      </c>
      <c r="M40" s="628">
        <v>62576</v>
      </c>
    </row>
    <row r="41" spans="1:15" ht="17" thickBot="1" x14ac:dyDescent="0.25">
      <c r="A41" s="178" t="s">
        <v>1488</v>
      </c>
      <c r="B41" s="360"/>
      <c r="C41" s="514">
        <f>'12 Five Reports'!B3</f>
        <v>2</v>
      </c>
      <c r="D41" s="209">
        <f>'12 Five Reports'!K65</f>
        <v>38</v>
      </c>
      <c r="E41" s="343"/>
      <c r="F41" s="574">
        <v>1</v>
      </c>
      <c r="G41" s="22">
        <v>19</v>
      </c>
      <c r="H41" s="350"/>
      <c r="I41" s="469">
        <f>SUM(C41+'Nov Report'!I41)</f>
        <v>33</v>
      </c>
      <c r="J41" s="594">
        <f>SUM(D41+'Nov Report'!J41)</f>
        <v>551</v>
      </c>
      <c r="K41" s="365"/>
      <c r="L41" s="485">
        <v>34</v>
      </c>
      <c r="M41" s="628">
        <v>589</v>
      </c>
    </row>
    <row r="42" spans="1:15" ht="17" thickBot="1" x14ac:dyDescent="0.25">
      <c r="A42" s="199" t="s">
        <v>18</v>
      </c>
      <c r="B42" s="352"/>
      <c r="C42" s="362">
        <f>SUM(C37:C41)</f>
        <v>274</v>
      </c>
      <c r="D42" s="219">
        <f>SUM(D37:D41)</f>
        <v>114665.13</v>
      </c>
      <c r="E42" s="344"/>
      <c r="F42" s="476">
        <f>SUM(F37:F41)</f>
        <v>316</v>
      </c>
      <c r="G42" s="220">
        <f>SUM(G37:G41)</f>
        <v>112032</v>
      </c>
      <c r="H42" s="352"/>
      <c r="I42" s="481">
        <f>SUM(I37:I41)</f>
        <v>2372</v>
      </c>
      <c r="J42" s="219">
        <f>SUM(J37:J41)</f>
        <v>939486.99</v>
      </c>
      <c r="K42" s="347"/>
      <c r="L42" s="476">
        <f>SUM(L37:L41)</f>
        <v>2221</v>
      </c>
      <c r="M42" s="368">
        <f>SUM(M37:M41)</f>
        <v>923970</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5" ht="16" x14ac:dyDescent="0.2">
      <c r="A45" s="174" t="s">
        <v>37</v>
      </c>
      <c r="B45" s="373"/>
      <c r="C45" s="482">
        <f>'12 Five Reports'!B17</f>
        <v>30</v>
      </c>
      <c r="D45" s="430">
        <f>'12 Five Reports'!K28</f>
        <v>7406</v>
      </c>
      <c r="E45" s="257"/>
      <c r="F45" s="258">
        <v>35</v>
      </c>
      <c r="G45" s="648">
        <v>7565</v>
      </c>
      <c r="H45" s="374"/>
      <c r="I45" s="482">
        <f>SUM(C45+'Nov Report'!I45)</f>
        <v>529</v>
      </c>
      <c r="J45" s="593">
        <f>SUM(D45+'Nov Report'!J45)</f>
        <v>116300</v>
      </c>
      <c r="K45" s="524"/>
      <c r="L45" s="521">
        <f>SUM(F45+'Nov Report'!L45)</f>
        <v>482</v>
      </c>
      <c r="M45" s="629">
        <f>SUM(G45+'Nov Report'!M45)</f>
        <v>101103</v>
      </c>
    </row>
    <row r="46" spans="1:15" ht="16" x14ac:dyDescent="0.2">
      <c r="A46" s="175" t="s">
        <v>36</v>
      </c>
      <c r="B46" s="354"/>
      <c r="C46" s="483">
        <f>'12 Five Reports'!B15</f>
        <v>6</v>
      </c>
      <c r="D46" s="431">
        <f>'12 Five Reports'!K84</f>
        <v>1372</v>
      </c>
      <c r="E46" s="253"/>
      <c r="F46" s="583">
        <v>10</v>
      </c>
      <c r="G46" s="22">
        <v>2193</v>
      </c>
      <c r="H46" s="249"/>
      <c r="I46" s="483">
        <f>SUM(C46+'Nov Report'!I46)</f>
        <v>83</v>
      </c>
      <c r="J46" s="594">
        <f>SUM(D46+'Nov Report'!J46)</f>
        <v>139014.70000000001</v>
      </c>
      <c r="K46" s="525"/>
      <c r="L46" s="522">
        <f>SUM(F46+'Nov Report'!L46)</f>
        <v>101</v>
      </c>
      <c r="M46" s="628">
        <f>SUM(G46+'Nov Report'!M46)</f>
        <v>100304.74</v>
      </c>
    </row>
    <row r="47" spans="1:15" ht="16" x14ac:dyDescent="0.2">
      <c r="A47" s="175" t="s">
        <v>26</v>
      </c>
      <c r="B47" s="354"/>
      <c r="C47" s="483">
        <f>'12 Five Reports'!B16</f>
        <v>24</v>
      </c>
      <c r="D47" s="431">
        <f>'12 Five Reports'!K88</f>
        <v>9519</v>
      </c>
      <c r="E47" s="253"/>
      <c r="F47" s="583">
        <v>58</v>
      </c>
      <c r="G47" s="22">
        <v>16535</v>
      </c>
      <c r="H47" s="249"/>
      <c r="I47" s="483">
        <f>SUM(C47+'Nov Report'!I47)</f>
        <v>413</v>
      </c>
      <c r="J47" s="594">
        <f>SUM(D47+'Nov Report'!J47)</f>
        <v>184802</v>
      </c>
      <c r="K47" s="525"/>
      <c r="L47" s="522">
        <f>SUM(F47+'Nov Report'!L47)</f>
        <v>440</v>
      </c>
      <c r="M47" s="628">
        <f>SUM(G47+'Nov Report'!M47)</f>
        <v>159119</v>
      </c>
    </row>
    <row r="48" spans="1:15" ht="16" x14ac:dyDescent="0.2">
      <c r="A48" s="175" t="s">
        <v>27</v>
      </c>
      <c r="B48" s="350"/>
      <c r="C48" s="469">
        <v>0</v>
      </c>
      <c r="D48" s="431">
        <v>0</v>
      </c>
      <c r="E48" s="253"/>
      <c r="F48" s="583">
        <v>0</v>
      </c>
      <c r="G48" s="22">
        <v>0</v>
      </c>
      <c r="H48" s="249"/>
      <c r="I48" s="483">
        <f>SUM(C48+'Nov Report'!I48)</f>
        <v>0</v>
      </c>
      <c r="J48" s="594">
        <f>SUM(D48+'Nov Report'!J48)</f>
        <v>0</v>
      </c>
      <c r="K48" s="525"/>
      <c r="L48" s="522">
        <f>SUM(F48+'Nov Report'!L48)</f>
        <v>5</v>
      </c>
      <c r="M48" s="628">
        <f>SUM(G48+'Nov Report'!M48)</f>
        <v>1135</v>
      </c>
    </row>
    <row r="49" spans="1:13" ht="16" x14ac:dyDescent="0.2">
      <c r="A49" s="175" t="s">
        <v>28</v>
      </c>
      <c r="B49" s="354"/>
      <c r="C49" s="483">
        <f>'12 Five Reports'!B13</f>
        <v>2</v>
      </c>
      <c r="D49" s="431">
        <f>'12 Five Reports'!K78</f>
        <v>3341.66</v>
      </c>
      <c r="E49" s="253"/>
      <c r="F49" s="583">
        <v>29</v>
      </c>
      <c r="G49" s="22">
        <v>7842</v>
      </c>
      <c r="H49" s="249"/>
      <c r="I49" s="483">
        <f>SUM(C49+'Nov Report'!I49)</f>
        <v>108</v>
      </c>
      <c r="J49" s="594">
        <f>SUM(D49+'Nov Report'!J49)</f>
        <v>167047.15</v>
      </c>
      <c r="K49" s="525"/>
      <c r="L49" s="522">
        <f>SUM(F49+'Nov Report'!L49)</f>
        <v>141</v>
      </c>
      <c r="M49" s="628">
        <f>SUM(G49+'Nov Report'!M49)</f>
        <v>89088.54</v>
      </c>
    </row>
    <row r="50" spans="1:13" ht="16" x14ac:dyDescent="0.2">
      <c r="A50" s="175" t="s">
        <v>29</v>
      </c>
      <c r="B50" s="354"/>
      <c r="C50" s="483">
        <f>'12 Five Reports'!B14</f>
        <v>1</v>
      </c>
      <c r="D50" s="431">
        <f>'12 Five Reports'!K81</f>
        <v>847</v>
      </c>
      <c r="E50" s="253"/>
      <c r="F50" s="583">
        <v>3</v>
      </c>
      <c r="G50" s="22">
        <v>255</v>
      </c>
      <c r="H50" s="249"/>
      <c r="I50" s="483">
        <f>SUM(C50+'Nov Report'!I50)</f>
        <v>11</v>
      </c>
      <c r="J50" s="594">
        <f>SUM(D50+'Nov Report'!J50)</f>
        <v>2322</v>
      </c>
      <c r="K50" s="525"/>
      <c r="L50" s="522">
        <f>SUM(F50+'Nov Report'!L50)</f>
        <v>26</v>
      </c>
      <c r="M50" s="628">
        <f>SUM(G50+'Nov Report'!M50)</f>
        <v>2390</v>
      </c>
    </row>
    <row r="51" spans="1:13" ht="16" x14ac:dyDescent="0.2">
      <c r="A51" s="175" t="s">
        <v>3</v>
      </c>
      <c r="B51" s="354"/>
      <c r="C51" s="483">
        <v>0</v>
      </c>
      <c r="D51" s="431">
        <v>0</v>
      </c>
      <c r="E51" s="253"/>
      <c r="F51" s="583">
        <v>2</v>
      </c>
      <c r="G51" s="22">
        <v>776</v>
      </c>
      <c r="H51" s="249"/>
      <c r="I51" s="483">
        <f>SUM(C51+'Nov Report'!I51)</f>
        <v>10</v>
      </c>
      <c r="J51" s="594">
        <f>SUM(D51+'Nov Report'!J51)</f>
        <v>4015</v>
      </c>
      <c r="K51" s="525"/>
      <c r="L51" s="522">
        <f>SUM(F51+'Nov Report'!L51)</f>
        <v>18</v>
      </c>
      <c r="M51" s="628">
        <f>SUM(G51+'Nov Report'!M51)</f>
        <v>6739</v>
      </c>
    </row>
    <row r="52" spans="1:13" ht="16" x14ac:dyDescent="0.2">
      <c r="A52" s="175" t="s">
        <v>30</v>
      </c>
      <c r="B52" s="354"/>
      <c r="C52" s="483">
        <f>'12 Five Reports'!B12</f>
        <v>8</v>
      </c>
      <c r="D52" s="431">
        <f>'12 Five Reports'!K7</f>
        <v>1590</v>
      </c>
      <c r="E52" s="253"/>
      <c r="F52" s="583">
        <v>21</v>
      </c>
      <c r="G52" s="22">
        <v>3083</v>
      </c>
      <c r="H52" s="249"/>
      <c r="I52" s="483">
        <f>SUM(C52+'Nov Report'!I52)</f>
        <v>127</v>
      </c>
      <c r="J52" s="594">
        <f>SUM(D52+'Nov Report'!J52)</f>
        <v>25681.48</v>
      </c>
      <c r="K52" s="525"/>
      <c r="L52" s="522">
        <f>SUM(F52+'Nov Report'!L52)</f>
        <v>125</v>
      </c>
      <c r="M52" s="628">
        <f>SUM(G52+'Nov Report'!M52)</f>
        <v>21363.5</v>
      </c>
    </row>
    <row r="53" spans="1:13" ht="16" x14ac:dyDescent="0.2">
      <c r="A53" s="175" t="s">
        <v>31</v>
      </c>
      <c r="B53" s="350"/>
      <c r="C53" s="483">
        <v>0</v>
      </c>
      <c r="D53" s="431">
        <v>0</v>
      </c>
      <c r="E53" s="253"/>
      <c r="F53" s="583">
        <v>3</v>
      </c>
      <c r="G53" s="22">
        <v>1224</v>
      </c>
      <c r="H53" s="249"/>
      <c r="I53" s="483">
        <f>SUM(C53+'Nov Report'!I53)</f>
        <v>1</v>
      </c>
      <c r="J53" s="594">
        <f>SUM(D53+'Nov Report'!J53)</f>
        <v>388</v>
      </c>
      <c r="K53" s="525"/>
      <c r="L53" s="522">
        <f>SUM(F53+'Nov Report'!L53)</f>
        <v>21</v>
      </c>
      <c r="M53" s="628">
        <f>SUM(G53+'Nov Report'!M53)</f>
        <v>9700</v>
      </c>
    </row>
    <row r="54" spans="1:13" ht="16" x14ac:dyDescent="0.2">
      <c r="A54" s="175" t="s">
        <v>4</v>
      </c>
      <c r="B54" s="354"/>
      <c r="C54" s="483">
        <f>'12 Five Reports'!B18</f>
        <v>7</v>
      </c>
      <c r="D54" s="431">
        <f>'12 Five Reports'!K8</f>
        <v>1769.99</v>
      </c>
      <c r="E54" s="253"/>
      <c r="F54" s="583">
        <v>2</v>
      </c>
      <c r="G54" s="22">
        <v>640</v>
      </c>
      <c r="H54" s="249"/>
      <c r="I54" s="483">
        <f>SUM(C54+'Nov Report'!I54)</f>
        <v>102</v>
      </c>
      <c r="J54" s="594">
        <f>SUM(D54+'Nov Report'!J54)</f>
        <v>30115.99</v>
      </c>
      <c r="K54" s="525"/>
      <c r="L54" s="522">
        <f>SUM(F54+'Nov Report'!L54)</f>
        <v>14</v>
      </c>
      <c r="M54" s="628">
        <f>SUM(G54+'Nov Report'!M54)</f>
        <v>6206</v>
      </c>
    </row>
    <row r="55" spans="1:13" ht="16" x14ac:dyDescent="0.2">
      <c r="A55" s="175" t="s">
        <v>32</v>
      </c>
      <c r="B55" s="354"/>
      <c r="C55" s="483">
        <f>'12 Five Reports'!B11</f>
        <v>2</v>
      </c>
      <c r="D55" s="431">
        <f>'12 Five Reports'!K6</f>
        <v>324</v>
      </c>
      <c r="E55" s="253"/>
      <c r="F55" s="583">
        <v>1</v>
      </c>
      <c r="G55" s="22">
        <v>51</v>
      </c>
      <c r="H55" s="249"/>
      <c r="I55" s="483">
        <f>SUM(C55+'Nov Report'!I55)</f>
        <v>43</v>
      </c>
      <c r="J55" s="594">
        <f>SUM(D55+'Nov Report'!J55)</f>
        <v>3204</v>
      </c>
      <c r="K55" s="525"/>
      <c r="L55" s="522">
        <f>SUM(F55+'Nov Report'!L55)</f>
        <v>88</v>
      </c>
      <c r="M55" s="628">
        <f>SUM(G55+'Nov Report'!M55)</f>
        <v>5106</v>
      </c>
    </row>
    <row r="56" spans="1:13" ht="16" x14ac:dyDescent="0.2">
      <c r="A56" s="175" t="s">
        <v>33</v>
      </c>
      <c r="B56" s="354"/>
      <c r="C56" s="483">
        <f>'12 Five Reports'!B23</f>
        <v>7</v>
      </c>
      <c r="D56" s="431">
        <f>'12 Five Reports'!K13</f>
        <v>573</v>
      </c>
      <c r="E56" s="253"/>
      <c r="F56" s="583">
        <v>14</v>
      </c>
      <c r="G56" s="22">
        <v>2077</v>
      </c>
      <c r="H56" s="249"/>
      <c r="I56" s="483">
        <f>SUM(C56+'Nov Report'!I56)</f>
        <v>43</v>
      </c>
      <c r="J56" s="594">
        <f>SUM(D56+'Nov Report'!J56)</f>
        <v>7393</v>
      </c>
      <c r="K56" s="525"/>
      <c r="L56" s="522">
        <f>SUM(F56+'Nov Report'!L56)</f>
        <v>41</v>
      </c>
      <c r="M56" s="628">
        <f>SUM(G56+'Nov Report'!M56)</f>
        <v>5540</v>
      </c>
    </row>
    <row r="57" spans="1:13" ht="17" thickBot="1" x14ac:dyDescent="0.25">
      <c r="A57" s="201" t="s">
        <v>34</v>
      </c>
      <c r="B57" s="360"/>
      <c r="C57" s="484">
        <f>'12 Five Reports'!B24</f>
        <v>2</v>
      </c>
      <c r="D57" s="432">
        <f>'12 Five Reports'!K11</f>
        <v>10004</v>
      </c>
      <c r="E57" s="376"/>
      <c r="F57" s="390">
        <v>4</v>
      </c>
      <c r="G57" s="377">
        <v>884</v>
      </c>
      <c r="H57" s="251"/>
      <c r="I57" s="484">
        <f>SUM(C57+'Nov Report'!I57)</f>
        <v>14</v>
      </c>
      <c r="J57" s="595">
        <f>SUM(D57+'Nov Report'!J57)</f>
        <v>48888</v>
      </c>
      <c r="K57" s="526"/>
      <c r="L57" s="523">
        <f>SUM(F57+'Nov Report'!L57)</f>
        <v>14</v>
      </c>
      <c r="M57" s="630">
        <f>SUM(G57+'Nov Report'!M57)</f>
        <v>2778</v>
      </c>
    </row>
    <row r="58" spans="1:13" ht="17" thickBot="1" x14ac:dyDescent="0.25">
      <c r="A58" s="202" t="s">
        <v>35</v>
      </c>
      <c r="B58" s="357"/>
      <c r="C58" s="471">
        <f>SUM(C45:C57)</f>
        <v>89</v>
      </c>
      <c r="D58" s="219">
        <f>SUM(D45:D57)</f>
        <v>36746.65</v>
      </c>
      <c r="E58" s="347"/>
      <c r="F58" s="476">
        <f>SUM(F45:F57)</f>
        <v>182</v>
      </c>
      <c r="G58" s="220">
        <f>SUM(G45:G57)</f>
        <v>43125</v>
      </c>
      <c r="H58" s="357"/>
      <c r="I58" s="471">
        <f>SUM(I45:I57)</f>
        <v>1484</v>
      </c>
      <c r="J58" s="219">
        <f>SUM(J45:J57)</f>
        <v>729171.32</v>
      </c>
      <c r="K58" s="344"/>
      <c r="L58" s="476">
        <f>SUM(L45:L57)</f>
        <v>1516</v>
      </c>
      <c r="M58" s="486">
        <f>SUM(M45:M57)</f>
        <v>510572.77999999997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363</v>
      </c>
      <c r="D60" s="220">
        <f>SUM(D42+D58)</f>
        <v>151411.78</v>
      </c>
      <c r="E60" s="349"/>
      <c r="F60" s="480">
        <f>SUM(F42+F58)</f>
        <v>498</v>
      </c>
      <c r="G60" s="222">
        <f>SUM(G42+G58)</f>
        <v>155157</v>
      </c>
      <c r="H60" s="359"/>
      <c r="I60" s="473">
        <f>SUM(I42+I58)</f>
        <v>3856</v>
      </c>
      <c r="J60" s="220">
        <f>SUM(J42+J58)</f>
        <v>1668658.31</v>
      </c>
      <c r="K60" s="349"/>
      <c r="L60" s="480">
        <f>SUM(L42+L58)</f>
        <v>3737</v>
      </c>
      <c r="M60" s="223">
        <f>SUM(M42+M58)</f>
        <v>1434542.78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6" orientation="portrait" verticalDpi="0"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34D3A-8070-499E-A081-85CCDE01DF97}">
  <sheetPr>
    <pageSetUpPr fitToPage="1"/>
  </sheetPr>
  <dimension ref="A1:P64"/>
  <sheetViews>
    <sheetView workbookViewId="0">
      <selection activeCell="C9" sqref="C9"/>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6" ht="85.5" customHeight="1" thickBot="1" x14ac:dyDescent="0.2">
      <c r="A1" s="1054"/>
      <c r="B1" s="1054"/>
      <c r="C1" s="1054"/>
      <c r="D1" s="1054"/>
      <c r="E1" s="1054"/>
      <c r="F1" s="1054"/>
      <c r="G1" s="1054"/>
      <c r="H1" s="1054"/>
      <c r="I1" s="1054"/>
      <c r="J1" s="1054"/>
      <c r="K1" s="1054"/>
      <c r="L1" s="1054"/>
      <c r="M1" s="1055"/>
    </row>
    <row r="2" spans="1:16" ht="17" thickBot="1" x14ac:dyDescent="0.25">
      <c r="A2" s="166">
        <v>44562</v>
      </c>
      <c r="B2" s="167"/>
      <c r="C2" s="167"/>
      <c r="D2" s="167"/>
      <c r="E2" s="167"/>
      <c r="F2" s="167"/>
      <c r="G2" s="167"/>
      <c r="H2" s="167"/>
      <c r="I2" s="167"/>
      <c r="J2" s="167"/>
      <c r="K2" s="167"/>
      <c r="L2" s="167"/>
      <c r="M2" s="168" t="s">
        <v>53</v>
      </c>
      <c r="O2" s="27"/>
    </row>
    <row r="3" spans="1:16" ht="17" thickBot="1" x14ac:dyDescent="0.2">
      <c r="A3" s="169"/>
      <c r="B3" s="1047" t="s">
        <v>51</v>
      </c>
      <c r="C3" s="1047"/>
      <c r="D3" s="1048"/>
      <c r="E3" s="1047" t="s">
        <v>49</v>
      </c>
      <c r="F3" s="1047"/>
      <c r="G3" s="1048"/>
      <c r="H3" s="1047" t="s">
        <v>52</v>
      </c>
      <c r="I3" s="1047"/>
      <c r="J3" s="1048"/>
      <c r="K3" s="1047" t="s">
        <v>50</v>
      </c>
      <c r="L3" s="1047"/>
      <c r="M3" s="1049"/>
    </row>
    <row r="4" spans="1:16"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c r="P4">
        <v>24</v>
      </c>
    </row>
    <row r="5" spans="1:16" ht="16" x14ac:dyDescent="0.2">
      <c r="A5" s="174" t="s">
        <v>43</v>
      </c>
      <c r="B5" s="436">
        <v>0</v>
      </c>
      <c r="C5" s="436">
        <v>0</v>
      </c>
      <c r="D5" s="290">
        <v>0</v>
      </c>
      <c r="E5" s="442">
        <v>0</v>
      </c>
      <c r="F5" s="442">
        <v>0</v>
      </c>
      <c r="G5" s="7">
        <v>0</v>
      </c>
      <c r="H5" s="449">
        <f>SUM(B5+'Dec Report'!H5)</f>
        <v>6</v>
      </c>
      <c r="I5" s="449">
        <f>SUM(C5+'Dec Report'!I5)</f>
        <v>6</v>
      </c>
      <c r="J5" s="732">
        <f>SUM(D5+'Dec Report'!J5)</f>
        <v>512074</v>
      </c>
      <c r="K5" s="442">
        <f>SUM(E5+'Dec Report'!K5)</f>
        <v>0</v>
      </c>
      <c r="L5" s="442">
        <f>SUM(F5+'Dec Report'!L5)</f>
        <v>0</v>
      </c>
      <c r="M5" s="721">
        <f>SUM(G5+'Dec Report'!M5)</f>
        <v>0</v>
      </c>
      <c r="O5" s="724">
        <f>SUM(J5:J13)</f>
        <v>47565291.130000003</v>
      </c>
      <c r="P5">
        <f>SUM(I19-P4)</f>
        <v>766</v>
      </c>
    </row>
    <row r="6" spans="1:16" ht="16" x14ac:dyDescent="0.2">
      <c r="A6" s="175" t="s">
        <v>42</v>
      </c>
      <c r="B6" s="436">
        <f>'01 Data Dump'!R34</f>
        <v>10</v>
      </c>
      <c r="C6" s="436">
        <f>B6</f>
        <v>10</v>
      </c>
      <c r="D6" s="290">
        <f>'01 Data Dump'!S34</f>
        <v>1338319.8199999998</v>
      </c>
      <c r="E6" s="444">
        <v>4</v>
      </c>
      <c r="F6" s="444">
        <v>4</v>
      </c>
      <c r="G6" s="7">
        <v>485653</v>
      </c>
      <c r="H6" s="439">
        <f>SUM(B6+'Dec Report'!H6)</f>
        <v>77</v>
      </c>
      <c r="I6" s="439">
        <f>SUM(C6+'Dec Report'!I6)</f>
        <v>77</v>
      </c>
      <c r="J6" s="733">
        <f>SUM(D6+'Dec Report'!J6)</f>
        <v>9982418.9700000007</v>
      </c>
      <c r="K6" s="444">
        <f>SUM(E6+'Dec Report'!K6)</f>
        <v>73</v>
      </c>
      <c r="L6" s="444">
        <f>SUM(F6+'Dec Report'!L6)</f>
        <v>73</v>
      </c>
      <c r="M6" s="722">
        <f>SUM(G6+'Dec Report'!M6)</f>
        <v>10138371</v>
      </c>
    </row>
    <row r="7" spans="1:16" ht="16" x14ac:dyDescent="0.2">
      <c r="A7" s="175" t="s">
        <v>5</v>
      </c>
      <c r="B7" s="437">
        <v>0</v>
      </c>
      <c r="C7" s="438">
        <v>0</v>
      </c>
      <c r="D7" s="290">
        <v>0</v>
      </c>
      <c r="E7" s="444">
        <v>0</v>
      </c>
      <c r="F7" s="444">
        <v>0</v>
      </c>
      <c r="G7" s="7">
        <v>0</v>
      </c>
      <c r="H7" s="439">
        <f>SUM(B7+'Dec Report'!H7)</f>
        <v>4</v>
      </c>
      <c r="I7" s="439">
        <f>SUM(C7+'Dec Report'!I7)</f>
        <v>6</v>
      </c>
      <c r="J7" s="733">
        <f>SUM(D7+'Dec Report'!J7)</f>
        <v>732566.25</v>
      </c>
      <c r="K7" s="444">
        <f>SUM(E7+'Dec Report'!K7)</f>
        <v>1</v>
      </c>
      <c r="L7" s="444">
        <f>SUM(F7+'Dec Report'!L7)</f>
        <v>2</v>
      </c>
      <c r="M7" s="722">
        <f>SUM(G7+'Dec Report'!M7)</f>
        <v>136032</v>
      </c>
    </row>
    <row r="8" spans="1:16" ht="16" x14ac:dyDescent="0.2">
      <c r="A8" s="175" t="s">
        <v>40</v>
      </c>
      <c r="B8" s="437">
        <f>'01 Data Dump'!R53</f>
        <v>6</v>
      </c>
      <c r="C8" s="437">
        <f>'01 Data Dump'!E58</f>
        <v>44</v>
      </c>
      <c r="D8" s="291">
        <f>'01 Data Dump'!N58</f>
        <v>2158396.92</v>
      </c>
      <c r="E8" s="444">
        <v>0</v>
      </c>
      <c r="F8" s="444">
        <v>0</v>
      </c>
      <c r="G8" s="7">
        <v>0</v>
      </c>
      <c r="H8" s="439">
        <f>SUM(B8+'Dec Report'!H8)</f>
        <v>42</v>
      </c>
      <c r="I8" s="439">
        <f>SUM(C8+'Dec Report'!I8)</f>
        <v>635</v>
      </c>
      <c r="J8" s="733">
        <f>SUM(D8+'Dec Report'!J8)</f>
        <v>32683185.359999999</v>
      </c>
      <c r="K8" s="444">
        <f>SUM(E8+'Dec Report'!K8)</f>
        <v>10</v>
      </c>
      <c r="L8" s="444">
        <f>SUM(F8+'Dec Report'!L8)</f>
        <v>273</v>
      </c>
      <c r="M8" s="722">
        <f>SUM(G8+'Dec Report'!M8)</f>
        <v>11964594</v>
      </c>
    </row>
    <row r="9" spans="1:16" ht="16" x14ac:dyDescent="0.2">
      <c r="A9" s="175" t="s">
        <v>41</v>
      </c>
      <c r="B9" s="439">
        <v>0</v>
      </c>
      <c r="C9" s="439">
        <v>0</v>
      </c>
      <c r="D9" s="292">
        <v>0</v>
      </c>
      <c r="E9" s="444">
        <v>0</v>
      </c>
      <c r="F9" s="444">
        <v>0</v>
      </c>
      <c r="G9" s="7">
        <v>0</v>
      </c>
      <c r="H9" s="439">
        <f>SUM(B9+'Dec Report'!H9)</f>
        <v>0</v>
      </c>
      <c r="I9" s="439">
        <f>SUM(C9+'Dec Report'!I9)</f>
        <v>0</v>
      </c>
      <c r="J9" s="733">
        <f>SUM(D9+'Dec Report'!J9)</f>
        <v>0</v>
      </c>
      <c r="K9" s="444">
        <f>SUM(E9+'Dec Report'!K9)</f>
        <v>0</v>
      </c>
      <c r="L9" s="444">
        <f>SUM(F9+'Dec Report'!L9)</f>
        <v>0</v>
      </c>
      <c r="M9" s="722">
        <f>SUM(G9+'Dec Report'!M9)</f>
        <v>0</v>
      </c>
      <c r="O9" s="27"/>
    </row>
    <row r="10" spans="1:16" ht="16" x14ac:dyDescent="0.2">
      <c r="A10" s="175" t="s">
        <v>44</v>
      </c>
      <c r="B10" s="436">
        <f>'01 Data Dump'!R35</f>
        <v>8</v>
      </c>
      <c r="C10" s="436">
        <f>B10</f>
        <v>8</v>
      </c>
      <c r="D10" s="290">
        <f>'01 Data Dump'!S35</f>
        <v>779859.39999999991</v>
      </c>
      <c r="E10" s="444">
        <v>4</v>
      </c>
      <c r="F10" s="443">
        <v>4</v>
      </c>
      <c r="G10" s="7">
        <v>414186</v>
      </c>
      <c r="H10" s="439">
        <f>SUM(B10+'Dec Report'!H10)</f>
        <v>19</v>
      </c>
      <c r="I10" s="439">
        <f>SUM(C10+'Dec Report'!I10)</f>
        <v>19</v>
      </c>
      <c r="J10" s="733">
        <f>SUM(D10+'Dec Report'!J10)</f>
        <v>1584728.25</v>
      </c>
      <c r="K10" s="444">
        <f>SUM(E10+'Dec Report'!K10)</f>
        <v>26</v>
      </c>
      <c r="L10" s="444">
        <f>SUM(F10+'Dec Report'!L10)</f>
        <v>26</v>
      </c>
      <c r="M10" s="722">
        <f>SUM(G10+'Dec Report'!M10)</f>
        <v>1983660</v>
      </c>
    </row>
    <row r="11" spans="1:16" ht="16" x14ac:dyDescent="0.2">
      <c r="A11" s="175" t="s">
        <v>38</v>
      </c>
      <c r="B11" s="437">
        <v>0</v>
      </c>
      <c r="C11" s="437">
        <v>0</v>
      </c>
      <c r="D11" s="292">
        <v>0</v>
      </c>
      <c r="E11" s="444">
        <v>2</v>
      </c>
      <c r="F11" s="443">
        <v>4</v>
      </c>
      <c r="G11" s="8">
        <v>286909</v>
      </c>
      <c r="H11" s="439">
        <f>SUM(B11+'Dec Report'!H11)</f>
        <v>21</v>
      </c>
      <c r="I11" s="439">
        <f>SUM(C11+'Dec Report'!I11)</f>
        <v>23</v>
      </c>
      <c r="J11" s="733">
        <f>SUM(D11+'Dec Report'!J11)</f>
        <v>1841133.4499999997</v>
      </c>
      <c r="K11" s="444">
        <f>SUM(E11+'Dec Report'!K11)</f>
        <v>12</v>
      </c>
      <c r="L11" s="444">
        <f>SUM(F11+'Dec Report'!L11)</f>
        <v>24</v>
      </c>
      <c r="M11" s="722">
        <f>SUM(G11+'Dec Report'!M11)</f>
        <v>1958376</v>
      </c>
    </row>
    <row r="12" spans="1:16" ht="16" x14ac:dyDescent="0.2">
      <c r="A12" s="175" t="s">
        <v>39</v>
      </c>
      <c r="B12" s="437">
        <v>0</v>
      </c>
      <c r="C12" s="437">
        <v>0</v>
      </c>
      <c r="D12" s="292">
        <v>0</v>
      </c>
      <c r="E12" s="444">
        <v>0</v>
      </c>
      <c r="F12" s="446">
        <v>0</v>
      </c>
      <c r="G12" s="8">
        <v>0</v>
      </c>
      <c r="H12" s="439">
        <f>SUM(B12+'Dec Report'!H12)</f>
        <v>0</v>
      </c>
      <c r="I12" s="439">
        <f>SUM(C12+'Dec Report'!I12)</f>
        <v>0</v>
      </c>
      <c r="J12" s="733">
        <f>SUM(D12+'Dec Report'!J12)</f>
        <v>0</v>
      </c>
      <c r="K12" s="444">
        <f>SUM(E12+'Dec Report'!K12)</f>
        <v>1</v>
      </c>
      <c r="L12" s="444">
        <f>SUM(F12+'Dec Report'!L12)</f>
        <v>3</v>
      </c>
      <c r="M12" s="722">
        <f>SUM(G12+'Dec Report'!M12)</f>
        <v>305749</v>
      </c>
    </row>
    <row r="13" spans="1:16" ht="17" x14ac:dyDescent="0.2">
      <c r="A13" s="177" t="s">
        <v>6</v>
      </c>
      <c r="B13" s="437">
        <v>0</v>
      </c>
      <c r="C13" s="437">
        <v>0</v>
      </c>
      <c r="D13" s="292">
        <v>0</v>
      </c>
      <c r="E13" s="444">
        <v>8</v>
      </c>
      <c r="F13" s="443">
        <v>8</v>
      </c>
      <c r="G13" s="7">
        <v>65728</v>
      </c>
      <c r="H13" s="439">
        <f>SUM(B13+'Dec Report'!H13)</f>
        <v>20</v>
      </c>
      <c r="I13" s="439">
        <f>SUM(C13+'Dec Report'!I13)</f>
        <v>20</v>
      </c>
      <c r="J13" s="733">
        <f>SUM(D13+'Dec Report'!J13)</f>
        <v>229184.84999999998</v>
      </c>
      <c r="K13" s="444">
        <f>SUM(E13+'Dec Report'!K13)</f>
        <v>28</v>
      </c>
      <c r="L13" s="444">
        <f>SUM(F13+'Dec Report'!L13)</f>
        <v>28</v>
      </c>
      <c r="M13" s="722">
        <f>SUM(G13+'Dec Report'!M13)</f>
        <v>350163</v>
      </c>
    </row>
    <row r="14" spans="1:16" ht="16" x14ac:dyDescent="0.2">
      <c r="A14" s="175" t="s">
        <v>7</v>
      </c>
      <c r="B14" s="437">
        <v>0</v>
      </c>
      <c r="C14" s="437">
        <v>0</v>
      </c>
      <c r="D14" s="292">
        <v>0</v>
      </c>
      <c r="E14" s="444">
        <v>0</v>
      </c>
      <c r="F14" s="443">
        <v>0</v>
      </c>
      <c r="G14" s="8">
        <v>0</v>
      </c>
      <c r="H14" s="439">
        <f>SUM(B14+'Dec Report'!H14)</f>
        <v>0</v>
      </c>
      <c r="I14" s="439">
        <f>SUM(C14+'Dec Report'!I14)</f>
        <v>0</v>
      </c>
      <c r="J14" s="733">
        <f>SUM(D14+'Dec Report'!J14)</f>
        <v>0</v>
      </c>
      <c r="K14" s="444">
        <f>SUM(E14+'Dec Report'!K14)</f>
        <v>0</v>
      </c>
      <c r="L14" s="444">
        <f>SUM(F14+'Dec Report'!L14)</f>
        <v>0</v>
      </c>
      <c r="M14" s="722">
        <f>SUM(G14+'Dec Report'!M14)</f>
        <v>0</v>
      </c>
    </row>
    <row r="15" spans="1:16" ht="16" x14ac:dyDescent="0.2">
      <c r="A15" s="175" t="s">
        <v>8</v>
      </c>
      <c r="B15" s="437">
        <v>0</v>
      </c>
      <c r="C15" s="437">
        <v>0</v>
      </c>
      <c r="D15" s="292">
        <v>0</v>
      </c>
      <c r="E15" s="444">
        <v>1</v>
      </c>
      <c r="F15" s="443">
        <v>1</v>
      </c>
      <c r="G15" s="8">
        <v>346750</v>
      </c>
      <c r="H15" s="439">
        <f>SUM(B15+'Dec Report'!H15)</f>
        <v>4</v>
      </c>
      <c r="I15" s="439">
        <f>SUM(C15+'Dec Report'!I15)</f>
        <v>4</v>
      </c>
      <c r="J15" s="733">
        <f>SUM(D15+'Dec Report'!J15)</f>
        <v>183246.66</v>
      </c>
      <c r="K15" s="444">
        <f>SUM(E15+'Dec Report'!K15)</f>
        <v>15</v>
      </c>
      <c r="L15" s="444">
        <f>SUM(F15+'Dec Report'!L15)</f>
        <v>15</v>
      </c>
      <c r="M15" s="722">
        <f>SUM(G15+'Dec Report'!M15)</f>
        <v>7212492</v>
      </c>
    </row>
    <row r="16" spans="1:16" ht="16" x14ac:dyDescent="0.2">
      <c r="A16" s="175" t="s">
        <v>9</v>
      </c>
      <c r="B16" s="437">
        <v>0</v>
      </c>
      <c r="C16" s="437">
        <v>0</v>
      </c>
      <c r="D16" s="292">
        <v>0</v>
      </c>
      <c r="E16" s="444">
        <v>0</v>
      </c>
      <c r="F16" s="443">
        <v>0</v>
      </c>
      <c r="G16" s="9">
        <v>0</v>
      </c>
      <c r="H16" s="439">
        <f>SUM(B16+'Dec Report'!H16)</f>
        <v>0</v>
      </c>
      <c r="I16" s="439">
        <f>SUM(C16+'Dec Report'!I16)</f>
        <v>0</v>
      </c>
      <c r="J16" s="733">
        <f>SUM(D16+'Dec Report'!J16)</f>
        <v>0</v>
      </c>
      <c r="K16" s="444">
        <f>SUM(E16+'Dec Report'!K16)</f>
        <v>0</v>
      </c>
      <c r="L16" s="444">
        <f>SUM(F16+'Dec Report'!L16)</f>
        <v>0</v>
      </c>
      <c r="M16" s="722">
        <f>SUM(G16+'Dec Report'!M16)</f>
        <v>0</v>
      </c>
    </row>
    <row r="17" spans="1:15" ht="16" x14ac:dyDescent="0.2">
      <c r="A17" s="175" t="s">
        <v>10</v>
      </c>
      <c r="B17" s="437">
        <v>0</v>
      </c>
      <c r="C17" s="437">
        <v>0</v>
      </c>
      <c r="D17" s="292">
        <v>0</v>
      </c>
      <c r="E17" s="444">
        <v>0</v>
      </c>
      <c r="F17" s="443">
        <v>0</v>
      </c>
      <c r="G17" s="9">
        <v>0</v>
      </c>
      <c r="H17" s="439">
        <f>SUM(B17+'Dec Report'!H17)</f>
        <v>0</v>
      </c>
      <c r="I17" s="439">
        <f>SUM(C17+'Dec Report'!I17)</f>
        <v>0</v>
      </c>
      <c r="J17" s="733">
        <f>SUM(D17+'Dec Report'!J17)</f>
        <v>0</v>
      </c>
      <c r="K17" s="444">
        <f>SUM(E17+'Dec Report'!K17)</f>
        <v>0</v>
      </c>
      <c r="L17" s="444">
        <f>SUM(F17+'Dec Report'!L17)</f>
        <v>0</v>
      </c>
      <c r="M17" s="722">
        <f>SUM(G17+'Dec Report'!M17)</f>
        <v>0</v>
      </c>
    </row>
    <row r="18" spans="1:15" ht="17" thickBot="1" x14ac:dyDescent="0.25">
      <c r="A18" s="178" t="s">
        <v>11</v>
      </c>
      <c r="B18" s="437">
        <v>0</v>
      </c>
      <c r="C18" s="437">
        <v>0</v>
      </c>
      <c r="D18" s="292">
        <v>0</v>
      </c>
      <c r="E18" s="444">
        <v>0</v>
      </c>
      <c r="F18" s="443">
        <v>0</v>
      </c>
      <c r="G18" s="9">
        <v>0</v>
      </c>
      <c r="H18" s="450">
        <f>SUM(B18+'Dec Report'!H18)</f>
        <v>0</v>
      </c>
      <c r="I18" s="450">
        <f>SUM(C18+'Dec Report'!I18)</f>
        <v>0</v>
      </c>
      <c r="J18" s="734">
        <f>SUM(D18+'Dec Report'!J18)</f>
        <v>0</v>
      </c>
      <c r="K18" s="447">
        <f>SUM(E18+'Dec Report'!K18)</f>
        <v>0</v>
      </c>
      <c r="L18" s="447">
        <f>SUM(F18+'Dec Report'!L18)</f>
        <v>0</v>
      </c>
      <c r="M18" s="723">
        <f>SUM(G18+'Dec Report'!M18)</f>
        <v>0</v>
      </c>
    </row>
    <row r="19" spans="1:15" ht="17" thickBot="1" x14ac:dyDescent="0.25">
      <c r="A19" s="179" t="s">
        <v>12</v>
      </c>
      <c r="B19" s="441">
        <f>SUM(B5:B18)</f>
        <v>24</v>
      </c>
      <c r="C19" s="441">
        <f t="shared" ref="C19:M19" si="0">SUM(C5:C18)</f>
        <v>62</v>
      </c>
      <c r="D19" s="211">
        <f t="shared" si="0"/>
        <v>4276576.1399999997</v>
      </c>
      <c r="E19" s="448">
        <f t="shared" si="0"/>
        <v>19</v>
      </c>
      <c r="F19" s="448">
        <f t="shared" si="0"/>
        <v>21</v>
      </c>
      <c r="G19" s="213">
        <f t="shared" si="0"/>
        <v>1599226</v>
      </c>
      <c r="H19" s="441">
        <f t="shared" si="0"/>
        <v>193</v>
      </c>
      <c r="I19" s="441">
        <f t="shared" si="0"/>
        <v>790</v>
      </c>
      <c r="J19" s="211">
        <f t="shared" si="0"/>
        <v>47748537.789999999</v>
      </c>
      <c r="K19" s="448">
        <f t="shared" si="0"/>
        <v>166</v>
      </c>
      <c r="L19" s="448">
        <f t="shared" si="0"/>
        <v>444</v>
      </c>
      <c r="M19" s="570">
        <f t="shared" si="0"/>
        <v>34049437</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5" ht="16" x14ac:dyDescent="0.15">
      <c r="A22" s="184" t="s">
        <v>45</v>
      </c>
      <c r="B22" s="304"/>
      <c r="C22" s="451">
        <f>'01 Data Dump'!B32</f>
        <v>14</v>
      </c>
      <c r="D22" s="334">
        <f>'01 Data Dump'!N32</f>
        <v>959022</v>
      </c>
      <c r="E22" s="309"/>
      <c r="F22" s="455">
        <v>28</v>
      </c>
      <c r="G22" s="312">
        <v>938815</v>
      </c>
      <c r="H22" s="307"/>
      <c r="I22" s="451">
        <f>SUM(C22+'Dec Report'!I22)</f>
        <v>310</v>
      </c>
      <c r="J22" s="735">
        <f>SUM(D22+'Dec Report'!J22)</f>
        <v>5132994.92</v>
      </c>
      <c r="K22" s="460"/>
      <c r="L22" s="508">
        <f>SUM(F22+'Dec Report'!L22)</f>
        <v>370</v>
      </c>
      <c r="M22" s="725">
        <f>SUM(G22+'Dec Report'!M22)</f>
        <v>6562471</v>
      </c>
      <c r="O22" s="27"/>
    </row>
    <row r="23" spans="1:15" ht="16" x14ac:dyDescent="0.2">
      <c r="A23" s="185" t="s">
        <v>13</v>
      </c>
      <c r="B23" s="305"/>
      <c r="C23" s="452">
        <f>'01 Data Dump'!B17</f>
        <v>15</v>
      </c>
      <c r="D23" s="335">
        <f>'01 Data Dump'!N17</f>
        <v>3658193.5300000003</v>
      </c>
      <c r="E23" s="310"/>
      <c r="F23" s="456">
        <v>14</v>
      </c>
      <c r="G23" s="17">
        <v>1977535</v>
      </c>
      <c r="H23" s="305"/>
      <c r="I23" s="452">
        <f>SUM(C23+'Dec Report'!I23)</f>
        <v>144</v>
      </c>
      <c r="J23" s="736">
        <f>SUM(D23+'Dec Report'!J23)</f>
        <v>20160435.289999999</v>
      </c>
      <c r="K23" s="462"/>
      <c r="L23" s="509">
        <f>SUM(F23+'Dec Report'!L23)</f>
        <v>130</v>
      </c>
      <c r="M23" s="726">
        <f>SUM(G23+'Dec Report'!M23)</f>
        <v>35418949</v>
      </c>
    </row>
    <row r="24" spans="1:15" ht="17" thickBot="1" x14ac:dyDescent="0.25">
      <c r="A24" s="186" t="s">
        <v>48</v>
      </c>
      <c r="B24" s="306"/>
      <c r="C24" s="453">
        <v>1</v>
      </c>
      <c r="D24" s="336">
        <v>1245418</v>
      </c>
      <c r="E24" s="311"/>
      <c r="F24" s="457">
        <v>0</v>
      </c>
      <c r="G24" s="18">
        <v>0</v>
      </c>
      <c r="H24" s="308"/>
      <c r="I24" s="459">
        <f>SUM(C24+'Dec Report'!I24)</f>
        <v>9</v>
      </c>
      <c r="J24" s="737">
        <f>SUM(D24+'Dec Report'!J24)</f>
        <v>5351408.34</v>
      </c>
      <c r="K24" s="464"/>
      <c r="L24" s="510">
        <f>SUM(F24+'Dec Report'!L24)</f>
        <v>0</v>
      </c>
      <c r="M24" s="727">
        <f>SUM(G24+'Dec Report'!M24)</f>
        <v>0</v>
      </c>
    </row>
    <row r="25" spans="1:15" ht="17" thickBot="1" x14ac:dyDescent="0.25">
      <c r="A25" s="187" t="s">
        <v>14</v>
      </c>
      <c r="B25" s="303"/>
      <c r="C25" s="454">
        <f>SUM(C22:C24)</f>
        <v>30</v>
      </c>
      <c r="D25" s="214">
        <f>SUM(D22:D24)</f>
        <v>5862633.5300000003</v>
      </c>
      <c r="E25" s="300"/>
      <c r="F25" s="458">
        <f>SUM(F22:F24)</f>
        <v>42</v>
      </c>
      <c r="G25" s="215">
        <f>SUM(G22:G24)</f>
        <v>2916350</v>
      </c>
      <c r="H25" s="303"/>
      <c r="I25" s="454">
        <f>SUM(I22:I24)</f>
        <v>463</v>
      </c>
      <c r="J25" s="214">
        <f>SUM(J22:J24)</f>
        <v>30644838.550000001</v>
      </c>
      <c r="K25" s="627"/>
      <c r="L25" s="458">
        <f>SUM(L22:L24)</f>
        <v>500</v>
      </c>
      <c r="M25" s="314">
        <f>SUM(M22:M24)</f>
        <v>41981420</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5" ht="18" thickBot="1" x14ac:dyDescent="0.25">
      <c r="A28" s="190" t="s">
        <v>2893</v>
      </c>
      <c r="B28" s="297"/>
      <c r="C28" s="298">
        <v>0</v>
      </c>
      <c r="D28" s="217">
        <f>SUM(C5:C12)+C28</f>
        <v>62</v>
      </c>
      <c r="E28" s="300"/>
      <c r="F28" s="299">
        <v>0</v>
      </c>
      <c r="G28" s="218">
        <f>SUM(F5:F12)+F28</f>
        <v>12</v>
      </c>
      <c r="H28" s="296"/>
      <c r="I28" s="295">
        <f>SUM(C28+'Dec Report'!I28)</f>
        <v>9</v>
      </c>
      <c r="J28" s="295">
        <f>SUM(D28+'Dec Report'!J28)</f>
        <v>773</v>
      </c>
      <c r="K28" s="300"/>
      <c r="L28" s="299">
        <f>SUM(F28+'Dec Report'!L28)</f>
        <v>2</v>
      </c>
      <c r="M28" s="299">
        <f>SUM(G28+'Dec Report'!M28)</f>
        <v>403</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5" ht="35" thickBot="1" x14ac:dyDescent="0.25">
      <c r="A31" s="192" t="s">
        <v>2895</v>
      </c>
      <c r="B31" s="297"/>
      <c r="C31" s="302">
        <f>SUM(B19+C25)</f>
        <v>54</v>
      </c>
      <c r="D31" s="214">
        <f>SUM(D19+D25)</f>
        <v>10139209.67</v>
      </c>
      <c r="E31" s="571"/>
      <c r="F31" s="299">
        <f>SUM(E19+F25)</f>
        <v>61</v>
      </c>
      <c r="G31" s="215">
        <f>SUM(G19+G25)</f>
        <v>4515576</v>
      </c>
      <c r="H31" s="297"/>
      <c r="I31" s="302">
        <f>SUM(H19+I25)</f>
        <v>656</v>
      </c>
      <c r="J31" s="214">
        <f>SUM(J19+J25)</f>
        <v>78393376.340000004</v>
      </c>
      <c r="K31" s="319"/>
      <c r="L31" s="299">
        <f>SUM(K19+L25)</f>
        <v>666</v>
      </c>
      <c r="M31" s="216">
        <f>SUM(M19+M25)</f>
        <v>76030857</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8">
        <f>'01 Data Dump'!O61</f>
        <v>15136249.199999999</v>
      </c>
      <c r="C33" s="1058"/>
      <c r="D33" s="1059"/>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46" t="s">
        <v>51</v>
      </c>
      <c r="C35" s="1047"/>
      <c r="D35" s="1048"/>
      <c r="E35" s="1047" t="s">
        <v>49</v>
      </c>
      <c r="F35" s="1047"/>
      <c r="G35" s="1048"/>
      <c r="H35" s="1047" t="s">
        <v>52</v>
      </c>
      <c r="I35" s="1047"/>
      <c r="J35" s="1048"/>
      <c r="K35" s="1047" t="s">
        <v>50</v>
      </c>
      <c r="L35" s="1047"/>
      <c r="M35" s="1049"/>
      <c r="O35" s="27"/>
    </row>
    <row r="36" spans="1:15"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5" ht="16" x14ac:dyDescent="0.2">
      <c r="A37" s="175" t="s">
        <v>19</v>
      </c>
      <c r="B37" s="350"/>
      <c r="C37" s="351">
        <f>C31</f>
        <v>54</v>
      </c>
      <c r="D37" s="208">
        <f>SUM('01 Five Reports'!J21+'01 Five Reports'!S32)-'Jan Report '!D41</f>
        <v>85734.290000000008</v>
      </c>
      <c r="E37" s="342"/>
      <c r="F37" s="572">
        <v>61</v>
      </c>
      <c r="G37" s="19">
        <v>25528</v>
      </c>
      <c r="H37" s="350"/>
      <c r="I37" s="469">
        <f>SUM(C37+'Dec Report'!I37)</f>
        <v>656</v>
      </c>
      <c r="J37" s="771">
        <f>SUM(D37+'Dec Report'!J37)</f>
        <v>697754.26</v>
      </c>
      <c r="K37" s="255"/>
      <c r="L37" s="485">
        <v>670</v>
      </c>
      <c r="M37" s="585">
        <v>670021</v>
      </c>
    </row>
    <row r="38" spans="1:15" ht="16" x14ac:dyDescent="0.2">
      <c r="A38" s="175" t="s">
        <v>20</v>
      </c>
      <c r="B38" s="354"/>
      <c r="C38" s="513">
        <f>'01 Five Reports'!B7</f>
        <v>49</v>
      </c>
      <c r="D38" s="208">
        <f>SUM('01 Five Reports'!J22)</f>
        <v>13144.71</v>
      </c>
      <c r="E38" s="342"/>
      <c r="F38" s="250">
        <v>75</v>
      </c>
      <c r="G38" s="20">
        <v>18339</v>
      </c>
      <c r="H38" s="350"/>
      <c r="I38" s="469">
        <f>SUM(C38+'Dec Report'!I38)</f>
        <v>680</v>
      </c>
      <c r="J38" s="771">
        <f>SUM(D38+'Dec Report'!J38)</f>
        <v>158935.73000000001</v>
      </c>
      <c r="K38" s="255"/>
      <c r="L38" s="485">
        <v>625</v>
      </c>
      <c r="M38" s="628">
        <v>153895</v>
      </c>
    </row>
    <row r="39" spans="1:15" ht="16" x14ac:dyDescent="0.2">
      <c r="A39" s="175" t="s">
        <v>21</v>
      </c>
      <c r="B39" s="354"/>
      <c r="C39" s="513">
        <f>'01 Five Reports'!B9</f>
        <v>61</v>
      </c>
      <c r="D39" s="208">
        <f>SUM('01 Five Reports'!J23+'01 Five Reports'!S33)</f>
        <v>7133</v>
      </c>
      <c r="E39" s="342"/>
      <c r="F39" s="573">
        <v>76</v>
      </c>
      <c r="G39" s="19">
        <v>11148</v>
      </c>
      <c r="H39" s="350"/>
      <c r="I39" s="469">
        <f>SUM(C39+'Dec Report'!I39)</f>
        <v>500</v>
      </c>
      <c r="J39" s="771">
        <f>SUM(D39+'Dec Report'!J39)</f>
        <v>114506</v>
      </c>
      <c r="K39" s="255"/>
      <c r="L39" s="485">
        <v>482</v>
      </c>
      <c r="M39" s="628">
        <v>91904</v>
      </c>
    </row>
    <row r="40" spans="1:15" ht="16" x14ac:dyDescent="0.2">
      <c r="A40" s="175" t="s">
        <v>22</v>
      </c>
      <c r="B40" s="354"/>
      <c r="C40" s="513">
        <f>'01 Five Reports'!B8</f>
        <v>68</v>
      </c>
      <c r="D40" s="208">
        <f>SUM('01 Five Reports'!J24)</f>
        <v>6179</v>
      </c>
      <c r="E40" s="342"/>
      <c r="F40" s="250">
        <v>114</v>
      </c>
      <c r="G40" s="20">
        <v>14452</v>
      </c>
      <c r="H40" s="350"/>
      <c r="I40" s="469">
        <f>SUM(C40+'Dec Report'!I40)</f>
        <v>735</v>
      </c>
      <c r="J40" s="771">
        <f>SUM(D40+'Dec Report'!J40)</f>
        <v>79931</v>
      </c>
      <c r="K40" s="255"/>
      <c r="L40" s="485">
        <v>736</v>
      </c>
      <c r="M40" s="628">
        <v>77028</v>
      </c>
    </row>
    <row r="41" spans="1:15" ht="17" thickBot="1" x14ac:dyDescent="0.25">
      <c r="A41" s="178" t="s">
        <v>1488</v>
      </c>
      <c r="B41" s="360"/>
      <c r="C41" s="514">
        <f>'01 Five Reports'!B6</f>
        <v>5</v>
      </c>
      <c r="D41" s="209">
        <f>SUM('01 Five Reports'!J48+'01 Five Reports'!S63)</f>
        <v>95</v>
      </c>
      <c r="E41" s="343"/>
      <c r="F41" s="574">
        <v>5</v>
      </c>
      <c r="G41" s="22">
        <v>95</v>
      </c>
      <c r="H41" s="350"/>
      <c r="I41" s="469">
        <f>SUM(C41+'Dec Report'!I41)</f>
        <v>38</v>
      </c>
      <c r="J41" s="771">
        <f>SUM(D41+'Dec Report'!J41)</f>
        <v>646</v>
      </c>
      <c r="K41" s="365"/>
      <c r="L41" s="485">
        <v>39</v>
      </c>
      <c r="M41" s="628">
        <v>684</v>
      </c>
    </row>
    <row r="42" spans="1:15" ht="17" thickBot="1" x14ac:dyDescent="0.25">
      <c r="A42" s="199" t="s">
        <v>18</v>
      </c>
      <c r="B42" s="352"/>
      <c r="C42" s="362">
        <f>SUM(C37:C41)</f>
        <v>237</v>
      </c>
      <c r="D42" s="219">
        <f>SUM(D37:D41)</f>
        <v>112286</v>
      </c>
      <c r="E42" s="344"/>
      <c r="F42" s="476">
        <f>SUM(F37:F41)</f>
        <v>331</v>
      </c>
      <c r="G42" s="220">
        <f>SUM(G37:G41)</f>
        <v>69562</v>
      </c>
      <c r="H42" s="352"/>
      <c r="I42" s="481">
        <f>SUM(I37:I41)</f>
        <v>2609</v>
      </c>
      <c r="J42" s="219">
        <f>SUM(J37:J41)</f>
        <v>1051772.99</v>
      </c>
      <c r="K42" s="347"/>
      <c r="L42" s="476">
        <f>SUM(L37:L41)</f>
        <v>2552</v>
      </c>
      <c r="M42" s="368">
        <f>SUM(M37:M41)</f>
        <v>993532</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5" ht="16" x14ac:dyDescent="0.2">
      <c r="A45" s="174" t="s">
        <v>37</v>
      </c>
      <c r="B45" s="373"/>
      <c r="C45" s="482">
        <f>'01 Five Reports'!B20</f>
        <v>60</v>
      </c>
      <c r="D45" s="430">
        <f>'01 Five Reports'!S27</f>
        <v>14262</v>
      </c>
      <c r="E45" s="257"/>
      <c r="F45" s="258">
        <v>21</v>
      </c>
      <c r="G45" s="648">
        <v>5572</v>
      </c>
      <c r="H45" s="374"/>
      <c r="I45" s="482">
        <f>SUM(C45+'Dec Report'!I45)</f>
        <v>589</v>
      </c>
      <c r="J45" s="593">
        <f>SUM(D45+'Dec Report'!J45)</f>
        <v>130562</v>
      </c>
      <c r="K45" s="524"/>
      <c r="L45" s="521">
        <f>SUM(F45+'Dec Report'!L45)</f>
        <v>503</v>
      </c>
      <c r="M45" s="728">
        <f>SUM(G45+'Dec Report'!M45)</f>
        <v>106675</v>
      </c>
    </row>
    <row r="46" spans="1:15" ht="16" x14ac:dyDescent="0.2">
      <c r="A46" s="175" t="s">
        <v>36</v>
      </c>
      <c r="B46" s="354"/>
      <c r="C46" s="483">
        <f>'01 Five Reports'!B17</f>
        <v>2</v>
      </c>
      <c r="D46" s="431">
        <f>'01 Five Reports'!S72</f>
        <v>818</v>
      </c>
      <c r="E46" s="253"/>
      <c r="F46" s="583">
        <v>12</v>
      </c>
      <c r="G46" s="22">
        <v>2801</v>
      </c>
      <c r="H46" s="249"/>
      <c r="I46" s="483">
        <f>SUM(C46+'Dec Report'!I46)</f>
        <v>85</v>
      </c>
      <c r="J46" s="594">
        <f>SUM(D46+'Dec Report'!J46)</f>
        <v>139832.70000000001</v>
      </c>
      <c r="K46" s="525"/>
      <c r="L46" s="522">
        <f>SUM(F46+'Dec Report'!L46)</f>
        <v>113</v>
      </c>
      <c r="M46" s="729">
        <f>SUM(G46+'Dec Report'!M46)</f>
        <v>103105.74</v>
      </c>
    </row>
    <row r="47" spans="1:15" ht="16" x14ac:dyDescent="0.2">
      <c r="A47" s="175" t="s">
        <v>26</v>
      </c>
      <c r="B47" s="354"/>
      <c r="C47" s="483">
        <f>'01 Five Reports'!B18</f>
        <v>51</v>
      </c>
      <c r="D47" s="431">
        <f>'01 Five Reports'!S76</f>
        <v>22330</v>
      </c>
      <c r="E47" s="253"/>
      <c r="F47" s="583">
        <v>17</v>
      </c>
      <c r="G47" s="22">
        <v>6153</v>
      </c>
      <c r="H47" s="249"/>
      <c r="I47" s="483">
        <f>SUM(C47+'Dec Report'!I47)</f>
        <v>464</v>
      </c>
      <c r="J47" s="594">
        <f>SUM(D47+'Dec Report'!J47)</f>
        <v>207132</v>
      </c>
      <c r="K47" s="525"/>
      <c r="L47" s="522">
        <f>SUM(F47+'Dec Report'!L47)</f>
        <v>457</v>
      </c>
      <c r="M47" s="729">
        <f>SUM(G47+'Dec Report'!M47)</f>
        <v>165272</v>
      </c>
    </row>
    <row r="48" spans="1:15" ht="16" x14ac:dyDescent="0.2">
      <c r="A48" s="175" t="s">
        <v>27</v>
      </c>
      <c r="B48" s="350"/>
      <c r="C48" s="469">
        <f>'01 Five Reports'!B19</f>
        <v>1</v>
      </c>
      <c r="D48" s="431">
        <f>'01 Five Reports'!S83</f>
        <v>269</v>
      </c>
      <c r="E48" s="253"/>
      <c r="F48" s="583">
        <v>0</v>
      </c>
      <c r="G48" s="22">
        <v>0</v>
      </c>
      <c r="H48" s="249"/>
      <c r="I48" s="483">
        <f>SUM(C48+'Dec Report'!I48)</f>
        <v>1</v>
      </c>
      <c r="J48" s="594">
        <f>SUM(D48+'Dec Report'!J48)</f>
        <v>269</v>
      </c>
      <c r="K48" s="525"/>
      <c r="L48" s="522">
        <f>SUM(F48+'Dec Report'!L48)</f>
        <v>5</v>
      </c>
      <c r="M48" s="729">
        <f>SUM(G48+'Dec Report'!M48)</f>
        <v>1135</v>
      </c>
    </row>
    <row r="49" spans="1:13" ht="16" x14ac:dyDescent="0.2">
      <c r="A49" s="175" t="s">
        <v>28</v>
      </c>
      <c r="B49" s="354"/>
      <c r="C49" s="483">
        <v>0</v>
      </c>
      <c r="D49" s="431">
        <v>0</v>
      </c>
      <c r="E49" s="253"/>
      <c r="F49" s="583">
        <v>5</v>
      </c>
      <c r="G49" s="22">
        <v>1431</v>
      </c>
      <c r="H49" s="249"/>
      <c r="I49" s="483">
        <f>SUM(C49+'Dec Report'!I49)</f>
        <v>108</v>
      </c>
      <c r="J49" s="594">
        <f>SUM(D49+'Dec Report'!J49)</f>
        <v>167047.15</v>
      </c>
      <c r="K49" s="525"/>
      <c r="L49" s="522">
        <f>SUM(F49+'Dec Report'!L49)</f>
        <v>146</v>
      </c>
      <c r="M49" s="729">
        <f>SUM(G49+'Dec Report'!M49)</f>
        <v>90519.54</v>
      </c>
    </row>
    <row r="50" spans="1:13" ht="16" x14ac:dyDescent="0.2">
      <c r="A50" s="175" t="s">
        <v>29</v>
      </c>
      <c r="B50" s="354"/>
      <c r="C50" s="483">
        <f>'01 Five Reports'!B16</f>
        <v>1</v>
      </c>
      <c r="D50" s="431">
        <f>'01 Five Reports'!S69</f>
        <v>222</v>
      </c>
      <c r="E50" s="253"/>
      <c r="F50" s="583">
        <v>2</v>
      </c>
      <c r="G50" s="22">
        <v>268</v>
      </c>
      <c r="H50" s="249"/>
      <c r="I50" s="483">
        <f>SUM(C50+'Dec Report'!I50)</f>
        <v>12</v>
      </c>
      <c r="J50" s="594">
        <f>SUM(D50+'Dec Report'!J50)</f>
        <v>2544</v>
      </c>
      <c r="K50" s="525"/>
      <c r="L50" s="522">
        <f>SUM(F50+'Dec Report'!L50)</f>
        <v>28</v>
      </c>
      <c r="M50" s="729">
        <f>SUM(G50+'Dec Report'!M50)</f>
        <v>2658</v>
      </c>
    </row>
    <row r="51" spans="1:13" ht="16" x14ac:dyDescent="0.2">
      <c r="A51" s="175" t="s">
        <v>3</v>
      </c>
      <c r="B51" s="354"/>
      <c r="C51" s="483">
        <v>0</v>
      </c>
      <c r="D51" s="431">
        <v>0</v>
      </c>
      <c r="E51" s="253"/>
      <c r="F51" s="583">
        <v>2</v>
      </c>
      <c r="G51" s="22">
        <v>800</v>
      </c>
      <c r="H51" s="249"/>
      <c r="I51" s="483">
        <f>SUM(C51+'Dec Report'!I51)</f>
        <v>10</v>
      </c>
      <c r="J51" s="594">
        <f>SUM(D51+'Dec Report'!J51)</f>
        <v>4015</v>
      </c>
      <c r="K51" s="525"/>
      <c r="L51" s="522">
        <f>SUM(F51+'Dec Report'!L51)</f>
        <v>20</v>
      </c>
      <c r="M51" s="729">
        <f>SUM(G51+'Dec Report'!M51)</f>
        <v>7539</v>
      </c>
    </row>
    <row r="52" spans="1:13" ht="16" x14ac:dyDescent="0.2">
      <c r="A52" s="175" t="s">
        <v>30</v>
      </c>
      <c r="B52" s="354"/>
      <c r="C52" s="483">
        <f>'01 Five Reports'!B15</f>
        <v>20</v>
      </c>
      <c r="D52" s="431">
        <f>'01 Five Reports'!S10</f>
        <v>3498</v>
      </c>
      <c r="E52" s="253"/>
      <c r="F52" s="583">
        <v>15</v>
      </c>
      <c r="G52" s="22">
        <v>2580</v>
      </c>
      <c r="H52" s="249"/>
      <c r="I52" s="483">
        <f>SUM(C52+'Dec Report'!I52)</f>
        <v>147</v>
      </c>
      <c r="J52" s="594">
        <f>SUM(D52+'Dec Report'!J52)</f>
        <v>29179.48</v>
      </c>
      <c r="K52" s="525"/>
      <c r="L52" s="522">
        <f>SUM(F52+'Dec Report'!L52)</f>
        <v>140</v>
      </c>
      <c r="M52" s="729">
        <f>SUM(G52+'Dec Report'!M52)</f>
        <v>23943.5</v>
      </c>
    </row>
    <row r="53" spans="1:13" ht="16" x14ac:dyDescent="0.2">
      <c r="A53" s="175" t="s">
        <v>31</v>
      </c>
      <c r="B53" s="350"/>
      <c r="C53" s="483">
        <v>0</v>
      </c>
      <c r="D53" s="431">
        <v>0</v>
      </c>
      <c r="E53" s="253"/>
      <c r="F53" s="583">
        <v>1</v>
      </c>
      <c r="G53" s="22">
        <v>388</v>
      </c>
      <c r="H53" s="249"/>
      <c r="I53" s="483">
        <f>SUM(C53+'Dec Report'!I53)</f>
        <v>1</v>
      </c>
      <c r="J53" s="594">
        <f>SUM(D53+'Dec Report'!J53)</f>
        <v>388</v>
      </c>
      <c r="K53" s="525"/>
      <c r="L53" s="522">
        <f>SUM(F53+'Dec Report'!L53)</f>
        <v>22</v>
      </c>
      <c r="M53" s="729">
        <f>SUM(G53+'Dec Report'!M53)</f>
        <v>10088</v>
      </c>
    </row>
    <row r="54" spans="1:13" ht="16" x14ac:dyDescent="0.2">
      <c r="A54" s="175" t="s">
        <v>4</v>
      </c>
      <c r="B54" s="354"/>
      <c r="C54" s="483">
        <f>'01 Five Reports'!B21</f>
        <v>24</v>
      </c>
      <c r="D54" s="431">
        <f>'01 Five Reports'!S11</f>
        <v>6084</v>
      </c>
      <c r="E54" s="253"/>
      <c r="F54" s="583">
        <v>0</v>
      </c>
      <c r="G54" s="22">
        <v>0</v>
      </c>
      <c r="H54" s="249"/>
      <c r="I54" s="483">
        <f>SUM(C54+'Dec Report'!I54)</f>
        <v>126</v>
      </c>
      <c r="J54" s="594">
        <f>SUM(D54+'Dec Report'!J54)</f>
        <v>36199.990000000005</v>
      </c>
      <c r="K54" s="525"/>
      <c r="L54" s="522">
        <f>SUM(F54+'Dec Report'!L54)</f>
        <v>14</v>
      </c>
      <c r="M54" s="729">
        <f>SUM(G54+'Dec Report'!M54)</f>
        <v>6206</v>
      </c>
    </row>
    <row r="55" spans="1:13" ht="16" x14ac:dyDescent="0.2">
      <c r="A55" s="175" t="s">
        <v>32</v>
      </c>
      <c r="B55" s="354"/>
      <c r="C55" s="483">
        <v>0</v>
      </c>
      <c r="D55" s="431">
        <v>0</v>
      </c>
      <c r="E55" s="253"/>
      <c r="F55" s="583">
        <v>0</v>
      </c>
      <c r="G55" s="22">
        <v>0</v>
      </c>
      <c r="H55" s="249"/>
      <c r="I55" s="483">
        <f>SUM(C55+'Dec Report'!I55)</f>
        <v>43</v>
      </c>
      <c r="J55" s="594">
        <f>SUM(D55+'Dec Report'!J55)</f>
        <v>3204</v>
      </c>
      <c r="K55" s="525"/>
      <c r="L55" s="522">
        <f>SUM(F55+'Dec Report'!L55)</f>
        <v>88</v>
      </c>
      <c r="M55" s="729">
        <f>SUM(G55+'Dec Report'!M55)</f>
        <v>5106</v>
      </c>
    </row>
    <row r="56" spans="1:13" ht="16" x14ac:dyDescent="0.2">
      <c r="A56" s="175" t="s">
        <v>33</v>
      </c>
      <c r="B56" s="354"/>
      <c r="C56" s="483">
        <v>0</v>
      </c>
      <c r="D56" s="431">
        <v>0</v>
      </c>
      <c r="E56" s="253"/>
      <c r="F56" s="583">
        <v>5</v>
      </c>
      <c r="G56" s="22">
        <v>736</v>
      </c>
      <c r="H56" s="249"/>
      <c r="I56" s="483">
        <f>SUM(C56+'Dec Report'!I56)</f>
        <v>43</v>
      </c>
      <c r="J56" s="594">
        <f>SUM(D56+'Dec Report'!J56)</f>
        <v>7393</v>
      </c>
      <c r="K56" s="525"/>
      <c r="L56" s="522">
        <f>SUM(F56+'Dec Report'!L56)</f>
        <v>46</v>
      </c>
      <c r="M56" s="729">
        <f>SUM(G56+'Dec Report'!M56)</f>
        <v>6276</v>
      </c>
    </row>
    <row r="57" spans="1:13" ht="17" thickBot="1" x14ac:dyDescent="0.25">
      <c r="A57" s="201" t="s">
        <v>34</v>
      </c>
      <c r="B57" s="360"/>
      <c r="C57" s="484">
        <v>0</v>
      </c>
      <c r="D57" s="432">
        <v>0</v>
      </c>
      <c r="E57" s="376"/>
      <c r="F57" s="390">
        <v>5</v>
      </c>
      <c r="G57" s="377">
        <v>1103</v>
      </c>
      <c r="H57" s="251"/>
      <c r="I57" s="484">
        <f>SUM(C57+'Dec Report'!I57)</f>
        <v>14</v>
      </c>
      <c r="J57" s="595">
        <f>SUM(D57+'Dec Report'!J57)</f>
        <v>48888</v>
      </c>
      <c r="K57" s="526"/>
      <c r="L57" s="523">
        <f>SUM(F57+'Dec Report'!L57)</f>
        <v>19</v>
      </c>
      <c r="M57" s="730">
        <f>SUM(G57+'Dec Report'!M57)</f>
        <v>3881</v>
      </c>
    </row>
    <row r="58" spans="1:13" ht="17" thickBot="1" x14ac:dyDescent="0.25">
      <c r="A58" s="202" t="s">
        <v>35</v>
      </c>
      <c r="B58" s="357"/>
      <c r="C58" s="471">
        <f>SUM(C45:C57)</f>
        <v>159</v>
      </c>
      <c r="D58" s="219">
        <f>SUM(D45:D57)</f>
        <v>47483</v>
      </c>
      <c r="E58" s="347"/>
      <c r="F58" s="476">
        <f>SUM(F45:F57)</f>
        <v>85</v>
      </c>
      <c r="G58" s="220">
        <f>SUM(G45:G57)</f>
        <v>21832</v>
      </c>
      <c r="H58" s="357"/>
      <c r="I58" s="471">
        <f>SUM(I45:I57)</f>
        <v>1643</v>
      </c>
      <c r="J58" s="219">
        <f>SUM(J45:J57)</f>
        <v>776654.32</v>
      </c>
      <c r="K58" s="344"/>
      <c r="L58" s="476">
        <f>SUM(L45:L57)</f>
        <v>1601</v>
      </c>
      <c r="M58" s="486">
        <f>SUM(M45:M57)</f>
        <v>532404.78</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396</v>
      </c>
      <c r="D60" s="220">
        <f>SUM(D42+D58)</f>
        <v>159769</v>
      </c>
      <c r="E60" s="349"/>
      <c r="F60" s="480">
        <f>SUM(F42+F58)</f>
        <v>416</v>
      </c>
      <c r="G60" s="222">
        <f>SUM(G42+G58)</f>
        <v>91394</v>
      </c>
      <c r="H60" s="359"/>
      <c r="I60" s="473">
        <f>SUM(I42+I58)</f>
        <v>4252</v>
      </c>
      <c r="J60" s="220">
        <f>SUM(J42+J58)</f>
        <v>1828427.31</v>
      </c>
      <c r="K60" s="349"/>
      <c r="L60" s="480">
        <f>SUM(L42+L58)</f>
        <v>4153</v>
      </c>
      <c r="M60" s="223">
        <f>SUM(M42+M58)</f>
        <v>1525936.78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4" orientation="portrait"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8AFBE-64A4-4456-90C3-C7F37836EB09}">
  <dimension ref="A1:AE63"/>
  <sheetViews>
    <sheetView workbookViewId="0">
      <pane xSplit="1" ySplit="1" topLeftCell="C49" activePane="bottomRight" state="frozen"/>
      <selection pane="topRight" activeCell="B1" sqref="B1"/>
      <selection pane="bottomLeft" activeCell="A2" sqref="A2"/>
      <selection pane="bottomRight" activeCell="F52" sqref="F52"/>
    </sheetView>
  </sheetViews>
  <sheetFormatPr baseColWidth="10" defaultColWidth="8.83203125" defaultRowHeight="13" outlineLevelRow="2" x14ac:dyDescent="0.15"/>
  <cols>
    <col min="1" max="1" width="25.5" customWidth="1"/>
    <col min="2" max="2" width="24" customWidth="1"/>
    <col min="3" max="3" width="26.83203125" customWidth="1"/>
    <col min="4" max="4" width="27.6640625" customWidth="1"/>
    <col min="6" max="6" width="41" customWidth="1"/>
    <col min="7" max="7" width="29.5" customWidth="1"/>
    <col min="8" max="8" width="26.5" customWidth="1"/>
    <col min="9" max="11" width="20.5" customWidth="1"/>
    <col min="12" max="12" width="34" customWidth="1"/>
    <col min="14" max="15" width="15" customWidth="1"/>
    <col min="19" max="19" width="13.33203125" customWidth="1"/>
  </cols>
  <sheetData>
    <row r="1" spans="1:31" ht="70" x14ac:dyDescent="0.15">
      <c r="A1" t="s">
        <v>55</v>
      </c>
      <c r="B1" t="s">
        <v>56</v>
      </c>
      <c r="C1" t="s">
        <v>57</v>
      </c>
      <c r="D1" t="s">
        <v>58</v>
      </c>
      <c r="E1" s="544" t="s">
        <v>59</v>
      </c>
      <c r="F1" s="25" t="s">
        <v>4160</v>
      </c>
      <c r="G1" s="25" t="s">
        <v>4161</v>
      </c>
      <c r="H1" s="543" t="s">
        <v>62</v>
      </c>
      <c r="I1" s="544" t="s">
        <v>63</v>
      </c>
      <c r="J1" s="544" t="s">
        <v>64</v>
      </c>
      <c r="K1" s="545" t="s">
        <v>2852</v>
      </c>
      <c r="L1" s="543" t="s">
        <v>65</v>
      </c>
      <c r="M1" s="544" t="s">
        <v>66</v>
      </c>
      <c r="N1" s="546" t="s">
        <v>2850</v>
      </c>
      <c r="O1" s="633" t="s">
        <v>2851</v>
      </c>
      <c r="Q1" s="1060" t="s">
        <v>4802</v>
      </c>
      <c r="R1" s="1061"/>
      <c r="S1" s="1061"/>
      <c r="T1" s="1061"/>
      <c r="U1" s="1061"/>
      <c r="V1" s="1061"/>
      <c r="W1" s="1061"/>
      <c r="X1" s="1061"/>
      <c r="Y1" s="1061"/>
      <c r="Z1" s="1061"/>
      <c r="AA1" s="1061"/>
      <c r="AB1" s="1061"/>
      <c r="AC1" s="1061"/>
      <c r="AD1" s="1061"/>
      <c r="AE1" s="1062"/>
    </row>
    <row r="2" spans="1:31" ht="42" outlineLevel="2" x14ac:dyDescent="0.2">
      <c r="A2" s="683" t="s">
        <v>67</v>
      </c>
      <c r="B2" s="683" t="s">
        <v>4657</v>
      </c>
      <c r="C2" s="683" t="s">
        <v>69</v>
      </c>
      <c r="D2" s="683" t="s">
        <v>4658</v>
      </c>
      <c r="E2" s="684"/>
      <c r="F2" s="683" t="s">
        <v>4659</v>
      </c>
      <c r="G2" s="683" t="s">
        <v>71</v>
      </c>
      <c r="H2" s="688">
        <v>387117.83</v>
      </c>
      <c r="I2" s="689">
        <v>0</v>
      </c>
      <c r="J2" s="689">
        <v>0</v>
      </c>
      <c r="K2" s="689">
        <v>0</v>
      </c>
      <c r="L2" s="683" t="s">
        <v>4660</v>
      </c>
      <c r="M2" s="683"/>
      <c r="N2" s="712">
        <f>SUM(H2:I2)</f>
        <v>387117.83</v>
      </c>
      <c r="O2" s="1036">
        <f>IF((J2+K2)&gt;0,(J2+K2)-N2,0)</f>
        <v>0</v>
      </c>
      <c r="Q2" s="1060" t="s">
        <v>4803</v>
      </c>
      <c r="R2" s="1062"/>
      <c r="S2" s="1060" t="s">
        <v>4804</v>
      </c>
      <c r="T2" s="1061"/>
      <c r="U2" s="1062"/>
      <c r="V2" s="1063" t="s">
        <v>4805</v>
      </c>
      <c r="W2" s="1064"/>
      <c r="X2" s="1060" t="s">
        <v>2868</v>
      </c>
      <c r="Y2" s="1062"/>
      <c r="Z2" s="683" t="s">
        <v>2869</v>
      </c>
      <c r="AA2" s="683" t="s">
        <v>4806</v>
      </c>
      <c r="AB2" s="1060" t="s">
        <v>4807</v>
      </c>
      <c r="AC2" s="1062"/>
      <c r="AD2" s="1060" t="s">
        <v>4808</v>
      </c>
      <c r="AE2" s="1062"/>
    </row>
    <row r="3" spans="1:31" ht="28" outlineLevel="2" x14ac:dyDescent="0.2">
      <c r="A3" s="683" t="s">
        <v>67</v>
      </c>
      <c r="B3" s="683" t="s">
        <v>4661</v>
      </c>
      <c r="C3" s="683" t="s">
        <v>69</v>
      </c>
      <c r="D3" s="683" t="s">
        <v>4658</v>
      </c>
      <c r="E3" s="684"/>
      <c r="F3" s="683" t="s">
        <v>4662</v>
      </c>
      <c r="G3" s="683" t="s">
        <v>97</v>
      </c>
      <c r="H3" s="688">
        <v>123521</v>
      </c>
      <c r="I3" s="689">
        <v>0</v>
      </c>
      <c r="J3" s="689">
        <v>0</v>
      </c>
      <c r="K3" s="689">
        <v>0</v>
      </c>
      <c r="L3" s="683" t="s">
        <v>4663</v>
      </c>
      <c r="M3" s="683"/>
      <c r="N3" s="712">
        <f t="shared" ref="N3:N57" si="0">SUM(H3:I3)</f>
        <v>123521</v>
      </c>
      <c r="O3" s="1036">
        <f t="shared" ref="O3:O57" si="1">IF((J3+K3)&gt;0,(J3+K3)-N3,0)</f>
        <v>0</v>
      </c>
      <c r="Q3" s="1060" t="s">
        <v>4809</v>
      </c>
      <c r="R3" s="1062"/>
      <c r="S3" s="1060" t="s">
        <v>4810</v>
      </c>
      <c r="T3" s="1061"/>
      <c r="U3" s="1062"/>
      <c r="V3" s="1063" t="s">
        <v>395</v>
      </c>
      <c r="W3" s="1064"/>
      <c r="X3" s="1060" t="s">
        <v>4658</v>
      </c>
      <c r="Y3" s="1062"/>
      <c r="Z3" s="683" t="s">
        <v>4658</v>
      </c>
      <c r="AA3" s="683" t="s">
        <v>4658</v>
      </c>
      <c r="AB3" s="1060" t="s">
        <v>4658</v>
      </c>
      <c r="AC3" s="1062"/>
      <c r="AD3" s="1060" t="s">
        <v>4811</v>
      </c>
      <c r="AE3" s="1062"/>
    </row>
    <row r="4" spans="1:31" ht="28" outlineLevel="2" x14ac:dyDescent="0.2">
      <c r="A4" s="683" t="s">
        <v>67</v>
      </c>
      <c r="B4" s="683" t="s">
        <v>4664</v>
      </c>
      <c r="C4" s="683" t="s">
        <v>69</v>
      </c>
      <c r="D4" s="683" t="s">
        <v>4658</v>
      </c>
      <c r="E4" s="684"/>
      <c r="F4" s="683" t="s">
        <v>4665</v>
      </c>
      <c r="G4" s="683" t="s">
        <v>76</v>
      </c>
      <c r="H4" s="688">
        <v>500</v>
      </c>
      <c r="I4" s="689">
        <v>0</v>
      </c>
      <c r="J4" s="689">
        <v>0</v>
      </c>
      <c r="K4" s="689">
        <v>0</v>
      </c>
      <c r="L4" s="683" t="s">
        <v>4666</v>
      </c>
      <c r="M4" s="683" t="s">
        <v>4667</v>
      </c>
      <c r="N4" s="712">
        <f t="shared" si="0"/>
        <v>500</v>
      </c>
      <c r="O4" s="1036">
        <f t="shared" si="1"/>
        <v>0</v>
      </c>
      <c r="Q4" s="1060" t="s">
        <v>4812</v>
      </c>
      <c r="R4" s="1062"/>
      <c r="S4" s="1060" t="s">
        <v>4813</v>
      </c>
      <c r="T4" s="1061"/>
      <c r="U4" s="1062"/>
      <c r="V4" s="1063" t="s">
        <v>4192</v>
      </c>
      <c r="W4" s="1064"/>
      <c r="X4" s="1060" t="s">
        <v>4658</v>
      </c>
      <c r="Y4" s="1062"/>
      <c r="Z4" s="683" t="s">
        <v>4658</v>
      </c>
      <c r="AA4" s="683" t="s">
        <v>4658</v>
      </c>
      <c r="AB4" s="1060" t="s">
        <v>4658</v>
      </c>
      <c r="AC4" s="1062"/>
      <c r="AD4" s="1060" t="s">
        <v>4193</v>
      </c>
      <c r="AE4" s="1062"/>
    </row>
    <row r="5" spans="1:31" ht="28" outlineLevel="2" x14ac:dyDescent="0.2">
      <c r="A5" s="683" t="s">
        <v>67</v>
      </c>
      <c r="B5" s="683" t="s">
        <v>4668</v>
      </c>
      <c r="C5" s="683" t="s">
        <v>69</v>
      </c>
      <c r="D5" s="683" t="s">
        <v>4658</v>
      </c>
      <c r="E5" s="684"/>
      <c r="F5" s="683" t="s">
        <v>4669</v>
      </c>
      <c r="G5" s="683" t="s">
        <v>2978</v>
      </c>
      <c r="H5" s="688">
        <v>1000000</v>
      </c>
      <c r="I5" s="689">
        <v>0</v>
      </c>
      <c r="J5" s="689">
        <v>0</v>
      </c>
      <c r="K5" s="689">
        <v>0</v>
      </c>
      <c r="L5" s="683" t="s">
        <v>4670</v>
      </c>
      <c r="M5" s="683"/>
      <c r="N5" s="712">
        <f t="shared" si="0"/>
        <v>1000000</v>
      </c>
      <c r="O5" s="1036">
        <f t="shared" si="1"/>
        <v>0</v>
      </c>
      <c r="Q5" s="1060" t="s">
        <v>4814</v>
      </c>
      <c r="R5" s="1062"/>
      <c r="S5" s="1060" t="s">
        <v>4815</v>
      </c>
      <c r="T5" s="1061"/>
      <c r="U5" s="1062"/>
      <c r="V5" s="1063" t="s">
        <v>4423</v>
      </c>
      <c r="W5" s="1064"/>
      <c r="X5" s="1060" t="s">
        <v>4658</v>
      </c>
      <c r="Y5" s="1062"/>
      <c r="Z5" s="683" t="s">
        <v>4658</v>
      </c>
      <c r="AA5" s="683" t="s">
        <v>4658</v>
      </c>
      <c r="AB5" s="1060" t="s">
        <v>4658</v>
      </c>
      <c r="AC5" s="1062"/>
      <c r="AD5" s="1060" t="s">
        <v>4424</v>
      </c>
      <c r="AE5" s="1062"/>
    </row>
    <row r="6" spans="1:31" ht="70" outlineLevel="2" x14ac:dyDescent="0.2">
      <c r="A6" s="683" t="s">
        <v>67</v>
      </c>
      <c r="B6" s="683" t="s">
        <v>4671</v>
      </c>
      <c r="C6" s="683" t="s">
        <v>69</v>
      </c>
      <c r="D6" s="683" t="s">
        <v>4658</v>
      </c>
      <c r="E6" s="684"/>
      <c r="F6" s="683" t="s">
        <v>4672</v>
      </c>
      <c r="G6" s="683" t="s">
        <v>76</v>
      </c>
      <c r="H6" s="688">
        <v>2000</v>
      </c>
      <c r="I6" s="689">
        <v>0</v>
      </c>
      <c r="J6" s="689">
        <v>0</v>
      </c>
      <c r="K6" s="689">
        <v>0</v>
      </c>
      <c r="L6" s="683" t="s">
        <v>4673</v>
      </c>
      <c r="M6" s="683" t="s">
        <v>4667</v>
      </c>
      <c r="N6" s="712">
        <f t="shared" si="0"/>
        <v>2000</v>
      </c>
      <c r="O6" s="1036">
        <f t="shared" si="1"/>
        <v>0</v>
      </c>
      <c r="Q6" s="1060" t="s">
        <v>4816</v>
      </c>
      <c r="R6" s="1062"/>
      <c r="S6" s="1060" t="s">
        <v>4817</v>
      </c>
      <c r="T6" s="1061"/>
      <c r="U6" s="1062"/>
      <c r="V6" s="1063" t="s">
        <v>76</v>
      </c>
      <c r="W6" s="1064"/>
      <c r="X6" s="1060" t="s">
        <v>4658</v>
      </c>
      <c r="Y6" s="1062"/>
      <c r="Z6" s="683" t="s">
        <v>4658</v>
      </c>
      <c r="AA6" s="683" t="s">
        <v>4658</v>
      </c>
      <c r="AB6" s="1060" t="s">
        <v>4658</v>
      </c>
      <c r="AC6" s="1062"/>
      <c r="AD6" s="1060" t="s">
        <v>4818</v>
      </c>
      <c r="AE6" s="1062"/>
    </row>
    <row r="7" spans="1:31" ht="28" outlineLevel="2" x14ac:dyDescent="0.2">
      <c r="A7" s="683" t="s">
        <v>67</v>
      </c>
      <c r="B7" s="683" t="s">
        <v>4674</v>
      </c>
      <c r="C7" s="683" t="s">
        <v>69</v>
      </c>
      <c r="D7" s="683" t="s">
        <v>4658</v>
      </c>
      <c r="E7" s="684"/>
      <c r="F7" s="683" t="s">
        <v>4675</v>
      </c>
      <c r="G7" s="683" t="s">
        <v>3365</v>
      </c>
      <c r="H7" s="688">
        <v>958575</v>
      </c>
      <c r="I7" s="689">
        <v>0</v>
      </c>
      <c r="J7" s="689">
        <v>0</v>
      </c>
      <c r="K7" s="689">
        <v>0</v>
      </c>
      <c r="L7" s="683" t="s">
        <v>4180</v>
      </c>
      <c r="M7" s="683"/>
      <c r="N7" s="712">
        <f t="shared" si="0"/>
        <v>958575</v>
      </c>
      <c r="O7" s="1036">
        <f t="shared" si="1"/>
        <v>0</v>
      </c>
      <c r="Q7" s="1060" t="s">
        <v>4819</v>
      </c>
      <c r="R7" s="1062"/>
      <c r="S7" s="1060" t="s">
        <v>4820</v>
      </c>
      <c r="T7" s="1061"/>
      <c r="U7" s="1062"/>
      <c r="V7" s="1063" t="s">
        <v>455</v>
      </c>
      <c r="W7" s="1064"/>
      <c r="X7" s="1060" t="s">
        <v>4658</v>
      </c>
      <c r="Y7" s="1062"/>
      <c r="Z7" s="683" t="s">
        <v>4658</v>
      </c>
      <c r="AA7" s="683" t="s">
        <v>4658</v>
      </c>
      <c r="AB7" s="1060" t="s">
        <v>4658</v>
      </c>
      <c r="AC7" s="1062"/>
      <c r="AD7" s="1060" t="s">
        <v>512</v>
      </c>
      <c r="AE7" s="1062"/>
    </row>
    <row r="8" spans="1:31" ht="42" outlineLevel="2" x14ac:dyDescent="0.2">
      <c r="A8" s="683" t="s">
        <v>67</v>
      </c>
      <c r="B8" s="683" t="s">
        <v>4676</v>
      </c>
      <c r="C8" s="683" t="s">
        <v>69</v>
      </c>
      <c r="D8" s="683" t="s">
        <v>4658</v>
      </c>
      <c r="E8" s="684"/>
      <c r="F8" s="683" t="s">
        <v>4677</v>
      </c>
      <c r="G8" s="683" t="s">
        <v>3386</v>
      </c>
      <c r="H8" s="688">
        <v>145000</v>
      </c>
      <c r="I8" s="689">
        <v>0</v>
      </c>
      <c r="J8" s="689">
        <v>0</v>
      </c>
      <c r="K8" s="689">
        <v>0</v>
      </c>
      <c r="L8" s="683" t="s">
        <v>4678</v>
      </c>
      <c r="M8" s="683"/>
      <c r="N8" s="712">
        <f t="shared" si="0"/>
        <v>145000</v>
      </c>
      <c r="O8" s="1036">
        <f t="shared" si="1"/>
        <v>0</v>
      </c>
      <c r="Q8" s="1060" t="s">
        <v>4819</v>
      </c>
      <c r="R8" s="1062"/>
      <c r="S8" s="1060" t="s">
        <v>4820</v>
      </c>
      <c r="T8" s="1061"/>
      <c r="U8" s="1062"/>
      <c r="V8" s="1063" t="s">
        <v>455</v>
      </c>
      <c r="W8" s="1064"/>
      <c r="X8" s="1060" t="s">
        <v>4658</v>
      </c>
      <c r="Y8" s="1062"/>
      <c r="Z8" s="683" t="s">
        <v>4658</v>
      </c>
      <c r="AA8" s="683" t="s">
        <v>4658</v>
      </c>
      <c r="AB8" s="1060" t="s">
        <v>4658</v>
      </c>
      <c r="AC8" s="1062"/>
      <c r="AD8" s="1060" t="s">
        <v>513</v>
      </c>
      <c r="AE8" s="1062"/>
    </row>
    <row r="9" spans="1:31" ht="56" outlineLevel="2" x14ac:dyDescent="0.2">
      <c r="A9" s="683" t="s">
        <v>67</v>
      </c>
      <c r="B9" s="683" t="s">
        <v>4679</v>
      </c>
      <c r="C9" s="683" t="s">
        <v>69</v>
      </c>
      <c r="D9" s="683" t="s">
        <v>4658</v>
      </c>
      <c r="E9" s="684"/>
      <c r="F9" s="683" t="s">
        <v>4680</v>
      </c>
      <c r="G9" s="683" t="s">
        <v>76</v>
      </c>
      <c r="H9" s="688">
        <v>500</v>
      </c>
      <c r="I9" s="689">
        <v>0</v>
      </c>
      <c r="J9" s="689">
        <v>0</v>
      </c>
      <c r="K9" s="689">
        <v>0</v>
      </c>
      <c r="L9" s="683" t="s">
        <v>4681</v>
      </c>
      <c r="M9" s="683"/>
      <c r="N9" s="712">
        <f t="shared" si="0"/>
        <v>500</v>
      </c>
      <c r="O9" s="1036">
        <f t="shared" si="1"/>
        <v>0</v>
      </c>
      <c r="Q9" s="1060" t="s">
        <v>4819</v>
      </c>
      <c r="R9" s="1062"/>
      <c r="S9" s="1060" t="s">
        <v>4820</v>
      </c>
      <c r="T9" s="1061"/>
      <c r="U9" s="1062"/>
      <c r="V9" s="1063" t="s">
        <v>455</v>
      </c>
      <c r="W9" s="1064"/>
      <c r="X9" s="1060" t="s">
        <v>4658</v>
      </c>
      <c r="Y9" s="1062"/>
      <c r="Z9" s="683" t="s">
        <v>4658</v>
      </c>
      <c r="AA9" s="683" t="s">
        <v>4658</v>
      </c>
      <c r="AB9" s="1060" t="s">
        <v>4658</v>
      </c>
      <c r="AC9" s="1062"/>
      <c r="AD9" s="1060" t="s">
        <v>514</v>
      </c>
      <c r="AE9" s="1062"/>
    </row>
    <row r="10" spans="1:31" ht="28" outlineLevel="2" x14ac:dyDescent="0.2">
      <c r="A10" s="683" t="s">
        <v>67</v>
      </c>
      <c r="B10" s="683" t="s">
        <v>4682</v>
      </c>
      <c r="C10" s="683" t="s">
        <v>69</v>
      </c>
      <c r="D10" s="683" t="s">
        <v>4658</v>
      </c>
      <c r="E10" s="684"/>
      <c r="F10" s="683" t="s">
        <v>4683</v>
      </c>
      <c r="G10" s="683" t="s">
        <v>4684</v>
      </c>
      <c r="H10" s="688">
        <v>59540</v>
      </c>
      <c r="I10" s="689">
        <v>0</v>
      </c>
      <c r="J10" s="689">
        <v>0</v>
      </c>
      <c r="K10" s="689">
        <v>0</v>
      </c>
      <c r="L10" s="683" t="s">
        <v>4685</v>
      </c>
      <c r="M10" s="683"/>
      <c r="N10" s="712">
        <f t="shared" si="0"/>
        <v>59540</v>
      </c>
      <c r="O10" s="1036">
        <f t="shared" si="1"/>
        <v>0</v>
      </c>
      <c r="Q10" s="1060" t="s">
        <v>4821</v>
      </c>
      <c r="R10" s="1062"/>
      <c r="S10" s="1060" t="s">
        <v>4822</v>
      </c>
      <c r="T10" s="1061"/>
      <c r="U10" s="1062"/>
      <c r="V10" s="1063" t="s">
        <v>4507</v>
      </c>
      <c r="W10" s="1064"/>
      <c r="X10" s="1060" t="s">
        <v>4658</v>
      </c>
      <c r="Y10" s="1062"/>
      <c r="Z10" s="683" t="s">
        <v>4658</v>
      </c>
      <c r="AA10" s="683">
        <v>1245417.74</v>
      </c>
      <c r="AB10" s="1060" t="s">
        <v>4658</v>
      </c>
      <c r="AC10" s="1062"/>
      <c r="AD10" s="1060" t="s">
        <v>4823</v>
      </c>
      <c r="AE10" s="1062"/>
    </row>
    <row r="11" spans="1:31" ht="112" outlineLevel="2" x14ac:dyDescent="0.2">
      <c r="A11" s="683" t="s">
        <v>67</v>
      </c>
      <c r="B11" s="683" t="s">
        <v>4686</v>
      </c>
      <c r="C11" s="683" t="s">
        <v>69</v>
      </c>
      <c r="D11" s="683" t="s">
        <v>4658</v>
      </c>
      <c r="E11" s="684"/>
      <c r="F11" s="683" t="s">
        <v>4687</v>
      </c>
      <c r="G11" s="683" t="s">
        <v>76</v>
      </c>
      <c r="H11" s="688">
        <v>0</v>
      </c>
      <c r="I11" s="689">
        <v>54439.7</v>
      </c>
      <c r="J11" s="689">
        <v>0</v>
      </c>
      <c r="K11" s="689">
        <v>142298.51999999999</v>
      </c>
      <c r="L11" s="683" t="s">
        <v>4688</v>
      </c>
      <c r="M11" s="683"/>
      <c r="N11" s="712">
        <f t="shared" si="0"/>
        <v>54439.7</v>
      </c>
      <c r="O11" s="1036">
        <f t="shared" si="1"/>
        <v>87858.819999999992</v>
      </c>
      <c r="Q11" s="1060"/>
      <c r="R11" s="1062"/>
      <c r="S11" s="1060"/>
      <c r="T11" s="1061"/>
      <c r="U11" s="1062"/>
      <c r="V11" s="1063"/>
      <c r="W11" s="1064"/>
      <c r="X11" s="1060"/>
      <c r="Y11" s="1062"/>
      <c r="Z11" s="683"/>
      <c r="AA11" s="683"/>
      <c r="AB11" s="1060"/>
      <c r="AC11" s="1062"/>
      <c r="AD11" s="1060"/>
      <c r="AE11" s="1062"/>
    </row>
    <row r="12" spans="1:31" ht="28" outlineLevel="2" x14ac:dyDescent="0.2">
      <c r="A12" s="683" t="s">
        <v>67</v>
      </c>
      <c r="B12" s="683" t="s">
        <v>4689</v>
      </c>
      <c r="C12" s="683" t="s">
        <v>69</v>
      </c>
      <c r="D12" s="683" t="s">
        <v>4658</v>
      </c>
      <c r="E12" s="684"/>
      <c r="F12" s="683" t="s">
        <v>4690</v>
      </c>
      <c r="G12" s="683" t="s">
        <v>71</v>
      </c>
      <c r="H12" s="688">
        <v>900000</v>
      </c>
      <c r="I12" s="689">
        <v>0</v>
      </c>
      <c r="J12" s="689">
        <v>0</v>
      </c>
      <c r="K12" s="689">
        <v>0</v>
      </c>
      <c r="L12" s="683" t="s">
        <v>4660</v>
      </c>
      <c r="M12" s="683"/>
      <c r="N12" s="712">
        <f>SUM(H12:I12)</f>
        <v>900000</v>
      </c>
      <c r="O12" s="1036">
        <f t="shared" si="1"/>
        <v>0</v>
      </c>
      <c r="Q12" s="1060"/>
      <c r="R12" s="1062"/>
      <c r="S12" s="1060"/>
      <c r="T12" s="1061"/>
      <c r="U12" s="1062"/>
      <c r="V12" s="1063"/>
      <c r="W12" s="1064"/>
      <c r="X12" s="1060"/>
      <c r="Y12" s="1062"/>
      <c r="Z12" s="683"/>
      <c r="AA12" s="683"/>
      <c r="AB12" s="1060"/>
      <c r="AC12" s="1062"/>
      <c r="AD12" s="1060"/>
      <c r="AE12" s="1062"/>
    </row>
    <row r="13" spans="1:31" ht="28" outlineLevel="2" x14ac:dyDescent="0.2">
      <c r="A13" s="683" t="s">
        <v>67</v>
      </c>
      <c r="B13" s="683" t="s">
        <v>4691</v>
      </c>
      <c r="C13" s="683" t="s">
        <v>69</v>
      </c>
      <c r="D13" s="683" t="s">
        <v>4658</v>
      </c>
      <c r="E13" s="684"/>
      <c r="F13" s="683" t="s">
        <v>4692</v>
      </c>
      <c r="G13" s="683" t="s">
        <v>76</v>
      </c>
      <c r="H13" s="688">
        <v>500</v>
      </c>
      <c r="I13" s="689">
        <v>0</v>
      </c>
      <c r="J13" s="689">
        <v>0</v>
      </c>
      <c r="K13" s="689">
        <v>0</v>
      </c>
      <c r="L13" s="683" t="s">
        <v>4693</v>
      </c>
      <c r="M13" s="683" t="s">
        <v>4667</v>
      </c>
      <c r="N13" s="712">
        <f t="shared" si="0"/>
        <v>500</v>
      </c>
      <c r="O13" s="1036">
        <f t="shared" si="1"/>
        <v>0</v>
      </c>
    </row>
    <row r="14" spans="1:31" ht="98" outlineLevel="2" x14ac:dyDescent="0.2">
      <c r="A14" s="683" t="s">
        <v>67</v>
      </c>
      <c r="B14" s="683" t="s">
        <v>4694</v>
      </c>
      <c r="C14" s="683" t="s">
        <v>128</v>
      </c>
      <c r="D14" s="683" t="s">
        <v>4658</v>
      </c>
      <c r="E14" s="684"/>
      <c r="F14" s="683" t="s">
        <v>4695</v>
      </c>
      <c r="G14" s="683" t="s">
        <v>213</v>
      </c>
      <c r="H14" s="688">
        <v>4500</v>
      </c>
      <c r="I14" s="689">
        <v>0</v>
      </c>
      <c r="J14" s="689">
        <v>0</v>
      </c>
      <c r="K14" s="689">
        <v>0</v>
      </c>
      <c r="L14" s="683" t="s">
        <v>4696</v>
      </c>
      <c r="M14" s="683"/>
      <c r="N14" s="712">
        <f t="shared" si="0"/>
        <v>4500</v>
      </c>
      <c r="O14" s="1036">
        <f t="shared" si="1"/>
        <v>0</v>
      </c>
    </row>
    <row r="15" spans="1:31" ht="98" outlineLevel="2" x14ac:dyDescent="0.2">
      <c r="A15" s="683" t="s">
        <v>67</v>
      </c>
      <c r="B15" s="683" t="s">
        <v>4697</v>
      </c>
      <c r="C15" s="683" t="s">
        <v>128</v>
      </c>
      <c r="D15" s="683" t="s">
        <v>4658</v>
      </c>
      <c r="E15" s="684"/>
      <c r="F15" s="683" t="s">
        <v>4698</v>
      </c>
      <c r="G15" s="683" t="s">
        <v>213</v>
      </c>
      <c r="H15" s="688">
        <v>3000</v>
      </c>
      <c r="I15" s="689">
        <v>0</v>
      </c>
      <c r="J15" s="689">
        <v>0</v>
      </c>
      <c r="K15" s="689">
        <v>0</v>
      </c>
      <c r="L15" s="683" t="s">
        <v>4696</v>
      </c>
      <c r="M15" s="683"/>
      <c r="N15" s="712">
        <f t="shared" si="0"/>
        <v>3000</v>
      </c>
      <c r="O15" s="1036">
        <f t="shared" si="1"/>
        <v>0</v>
      </c>
    </row>
    <row r="16" spans="1:31" ht="140" outlineLevel="2" x14ac:dyDescent="0.2">
      <c r="A16" s="683" t="s">
        <v>67</v>
      </c>
      <c r="B16" s="683" t="s">
        <v>4699</v>
      </c>
      <c r="C16" s="683" t="s">
        <v>128</v>
      </c>
      <c r="D16" s="683" t="s">
        <v>4658</v>
      </c>
      <c r="E16" s="684"/>
      <c r="F16" s="683" t="s">
        <v>4700</v>
      </c>
      <c r="G16" s="683" t="s">
        <v>213</v>
      </c>
      <c r="H16" s="688">
        <v>19000</v>
      </c>
      <c r="I16" s="689">
        <v>0</v>
      </c>
      <c r="J16" s="689">
        <v>0</v>
      </c>
      <c r="K16" s="689">
        <v>0</v>
      </c>
      <c r="L16" s="683" t="s">
        <v>4701</v>
      </c>
      <c r="M16" s="683"/>
      <c r="N16" s="712">
        <f t="shared" si="0"/>
        <v>19000</v>
      </c>
      <c r="O16" s="1036">
        <f t="shared" si="1"/>
        <v>0</v>
      </c>
    </row>
    <row r="17" spans="1:15" s="109" customFormat="1" ht="28" outlineLevel="1" x14ac:dyDescent="0.2">
      <c r="A17" s="694" t="s">
        <v>529</v>
      </c>
      <c r="B17" s="695">
        <f>COUNTA(B2:B16)</f>
        <v>15</v>
      </c>
      <c r="C17" s="695"/>
      <c r="D17" s="695"/>
      <c r="E17" s="696"/>
      <c r="F17" s="695"/>
      <c r="G17" s="695"/>
      <c r="H17" s="697">
        <f>SUBTOTAL(9,H2:H16)</f>
        <v>3603753.83</v>
      </c>
      <c r="I17" s="698">
        <f>SUBTOTAL(9,I2:I16)</f>
        <v>54439.7</v>
      </c>
      <c r="J17" s="698">
        <f>SUBTOTAL(9,J2:J16)</f>
        <v>0</v>
      </c>
      <c r="K17" s="717">
        <f>SUBTOTAL(9,K2:K16)</f>
        <v>142298.51999999999</v>
      </c>
      <c r="L17" s="695"/>
      <c r="M17" s="695"/>
      <c r="N17" s="713">
        <f>SUBTOTAL(9,N2:N16)</f>
        <v>3658193.5300000003</v>
      </c>
      <c r="O17" s="713">
        <f>SUBTOTAL(9,O2:O16)</f>
        <v>87858.819999999992</v>
      </c>
    </row>
    <row r="18" spans="1:15" ht="42" outlineLevel="2" x14ac:dyDescent="0.2">
      <c r="A18" s="683" t="s">
        <v>151</v>
      </c>
      <c r="B18" s="683" t="s">
        <v>4702</v>
      </c>
      <c r="C18" s="683" t="s">
        <v>4658</v>
      </c>
      <c r="D18" s="683" t="s">
        <v>153</v>
      </c>
      <c r="E18" s="684"/>
      <c r="F18" s="683" t="s">
        <v>4703</v>
      </c>
      <c r="G18" s="683" t="s">
        <v>4704</v>
      </c>
      <c r="H18" s="688">
        <v>250000</v>
      </c>
      <c r="I18" s="689">
        <v>0</v>
      </c>
      <c r="J18" s="689">
        <v>0</v>
      </c>
      <c r="K18" s="689">
        <v>28312.13</v>
      </c>
      <c r="L18" s="683" t="s">
        <v>4705</v>
      </c>
      <c r="M18" s="683"/>
      <c r="N18" s="712">
        <f t="shared" si="0"/>
        <v>250000</v>
      </c>
      <c r="O18" s="1036">
        <f t="shared" si="1"/>
        <v>-221687.87</v>
      </c>
    </row>
    <row r="19" spans="1:15" ht="56" outlineLevel="2" x14ac:dyDescent="0.2">
      <c r="A19" s="683" t="s">
        <v>151</v>
      </c>
      <c r="B19" s="683" t="s">
        <v>4706</v>
      </c>
      <c r="C19" s="683" t="s">
        <v>4658</v>
      </c>
      <c r="D19" s="683" t="s">
        <v>153</v>
      </c>
      <c r="E19" s="684"/>
      <c r="F19" s="683" t="s">
        <v>4707</v>
      </c>
      <c r="G19" s="683" t="s">
        <v>76</v>
      </c>
      <c r="H19" s="688">
        <v>5000</v>
      </c>
      <c r="I19" s="689">
        <v>0</v>
      </c>
      <c r="J19" s="689">
        <v>0</v>
      </c>
      <c r="K19" s="689">
        <v>0</v>
      </c>
      <c r="L19" s="683" t="s">
        <v>4619</v>
      </c>
      <c r="M19" s="683"/>
      <c r="N19" s="712">
        <f t="shared" si="0"/>
        <v>5000</v>
      </c>
      <c r="O19" s="1036">
        <f t="shared" si="1"/>
        <v>0</v>
      </c>
    </row>
    <row r="20" spans="1:15" ht="28" outlineLevel="2" x14ac:dyDescent="0.2">
      <c r="A20" s="683" t="s">
        <v>151</v>
      </c>
      <c r="B20" s="683" t="s">
        <v>4708</v>
      </c>
      <c r="C20" s="683" t="s">
        <v>4658</v>
      </c>
      <c r="D20" s="683" t="s">
        <v>153</v>
      </c>
      <c r="E20" s="684"/>
      <c r="F20" s="683" t="s">
        <v>4709</v>
      </c>
      <c r="G20" s="683" t="s">
        <v>3077</v>
      </c>
      <c r="H20" s="688">
        <v>110000</v>
      </c>
      <c r="I20" s="689">
        <v>0</v>
      </c>
      <c r="J20" s="689">
        <v>0</v>
      </c>
      <c r="K20" s="689">
        <v>0</v>
      </c>
      <c r="L20" s="683" t="s">
        <v>4710</v>
      </c>
      <c r="M20" s="683"/>
      <c r="N20" s="712">
        <f t="shared" si="0"/>
        <v>110000</v>
      </c>
      <c r="O20" s="1036">
        <f t="shared" si="1"/>
        <v>0</v>
      </c>
    </row>
    <row r="21" spans="1:15" ht="28" outlineLevel="2" x14ac:dyDescent="0.2">
      <c r="A21" s="683" t="s">
        <v>151</v>
      </c>
      <c r="B21" s="683" t="s">
        <v>4711</v>
      </c>
      <c r="C21" s="683" t="s">
        <v>4658</v>
      </c>
      <c r="D21" s="683" t="s">
        <v>153</v>
      </c>
      <c r="E21" s="684"/>
      <c r="F21" s="683" t="s">
        <v>4712</v>
      </c>
      <c r="G21" s="683" t="s">
        <v>76</v>
      </c>
      <c r="H21" s="688">
        <v>38000</v>
      </c>
      <c r="I21" s="689">
        <v>0</v>
      </c>
      <c r="J21" s="689">
        <v>0</v>
      </c>
      <c r="K21" s="689">
        <v>0</v>
      </c>
      <c r="L21" s="683" t="s">
        <v>4713</v>
      </c>
      <c r="M21" s="683"/>
      <c r="N21" s="712">
        <f t="shared" si="0"/>
        <v>38000</v>
      </c>
      <c r="O21" s="1036">
        <f t="shared" si="1"/>
        <v>0</v>
      </c>
    </row>
    <row r="22" spans="1:15" ht="28" outlineLevel="2" x14ac:dyDescent="0.2">
      <c r="A22" s="683" t="s">
        <v>151</v>
      </c>
      <c r="B22" s="683" t="s">
        <v>4714</v>
      </c>
      <c r="C22" s="683" t="s">
        <v>4658</v>
      </c>
      <c r="D22" s="683" t="s">
        <v>153</v>
      </c>
      <c r="E22" s="684"/>
      <c r="F22" s="683" t="s">
        <v>4715</v>
      </c>
      <c r="G22" s="683" t="s">
        <v>3735</v>
      </c>
      <c r="H22" s="688">
        <v>225000</v>
      </c>
      <c r="I22" s="689">
        <v>0</v>
      </c>
      <c r="J22" s="689">
        <v>0</v>
      </c>
      <c r="K22" s="689">
        <v>0</v>
      </c>
      <c r="L22" s="683" t="s">
        <v>4716</v>
      </c>
      <c r="M22" s="683"/>
      <c r="N22" s="712">
        <f t="shared" si="0"/>
        <v>225000</v>
      </c>
      <c r="O22" s="1036">
        <f t="shared" si="1"/>
        <v>0</v>
      </c>
    </row>
    <row r="23" spans="1:15" ht="28" outlineLevel="2" x14ac:dyDescent="0.2">
      <c r="A23" s="683" t="s">
        <v>151</v>
      </c>
      <c r="B23" s="683" t="s">
        <v>4717</v>
      </c>
      <c r="C23" s="683" t="s">
        <v>4658</v>
      </c>
      <c r="D23" s="683" t="s">
        <v>153</v>
      </c>
      <c r="E23" s="684"/>
      <c r="F23" s="683" t="s">
        <v>4718</v>
      </c>
      <c r="G23" s="683" t="s">
        <v>3506</v>
      </c>
      <c r="H23" s="688">
        <v>35000</v>
      </c>
      <c r="I23" s="689">
        <v>0</v>
      </c>
      <c r="J23" s="689">
        <v>0</v>
      </c>
      <c r="K23" s="689">
        <v>0</v>
      </c>
      <c r="L23" s="683" t="s">
        <v>4719</v>
      </c>
      <c r="M23" s="683"/>
      <c r="N23" s="712">
        <f t="shared" si="0"/>
        <v>35000</v>
      </c>
      <c r="O23" s="1036">
        <f t="shared" si="1"/>
        <v>0</v>
      </c>
    </row>
    <row r="24" spans="1:15" ht="28" outlineLevel="2" x14ac:dyDescent="0.2">
      <c r="A24" s="683" t="s">
        <v>151</v>
      </c>
      <c r="B24" s="683" t="s">
        <v>4720</v>
      </c>
      <c r="C24" s="683" t="s">
        <v>4658</v>
      </c>
      <c r="D24" s="683" t="s">
        <v>153</v>
      </c>
      <c r="E24" s="684"/>
      <c r="F24" s="683" t="s">
        <v>4721</v>
      </c>
      <c r="G24" s="683" t="s">
        <v>444</v>
      </c>
      <c r="H24" s="688">
        <v>12000</v>
      </c>
      <c r="I24" s="689">
        <v>0</v>
      </c>
      <c r="J24" s="689">
        <v>0</v>
      </c>
      <c r="K24" s="689">
        <v>0</v>
      </c>
      <c r="L24" s="683" t="s">
        <v>4722</v>
      </c>
      <c r="M24" s="683"/>
      <c r="N24" s="712">
        <f t="shared" si="0"/>
        <v>12000</v>
      </c>
      <c r="O24" s="1036">
        <f t="shared" si="1"/>
        <v>0</v>
      </c>
    </row>
    <row r="25" spans="1:15" ht="28" outlineLevel="2" x14ac:dyDescent="0.2">
      <c r="A25" s="683" t="s">
        <v>151</v>
      </c>
      <c r="B25" s="683" t="s">
        <v>4723</v>
      </c>
      <c r="C25" s="683" t="s">
        <v>4658</v>
      </c>
      <c r="D25" s="683" t="s">
        <v>153</v>
      </c>
      <c r="E25" s="684"/>
      <c r="F25" s="683" t="s">
        <v>4718</v>
      </c>
      <c r="G25" s="683" t="s">
        <v>4724</v>
      </c>
      <c r="H25" s="688">
        <v>170000</v>
      </c>
      <c r="I25" s="689">
        <v>0</v>
      </c>
      <c r="J25" s="689">
        <v>0</v>
      </c>
      <c r="K25" s="689">
        <v>0</v>
      </c>
      <c r="L25" s="683" t="s">
        <v>4725</v>
      </c>
      <c r="M25" s="683"/>
      <c r="N25" s="712">
        <f t="shared" si="0"/>
        <v>170000</v>
      </c>
      <c r="O25" s="1036">
        <f t="shared" si="1"/>
        <v>0</v>
      </c>
    </row>
    <row r="26" spans="1:15" ht="56" outlineLevel="2" x14ac:dyDescent="0.2">
      <c r="A26" s="683" t="s">
        <v>151</v>
      </c>
      <c r="B26" s="683" t="s">
        <v>4726</v>
      </c>
      <c r="C26" s="683" t="s">
        <v>4658</v>
      </c>
      <c r="D26" s="683" t="s">
        <v>211</v>
      </c>
      <c r="E26" s="684"/>
      <c r="F26" s="683" t="s">
        <v>4727</v>
      </c>
      <c r="G26" s="683" t="s">
        <v>306</v>
      </c>
      <c r="H26" s="688">
        <v>12000</v>
      </c>
      <c r="I26" s="689">
        <v>0</v>
      </c>
      <c r="J26" s="689">
        <v>0</v>
      </c>
      <c r="K26" s="689">
        <v>0</v>
      </c>
      <c r="L26" s="683" t="s">
        <v>4728</v>
      </c>
      <c r="M26" s="683"/>
      <c r="N26" s="712">
        <f t="shared" si="0"/>
        <v>12000</v>
      </c>
      <c r="O26" s="1036">
        <f t="shared" si="1"/>
        <v>0</v>
      </c>
    </row>
    <row r="27" spans="1:15" ht="70" outlineLevel="2" x14ac:dyDescent="0.2">
      <c r="A27" s="683" t="s">
        <v>151</v>
      </c>
      <c r="B27" s="683" t="s">
        <v>4729</v>
      </c>
      <c r="C27" s="683" t="s">
        <v>4658</v>
      </c>
      <c r="D27" s="683" t="s">
        <v>211</v>
      </c>
      <c r="E27" s="684"/>
      <c r="F27" s="683" t="s">
        <v>4730</v>
      </c>
      <c r="G27" s="683" t="s">
        <v>306</v>
      </c>
      <c r="H27" s="688">
        <v>16000</v>
      </c>
      <c r="I27" s="689">
        <v>0</v>
      </c>
      <c r="J27" s="689">
        <v>0</v>
      </c>
      <c r="K27" s="689">
        <v>0</v>
      </c>
      <c r="L27" s="683" t="s">
        <v>4731</v>
      </c>
      <c r="M27" s="683"/>
      <c r="N27" s="712">
        <f t="shared" si="0"/>
        <v>16000</v>
      </c>
      <c r="O27" s="1036">
        <f t="shared" si="1"/>
        <v>0</v>
      </c>
    </row>
    <row r="28" spans="1:15" ht="70" outlineLevel="2" x14ac:dyDescent="0.2">
      <c r="A28" s="683" t="s">
        <v>151</v>
      </c>
      <c r="B28" s="683" t="s">
        <v>4732</v>
      </c>
      <c r="C28" s="683" t="s">
        <v>4658</v>
      </c>
      <c r="D28" s="683" t="s">
        <v>211</v>
      </c>
      <c r="E28" s="684"/>
      <c r="F28" s="683" t="s">
        <v>4733</v>
      </c>
      <c r="G28" s="683" t="s">
        <v>3908</v>
      </c>
      <c r="H28" s="688">
        <v>10630</v>
      </c>
      <c r="I28" s="689">
        <v>0</v>
      </c>
      <c r="J28" s="689">
        <v>0</v>
      </c>
      <c r="K28" s="689">
        <v>0</v>
      </c>
      <c r="L28" s="683" t="s">
        <v>4734</v>
      </c>
      <c r="M28" s="683"/>
      <c r="N28" s="712">
        <f t="shared" si="0"/>
        <v>10630</v>
      </c>
      <c r="O28" s="1036">
        <f t="shared" si="1"/>
        <v>0</v>
      </c>
    </row>
    <row r="29" spans="1:15" ht="70" outlineLevel="2" x14ac:dyDescent="0.2">
      <c r="A29" s="683" t="s">
        <v>151</v>
      </c>
      <c r="B29" s="683" t="s">
        <v>4735</v>
      </c>
      <c r="C29" s="683" t="s">
        <v>4658</v>
      </c>
      <c r="D29" s="683" t="s">
        <v>211</v>
      </c>
      <c r="E29" s="684"/>
      <c r="F29" s="683" t="s">
        <v>4736</v>
      </c>
      <c r="G29" s="683" t="s">
        <v>258</v>
      </c>
      <c r="H29" s="688">
        <v>27893</v>
      </c>
      <c r="I29" s="689">
        <v>0</v>
      </c>
      <c r="J29" s="689">
        <v>0</v>
      </c>
      <c r="K29" s="689">
        <v>0</v>
      </c>
      <c r="L29" s="683" t="s">
        <v>4737</v>
      </c>
      <c r="M29" s="683"/>
      <c r="N29" s="712">
        <f t="shared" si="0"/>
        <v>27893</v>
      </c>
      <c r="O29" s="1036">
        <f t="shared" si="1"/>
        <v>0</v>
      </c>
    </row>
    <row r="30" spans="1:15" ht="70" outlineLevel="2" x14ac:dyDescent="0.2">
      <c r="A30" s="683" t="s">
        <v>151</v>
      </c>
      <c r="B30" s="683" t="s">
        <v>4738</v>
      </c>
      <c r="C30" s="683" t="s">
        <v>4658</v>
      </c>
      <c r="D30" s="683" t="s">
        <v>211</v>
      </c>
      <c r="E30" s="684"/>
      <c r="F30" s="683" t="s">
        <v>4739</v>
      </c>
      <c r="G30" s="683" t="s">
        <v>258</v>
      </c>
      <c r="H30" s="688">
        <v>27499</v>
      </c>
      <c r="I30" s="689">
        <v>0</v>
      </c>
      <c r="J30" s="689">
        <v>0</v>
      </c>
      <c r="K30" s="689">
        <v>0</v>
      </c>
      <c r="L30" s="683" t="s">
        <v>4740</v>
      </c>
      <c r="M30" s="683"/>
      <c r="N30" s="712">
        <f t="shared" si="0"/>
        <v>27499</v>
      </c>
      <c r="O30" s="1036">
        <f t="shared" si="1"/>
        <v>0</v>
      </c>
    </row>
    <row r="31" spans="1:15" ht="70" outlineLevel="2" x14ac:dyDescent="0.2">
      <c r="A31" s="683" t="s">
        <v>151</v>
      </c>
      <c r="B31" s="683" t="s">
        <v>4741</v>
      </c>
      <c r="C31" s="683" t="s">
        <v>4658</v>
      </c>
      <c r="D31" s="683" t="s">
        <v>211</v>
      </c>
      <c r="E31" s="684"/>
      <c r="F31" s="683" t="s">
        <v>4742</v>
      </c>
      <c r="G31" s="683" t="s">
        <v>133</v>
      </c>
      <c r="H31" s="688">
        <v>20000</v>
      </c>
      <c r="I31" s="689">
        <v>0</v>
      </c>
      <c r="J31" s="689">
        <v>0</v>
      </c>
      <c r="K31" s="689">
        <v>0</v>
      </c>
      <c r="L31" s="683" t="s">
        <v>4743</v>
      </c>
      <c r="M31" s="683"/>
      <c r="N31" s="712">
        <f t="shared" si="0"/>
        <v>20000</v>
      </c>
      <c r="O31" s="1036">
        <f t="shared" si="1"/>
        <v>0</v>
      </c>
    </row>
    <row r="32" spans="1:15" s="109" customFormat="1" ht="28" outlineLevel="1" x14ac:dyDescent="0.2">
      <c r="A32" s="694" t="s">
        <v>530</v>
      </c>
      <c r="B32" s="695">
        <f>COUNTA(B18:B31)</f>
        <v>14</v>
      </c>
      <c r="C32" s="695"/>
      <c r="D32" s="695"/>
      <c r="E32" s="696"/>
      <c r="F32" s="695"/>
      <c r="G32" s="695"/>
      <c r="H32" s="697">
        <f>SUBTOTAL(9,H18:H31)</f>
        <v>959022</v>
      </c>
      <c r="I32" s="698">
        <f>SUBTOTAL(9,I18:I31)</f>
        <v>0</v>
      </c>
      <c r="J32" s="698">
        <f>SUBTOTAL(9,J18:J31)</f>
        <v>0</v>
      </c>
      <c r="K32" s="717">
        <f>SUBTOTAL(9,K18:K31)</f>
        <v>28312.13</v>
      </c>
      <c r="L32" s="695"/>
      <c r="M32" s="695"/>
      <c r="N32" s="713">
        <f>SUBTOTAL(9,N18:N31)</f>
        <v>959022</v>
      </c>
      <c r="O32" s="713">
        <f>SUBTOTAL(9,O18:O31)</f>
        <v>-221687.87</v>
      </c>
    </row>
    <row r="33" spans="1:19" ht="28" outlineLevel="2" x14ac:dyDescent="0.2">
      <c r="A33" s="683" t="s">
        <v>381</v>
      </c>
      <c r="B33" s="683" t="s">
        <v>4744</v>
      </c>
      <c r="C33" s="683" t="s">
        <v>4658</v>
      </c>
      <c r="D33" s="683" t="s">
        <v>383</v>
      </c>
      <c r="E33" s="684"/>
      <c r="F33" s="683" t="s">
        <v>387</v>
      </c>
      <c r="G33" s="683" t="s">
        <v>444</v>
      </c>
      <c r="H33" s="688">
        <v>0</v>
      </c>
      <c r="I33" s="689">
        <v>142297.5</v>
      </c>
      <c r="J33" s="689">
        <v>0</v>
      </c>
      <c r="K33" s="689">
        <v>366730.28</v>
      </c>
      <c r="L33" s="683" t="s">
        <v>4745</v>
      </c>
      <c r="M33" s="683" t="s">
        <v>4746</v>
      </c>
      <c r="N33" s="712">
        <f t="shared" si="0"/>
        <v>142297.5</v>
      </c>
      <c r="O33" s="1036">
        <f t="shared" si="1"/>
        <v>224432.78000000003</v>
      </c>
    </row>
    <row r="34" spans="1:19" ht="28" outlineLevel="2" x14ac:dyDescent="0.2">
      <c r="A34" s="683" t="s">
        <v>381</v>
      </c>
      <c r="B34" s="683" t="s">
        <v>4747</v>
      </c>
      <c r="C34" s="683" t="s">
        <v>4658</v>
      </c>
      <c r="D34" s="683" t="s">
        <v>383</v>
      </c>
      <c r="E34" s="684"/>
      <c r="F34" s="683" t="s">
        <v>387</v>
      </c>
      <c r="G34" s="683" t="s">
        <v>4527</v>
      </c>
      <c r="H34" s="688">
        <v>0</v>
      </c>
      <c r="I34" s="689">
        <v>104018.95</v>
      </c>
      <c r="J34" s="689">
        <v>0</v>
      </c>
      <c r="K34" s="689">
        <v>246193.07</v>
      </c>
      <c r="L34" s="683" t="s">
        <v>4748</v>
      </c>
      <c r="M34" s="683" t="s">
        <v>4746</v>
      </c>
      <c r="N34" s="712">
        <f t="shared" si="0"/>
        <v>104018.95</v>
      </c>
      <c r="O34" s="1036">
        <f t="shared" si="1"/>
        <v>142174.12</v>
      </c>
      <c r="Q34" s="683" t="s">
        <v>4746</v>
      </c>
      <c r="R34">
        <v>10</v>
      </c>
      <c r="S34" s="634">
        <f>SUM(N51-S35)</f>
        <v>1338319.8199999998</v>
      </c>
    </row>
    <row r="35" spans="1:19" ht="28" outlineLevel="2" x14ac:dyDescent="0.2">
      <c r="A35" s="683" t="s">
        <v>381</v>
      </c>
      <c r="B35" s="683" t="s">
        <v>4749</v>
      </c>
      <c r="C35" s="683" t="s">
        <v>4658</v>
      </c>
      <c r="D35" s="683" t="s">
        <v>383</v>
      </c>
      <c r="E35" s="684"/>
      <c r="F35" s="683" t="s">
        <v>4750</v>
      </c>
      <c r="G35" s="683" t="s">
        <v>444</v>
      </c>
      <c r="H35" s="688">
        <v>0</v>
      </c>
      <c r="I35" s="689">
        <v>167854.55</v>
      </c>
      <c r="J35" s="689">
        <v>0</v>
      </c>
      <c r="K35" s="689">
        <v>397991.61</v>
      </c>
      <c r="L35" s="683" t="s">
        <v>4751</v>
      </c>
      <c r="M35" s="683" t="s">
        <v>4746</v>
      </c>
      <c r="N35" s="712">
        <f t="shared" si="0"/>
        <v>167854.55</v>
      </c>
      <c r="O35" s="1036">
        <f t="shared" si="1"/>
        <v>230137.06</v>
      </c>
      <c r="Q35" s="731" t="s">
        <v>422</v>
      </c>
      <c r="R35">
        <v>8</v>
      </c>
      <c r="S35" s="634">
        <f>SUM(N38:N45)</f>
        <v>779859.39999999991</v>
      </c>
    </row>
    <row r="36" spans="1:19" ht="28" outlineLevel="2" x14ac:dyDescent="0.2">
      <c r="A36" s="683" t="s">
        <v>381</v>
      </c>
      <c r="B36" s="683" t="s">
        <v>4752</v>
      </c>
      <c r="C36" s="683" t="s">
        <v>4658</v>
      </c>
      <c r="D36" s="683" t="s">
        <v>383</v>
      </c>
      <c r="E36" s="684"/>
      <c r="F36" s="683" t="s">
        <v>387</v>
      </c>
      <c r="G36" s="683" t="s">
        <v>4753</v>
      </c>
      <c r="H36" s="688">
        <v>0</v>
      </c>
      <c r="I36" s="689">
        <v>90114</v>
      </c>
      <c r="J36" s="689">
        <v>0</v>
      </c>
      <c r="K36" s="689">
        <v>213627.96</v>
      </c>
      <c r="L36" s="683" t="s">
        <v>4754</v>
      </c>
      <c r="M36" s="683" t="s">
        <v>4746</v>
      </c>
      <c r="N36" s="712">
        <f t="shared" si="0"/>
        <v>90114</v>
      </c>
      <c r="O36" s="1036">
        <f t="shared" si="1"/>
        <v>123513.95999999999</v>
      </c>
      <c r="S36" s="634">
        <f>SUM(S34:S35)</f>
        <v>2118179.2199999997</v>
      </c>
    </row>
    <row r="37" spans="1:19" ht="28" outlineLevel="2" x14ac:dyDescent="0.2">
      <c r="A37" s="683" t="s">
        <v>381</v>
      </c>
      <c r="B37" s="683" t="s">
        <v>4755</v>
      </c>
      <c r="C37" s="683" t="s">
        <v>4658</v>
      </c>
      <c r="D37" s="683" t="s">
        <v>383</v>
      </c>
      <c r="E37" s="684"/>
      <c r="F37" s="683" t="s">
        <v>3677</v>
      </c>
      <c r="G37" s="683" t="s">
        <v>4753</v>
      </c>
      <c r="H37" s="688">
        <v>0</v>
      </c>
      <c r="I37" s="689">
        <v>95505.600000000006</v>
      </c>
      <c r="J37" s="689">
        <v>0</v>
      </c>
      <c r="K37" s="689">
        <v>226250.1</v>
      </c>
      <c r="L37" s="683" t="s">
        <v>4756</v>
      </c>
      <c r="M37" s="683" t="s">
        <v>4746</v>
      </c>
      <c r="N37" s="712">
        <f t="shared" si="0"/>
        <v>95505.600000000006</v>
      </c>
      <c r="O37" s="1036">
        <f t="shared" si="1"/>
        <v>130744.5</v>
      </c>
    </row>
    <row r="38" spans="1:19" ht="28" outlineLevel="2" x14ac:dyDescent="0.2">
      <c r="A38" s="683" t="s">
        <v>381</v>
      </c>
      <c r="B38" s="683" t="s">
        <v>4757</v>
      </c>
      <c r="C38" s="683" t="s">
        <v>4658</v>
      </c>
      <c r="D38" s="683" t="s">
        <v>438</v>
      </c>
      <c r="E38" s="684" t="s">
        <v>422</v>
      </c>
      <c r="F38" s="683" t="s">
        <v>4758</v>
      </c>
      <c r="G38" s="683" t="s">
        <v>395</v>
      </c>
      <c r="H38" s="688">
        <v>0</v>
      </c>
      <c r="I38" s="689">
        <v>91889.2</v>
      </c>
      <c r="J38" s="689">
        <v>0</v>
      </c>
      <c r="K38" s="689">
        <v>241000.55</v>
      </c>
      <c r="L38" s="683" t="s">
        <v>4759</v>
      </c>
      <c r="M38" s="731" t="s">
        <v>422</v>
      </c>
      <c r="N38" s="712">
        <f t="shared" si="0"/>
        <v>91889.2</v>
      </c>
      <c r="O38" s="1036">
        <f t="shared" si="1"/>
        <v>149111.34999999998</v>
      </c>
    </row>
    <row r="39" spans="1:19" ht="28" outlineLevel="2" x14ac:dyDescent="0.2">
      <c r="A39" s="683" t="s">
        <v>381</v>
      </c>
      <c r="B39" s="683" t="s">
        <v>4760</v>
      </c>
      <c r="C39" s="683" t="s">
        <v>4658</v>
      </c>
      <c r="D39" s="683" t="s">
        <v>438</v>
      </c>
      <c r="E39" s="684" t="s">
        <v>422</v>
      </c>
      <c r="F39" s="683" t="s">
        <v>4761</v>
      </c>
      <c r="G39" s="683" t="s">
        <v>395</v>
      </c>
      <c r="H39" s="688">
        <v>0</v>
      </c>
      <c r="I39" s="689">
        <v>91889.2</v>
      </c>
      <c r="J39" s="689">
        <v>0</v>
      </c>
      <c r="K39" s="689">
        <v>241000.55</v>
      </c>
      <c r="L39" s="683" t="s">
        <v>4762</v>
      </c>
      <c r="M39" s="731" t="s">
        <v>422</v>
      </c>
      <c r="N39" s="712">
        <f t="shared" si="0"/>
        <v>91889.2</v>
      </c>
      <c r="O39" s="1036">
        <f t="shared" si="1"/>
        <v>149111.34999999998</v>
      </c>
    </row>
    <row r="40" spans="1:19" ht="28" outlineLevel="2" x14ac:dyDescent="0.2">
      <c r="A40" s="683" t="s">
        <v>381</v>
      </c>
      <c r="B40" s="683" t="s">
        <v>4763</v>
      </c>
      <c r="C40" s="683" t="s">
        <v>4658</v>
      </c>
      <c r="D40" s="683" t="s">
        <v>438</v>
      </c>
      <c r="E40" s="684" t="s">
        <v>422</v>
      </c>
      <c r="F40" s="683" t="s">
        <v>4758</v>
      </c>
      <c r="G40" s="683" t="s">
        <v>395</v>
      </c>
      <c r="H40" s="688">
        <v>0</v>
      </c>
      <c r="I40" s="689">
        <v>91889.2</v>
      </c>
      <c r="J40" s="689">
        <v>0</v>
      </c>
      <c r="K40" s="689">
        <v>241000.55</v>
      </c>
      <c r="L40" s="683" t="s">
        <v>4764</v>
      </c>
      <c r="M40" s="731" t="s">
        <v>422</v>
      </c>
      <c r="N40" s="712">
        <f t="shared" si="0"/>
        <v>91889.2</v>
      </c>
      <c r="O40" s="1036">
        <f t="shared" si="1"/>
        <v>149111.34999999998</v>
      </c>
    </row>
    <row r="41" spans="1:19" ht="28" outlineLevel="2" x14ac:dyDescent="0.2">
      <c r="A41" s="683" t="s">
        <v>381</v>
      </c>
      <c r="B41" s="683" t="s">
        <v>4765</v>
      </c>
      <c r="C41" s="683" t="s">
        <v>4658</v>
      </c>
      <c r="D41" s="683" t="s">
        <v>438</v>
      </c>
      <c r="E41" s="684" t="s">
        <v>422</v>
      </c>
      <c r="F41" s="683" t="s">
        <v>4758</v>
      </c>
      <c r="G41" s="683" t="s">
        <v>395</v>
      </c>
      <c r="H41" s="688">
        <v>0</v>
      </c>
      <c r="I41" s="689">
        <v>91889.2</v>
      </c>
      <c r="J41" s="689">
        <v>0</v>
      </c>
      <c r="K41" s="689">
        <v>241000.55</v>
      </c>
      <c r="L41" s="683" t="s">
        <v>4766</v>
      </c>
      <c r="M41" s="731" t="s">
        <v>422</v>
      </c>
      <c r="N41" s="712">
        <f t="shared" si="0"/>
        <v>91889.2</v>
      </c>
      <c r="O41" s="1036">
        <f t="shared" si="1"/>
        <v>149111.34999999998</v>
      </c>
    </row>
    <row r="42" spans="1:19" ht="28" outlineLevel="2" x14ac:dyDescent="0.2">
      <c r="A42" s="683" t="s">
        <v>381</v>
      </c>
      <c r="B42" s="683" t="s">
        <v>4767</v>
      </c>
      <c r="C42" s="683" t="s">
        <v>4658</v>
      </c>
      <c r="D42" s="683" t="s">
        <v>438</v>
      </c>
      <c r="E42" s="684" t="s">
        <v>422</v>
      </c>
      <c r="F42" s="683" t="s">
        <v>4758</v>
      </c>
      <c r="G42" s="683" t="s">
        <v>395</v>
      </c>
      <c r="H42" s="688">
        <v>0</v>
      </c>
      <c r="I42" s="689">
        <v>114262.1</v>
      </c>
      <c r="J42" s="689">
        <v>0</v>
      </c>
      <c r="K42" s="689">
        <v>295227.87</v>
      </c>
      <c r="L42" s="683" t="s">
        <v>4768</v>
      </c>
      <c r="M42" s="731" t="s">
        <v>422</v>
      </c>
      <c r="N42" s="712">
        <f t="shared" si="0"/>
        <v>114262.1</v>
      </c>
      <c r="O42" s="1036">
        <f t="shared" si="1"/>
        <v>180965.77</v>
      </c>
    </row>
    <row r="43" spans="1:19" ht="28" outlineLevel="2" x14ac:dyDescent="0.2">
      <c r="A43" s="683" t="s">
        <v>381</v>
      </c>
      <c r="B43" s="683" t="s">
        <v>4769</v>
      </c>
      <c r="C43" s="683" t="s">
        <v>4658</v>
      </c>
      <c r="D43" s="683" t="s">
        <v>438</v>
      </c>
      <c r="E43" s="686" t="s">
        <v>422</v>
      </c>
      <c r="F43" s="683" t="s">
        <v>4758</v>
      </c>
      <c r="G43" s="683" t="s">
        <v>395</v>
      </c>
      <c r="H43" s="688">
        <v>0</v>
      </c>
      <c r="I43" s="689">
        <v>114262.1</v>
      </c>
      <c r="J43" s="689">
        <v>0</v>
      </c>
      <c r="K43" s="689">
        <v>295227.87</v>
      </c>
      <c r="L43" s="683" t="s">
        <v>4770</v>
      </c>
      <c r="M43" s="731" t="s">
        <v>422</v>
      </c>
      <c r="N43" s="712">
        <f t="shared" si="0"/>
        <v>114262.1</v>
      </c>
      <c r="O43" s="1036">
        <f t="shared" si="1"/>
        <v>180965.77</v>
      </c>
    </row>
    <row r="44" spans="1:19" ht="28" outlineLevel="2" x14ac:dyDescent="0.2">
      <c r="A44" s="683" t="s">
        <v>381</v>
      </c>
      <c r="B44" s="683" t="s">
        <v>4771</v>
      </c>
      <c r="C44" s="683" t="s">
        <v>4658</v>
      </c>
      <c r="D44" s="683" t="s">
        <v>438</v>
      </c>
      <c r="E44" s="686" t="s">
        <v>422</v>
      </c>
      <c r="F44" s="683" t="s">
        <v>4772</v>
      </c>
      <c r="G44" s="683" t="s">
        <v>395</v>
      </c>
      <c r="H44" s="688">
        <v>0</v>
      </c>
      <c r="I44" s="689">
        <v>91889.2</v>
      </c>
      <c r="J44" s="689">
        <v>0</v>
      </c>
      <c r="K44" s="689">
        <v>241000.55</v>
      </c>
      <c r="L44" s="683" t="s">
        <v>4773</v>
      </c>
      <c r="M44" s="731" t="s">
        <v>422</v>
      </c>
      <c r="N44" s="712">
        <f t="shared" si="0"/>
        <v>91889.2</v>
      </c>
      <c r="O44" s="1036">
        <f t="shared" si="1"/>
        <v>149111.34999999998</v>
      </c>
    </row>
    <row r="45" spans="1:19" ht="28" outlineLevel="2" x14ac:dyDescent="0.2">
      <c r="A45" s="683" t="s">
        <v>381</v>
      </c>
      <c r="B45" s="683" t="s">
        <v>4774</v>
      </c>
      <c r="C45" s="683" t="s">
        <v>4658</v>
      </c>
      <c r="D45" s="683" t="s">
        <v>438</v>
      </c>
      <c r="E45" s="686" t="s">
        <v>422</v>
      </c>
      <c r="F45" s="683" t="s">
        <v>4772</v>
      </c>
      <c r="G45" s="683" t="s">
        <v>395</v>
      </c>
      <c r="H45" s="688">
        <v>0</v>
      </c>
      <c r="I45" s="689">
        <v>91889.2</v>
      </c>
      <c r="J45" s="689">
        <v>0</v>
      </c>
      <c r="K45" s="689">
        <v>241000.55</v>
      </c>
      <c r="L45" s="683" t="s">
        <v>4775</v>
      </c>
      <c r="M45" s="731" t="s">
        <v>422</v>
      </c>
      <c r="N45" s="712">
        <f t="shared" si="0"/>
        <v>91889.2</v>
      </c>
      <c r="O45" s="1036">
        <f t="shared" si="1"/>
        <v>149111.34999999998</v>
      </c>
    </row>
    <row r="46" spans="1:19" ht="28" outlineLevel="2" x14ac:dyDescent="0.2">
      <c r="A46" s="683" t="s">
        <v>381</v>
      </c>
      <c r="B46" s="683" t="s">
        <v>4776</v>
      </c>
      <c r="C46" s="683" t="s">
        <v>4658</v>
      </c>
      <c r="D46" s="683" t="s">
        <v>383</v>
      </c>
      <c r="E46" s="686"/>
      <c r="F46" s="683" t="s">
        <v>387</v>
      </c>
      <c r="G46" s="683" t="s">
        <v>170</v>
      </c>
      <c r="H46" s="688">
        <v>0</v>
      </c>
      <c r="I46" s="689">
        <v>103259.47</v>
      </c>
      <c r="J46" s="689">
        <v>0</v>
      </c>
      <c r="K46" s="689">
        <v>359875.94</v>
      </c>
      <c r="L46" s="683" t="s">
        <v>4777</v>
      </c>
      <c r="M46" s="683" t="s">
        <v>4746</v>
      </c>
      <c r="N46" s="712">
        <f t="shared" si="0"/>
        <v>103259.47</v>
      </c>
      <c r="O46" s="1036">
        <f t="shared" si="1"/>
        <v>256616.47</v>
      </c>
    </row>
    <row r="47" spans="1:19" ht="28" outlineLevel="2" x14ac:dyDescent="0.2">
      <c r="A47" s="683" t="s">
        <v>381</v>
      </c>
      <c r="B47" s="683" t="s">
        <v>4778</v>
      </c>
      <c r="C47" s="683" t="s">
        <v>4658</v>
      </c>
      <c r="D47" s="683" t="s">
        <v>383</v>
      </c>
      <c r="E47" s="686"/>
      <c r="F47" s="683" t="s">
        <v>4779</v>
      </c>
      <c r="G47" s="683" t="s">
        <v>3982</v>
      </c>
      <c r="H47" s="688">
        <v>0</v>
      </c>
      <c r="I47" s="689">
        <v>136405.85</v>
      </c>
      <c r="J47" s="689">
        <v>0</v>
      </c>
      <c r="K47" s="689">
        <v>323299.71999999997</v>
      </c>
      <c r="L47" s="683" t="s">
        <v>4780</v>
      </c>
      <c r="M47" s="683" t="s">
        <v>4746</v>
      </c>
      <c r="N47" s="712">
        <f t="shared" si="0"/>
        <v>136405.85</v>
      </c>
      <c r="O47" s="1036">
        <f t="shared" si="1"/>
        <v>186893.86999999997</v>
      </c>
    </row>
    <row r="48" spans="1:19" ht="28" outlineLevel="2" x14ac:dyDescent="0.2">
      <c r="A48" s="683" t="s">
        <v>381</v>
      </c>
      <c r="B48" s="683" t="s">
        <v>4781</v>
      </c>
      <c r="C48" s="683" t="s">
        <v>4658</v>
      </c>
      <c r="D48" s="683" t="s">
        <v>383</v>
      </c>
      <c r="E48" s="686"/>
      <c r="F48" s="683" t="s">
        <v>4782</v>
      </c>
      <c r="G48" s="683" t="s">
        <v>4099</v>
      </c>
      <c r="H48" s="688">
        <v>0</v>
      </c>
      <c r="I48" s="689">
        <v>149851</v>
      </c>
      <c r="J48" s="689">
        <v>0</v>
      </c>
      <c r="K48" s="689">
        <v>354082.02</v>
      </c>
      <c r="L48" s="683" t="s">
        <v>4783</v>
      </c>
      <c r="M48" s="683" t="s">
        <v>4746</v>
      </c>
      <c r="N48" s="712">
        <f t="shared" si="0"/>
        <v>149851</v>
      </c>
      <c r="O48" s="1036">
        <f t="shared" si="1"/>
        <v>204231.02000000002</v>
      </c>
    </row>
    <row r="49" spans="1:18" ht="28" outlineLevel="2" x14ac:dyDescent="0.2">
      <c r="A49" s="683" t="s">
        <v>381</v>
      </c>
      <c r="B49" s="683" t="s">
        <v>4784</v>
      </c>
      <c r="C49" s="683" t="s">
        <v>4658</v>
      </c>
      <c r="D49" s="683" t="s">
        <v>383</v>
      </c>
      <c r="E49" s="686"/>
      <c r="F49" s="683" t="s">
        <v>3677</v>
      </c>
      <c r="G49" s="683" t="s">
        <v>76</v>
      </c>
      <c r="H49" s="688">
        <v>0</v>
      </c>
      <c r="I49" s="689">
        <v>183595.5</v>
      </c>
      <c r="J49" s="689">
        <v>0</v>
      </c>
      <c r="K49" s="689">
        <v>434204.24</v>
      </c>
      <c r="L49" s="683" t="s">
        <v>4785</v>
      </c>
      <c r="M49" s="683" t="s">
        <v>4746</v>
      </c>
      <c r="N49" s="712">
        <f t="shared" si="0"/>
        <v>183595.5</v>
      </c>
      <c r="O49" s="1036">
        <f t="shared" si="1"/>
        <v>250608.74</v>
      </c>
    </row>
    <row r="50" spans="1:18" ht="28" outlineLevel="2" x14ac:dyDescent="0.2">
      <c r="A50" s="683" t="s">
        <v>381</v>
      </c>
      <c r="B50" s="683" t="s">
        <v>4786</v>
      </c>
      <c r="C50" s="683" t="s">
        <v>4658</v>
      </c>
      <c r="D50" s="683" t="s">
        <v>383</v>
      </c>
      <c r="E50" s="686"/>
      <c r="F50" s="683" t="s">
        <v>387</v>
      </c>
      <c r="G50" s="683" t="s">
        <v>423</v>
      </c>
      <c r="H50" s="688">
        <v>0</v>
      </c>
      <c r="I50" s="689">
        <v>165417.4</v>
      </c>
      <c r="J50" s="689">
        <v>0</v>
      </c>
      <c r="K50" s="689">
        <v>382476.18</v>
      </c>
      <c r="L50" s="683" t="s">
        <v>4787</v>
      </c>
      <c r="M50" s="683" t="s">
        <v>4746</v>
      </c>
      <c r="N50" s="712">
        <f t="shared" si="0"/>
        <v>165417.4</v>
      </c>
      <c r="O50" s="1036">
        <f t="shared" si="1"/>
        <v>217058.78</v>
      </c>
    </row>
    <row r="51" spans="1:18" s="109" customFormat="1" ht="28" outlineLevel="1" x14ac:dyDescent="0.2">
      <c r="A51" s="694" t="s">
        <v>531</v>
      </c>
      <c r="B51" s="695"/>
      <c r="C51" s="695"/>
      <c r="D51" s="695"/>
      <c r="E51" s="699"/>
      <c r="F51" s="695"/>
      <c r="G51" s="695"/>
      <c r="H51" s="697">
        <f>SUBTOTAL(9,H33:H50)</f>
        <v>0</v>
      </c>
      <c r="I51" s="698">
        <f>SUBTOTAL(9,I33:I50)</f>
        <v>2118179.2199999997</v>
      </c>
      <c r="J51" s="698">
        <f>SUBTOTAL(9,J33:J50)</f>
        <v>0</v>
      </c>
      <c r="K51" s="717">
        <f>SUBTOTAL(9,K33:K50)</f>
        <v>5341190.16</v>
      </c>
      <c r="L51" s="695"/>
      <c r="M51" s="695">
        <f>COUNTA(M33:M50)</f>
        <v>18</v>
      </c>
      <c r="N51" s="713">
        <f>SUBTOTAL(9,N33:N50)</f>
        <v>2118179.2199999997</v>
      </c>
      <c r="O51" s="713">
        <f>SUBTOTAL(9,O33:O50)</f>
        <v>3223010.94</v>
      </c>
    </row>
    <row r="52" spans="1:18" ht="28" outlineLevel="2" x14ac:dyDescent="0.2">
      <c r="A52" s="683" t="s">
        <v>440</v>
      </c>
      <c r="B52" s="683" t="s">
        <v>4788</v>
      </c>
      <c r="C52" s="683" t="s">
        <v>442</v>
      </c>
      <c r="D52" s="683" t="s">
        <v>4658</v>
      </c>
      <c r="E52" s="684">
        <v>14</v>
      </c>
      <c r="F52" s="731" t="s">
        <v>4789</v>
      </c>
      <c r="G52" s="683" t="s">
        <v>3340</v>
      </c>
      <c r="H52" s="688">
        <v>0</v>
      </c>
      <c r="I52" s="689">
        <v>649086.12</v>
      </c>
      <c r="J52" s="689">
        <v>0</v>
      </c>
      <c r="K52" s="689">
        <v>1597358.16</v>
      </c>
      <c r="L52" s="683" t="s">
        <v>4790</v>
      </c>
      <c r="M52" s="683" t="s">
        <v>4791</v>
      </c>
      <c r="N52" s="712">
        <f t="shared" si="0"/>
        <v>649086.12</v>
      </c>
      <c r="O52" s="1036">
        <f t="shared" si="1"/>
        <v>948272.03999999992</v>
      </c>
    </row>
    <row r="53" spans="1:18" ht="42" outlineLevel="2" x14ac:dyDescent="0.2">
      <c r="A53" s="683" t="s">
        <v>440</v>
      </c>
      <c r="B53" s="683" t="s">
        <v>4792</v>
      </c>
      <c r="C53" s="683" t="s">
        <v>442</v>
      </c>
      <c r="D53" s="683" t="s">
        <v>4658</v>
      </c>
      <c r="E53" s="684">
        <v>6</v>
      </c>
      <c r="F53" s="683" t="s">
        <v>4793</v>
      </c>
      <c r="G53" s="683" t="s">
        <v>444</v>
      </c>
      <c r="H53" s="688">
        <v>0</v>
      </c>
      <c r="I53" s="689">
        <v>301862.15999999997</v>
      </c>
      <c r="J53" s="689">
        <v>0</v>
      </c>
      <c r="K53" s="689">
        <v>742862.88</v>
      </c>
      <c r="L53" s="683" t="s">
        <v>4636</v>
      </c>
      <c r="M53" s="683" t="s">
        <v>4791</v>
      </c>
      <c r="N53" s="712">
        <f t="shared" si="0"/>
        <v>301862.15999999997</v>
      </c>
      <c r="O53" s="1036">
        <f t="shared" si="1"/>
        <v>441000.72000000003</v>
      </c>
      <c r="Q53" s="27" t="s">
        <v>4838</v>
      </c>
      <c r="R53">
        <v>6</v>
      </c>
    </row>
    <row r="54" spans="1:18" ht="42" outlineLevel="2" x14ac:dyDescent="0.2">
      <c r="A54" s="683" t="s">
        <v>440</v>
      </c>
      <c r="B54" s="683" t="s">
        <v>4794</v>
      </c>
      <c r="C54" s="683" t="s">
        <v>442</v>
      </c>
      <c r="D54" s="683" t="s">
        <v>4658</v>
      </c>
      <c r="E54" s="684">
        <v>6</v>
      </c>
      <c r="F54" s="683" t="s">
        <v>4795</v>
      </c>
      <c r="G54" s="683" t="s">
        <v>444</v>
      </c>
      <c r="H54" s="688">
        <v>0</v>
      </c>
      <c r="I54" s="689">
        <v>301862.15999999997</v>
      </c>
      <c r="J54" s="689">
        <v>0</v>
      </c>
      <c r="K54" s="689">
        <v>742862.88</v>
      </c>
      <c r="L54" s="683" t="s">
        <v>4632</v>
      </c>
      <c r="M54" s="683" t="s">
        <v>4791</v>
      </c>
      <c r="N54" s="712">
        <f t="shared" si="0"/>
        <v>301862.15999999997</v>
      </c>
      <c r="O54" s="1036">
        <f t="shared" si="1"/>
        <v>441000.72000000003</v>
      </c>
    </row>
    <row r="55" spans="1:18" ht="42" outlineLevel="2" x14ac:dyDescent="0.2">
      <c r="A55" s="683" t="s">
        <v>440</v>
      </c>
      <c r="B55" s="683" t="s">
        <v>4796</v>
      </c>
      <c r="C55" s="683" t="s">
        <v>442</v>
      </c>
      <c r="D55" s="683" t="s">
        <v>4658</v>
      </c>
      <c r="E55" s="684">
        <v>6</v>
      </c>
      <c r="F55" s="683" t="s">
        <v>4797</v>
      </c>
      <c r="G55" s="683" t="s">
        <v>444</v>
      </c>
      <c r="H55" s="688">
        <v>0</v>
      </c>
      <c r="I55" s="689">
        <v>301862.15999999997</v>
      </c>
      <c r="J55" s="689">
        <v>0</v>
      </c>
      <c r="K55" s="689">
        <v>742862.88</v>
      </c>
      <c r="L55" s="683" t="s">
        <v>4628</v>
      </c>
      <c r="M55" s="683" t="s">
        <v>4791</v>
      </c>
      <c r="N55" s="712">
        <f t="shared" si="0"/>
        <v>301862.15999999997</v>
      </c>
      <c r="O55" s="1036">
        <f t="shared" si="1"/>
        <v>441000.72000000003</v>
      </c>
    </row>
    <row r="56" spans="1:18" ht="42" outlineLevel="2" x14ac:dyDescent="0.2">
      <c r="A56" s="683" t="s">
        <v>440</v>
      </c>
      <c r="B56" s="683" t="s">
        <v>4798</v>
      </c>
      <c r="C56" s="683" t="s">
        <v>442</v>
      </c>
      <c r="D56" s="683" t="s">
        <v>4658</v>
      </c>
      <c r="E56" s="684">
        <v>6</v>
      </c>
      <c r="F56" s="683" t="s">
        <v>4799</v>
      </c>
      <c r="G56" s="683" t="s">
        <v>444</v>
      </c>
      <c r="H56" s="688">
        <v>0</v>
      </c>
      <c r="I56" s="689">
        <v>301862.15999999997</v>
      </c>
      <c r="J56" s="689">
        <v>0</v>
      </c>
      <c r="K56" s="689">
        <v>742862.88</v>
      </c>
      <c r="L56" s="683" t="s">
        <v>4626</v>
      </c>
      <c r="M56" s="683" t="s">
        <v>4791</v>
      </c>
      <c r="N56" s="712">
        <f t="shared" si="0"/>
        <v>301862.15999999997</v>
      </c>
      <c r="O56" s="1036">
        <f t="shared" si="1"/>
        <v>441000.72000000003</v>
      </c>
    </row>
    <row r="57" spans="1:18" ht="42" outlineLevel="2" x14ac:dyDescent="0.2">
      <c r="A57" s="683" t="s">
        <v>440</v>
      </c>
      <c r="B57" s="683" t="s">
        <v>4800</v>
      </c>
      <c r="C57" s="683" t="s">
        <v>442</v>
      </c>
      <c r="D57" s="683" t="s">
        <v>4658</v>
      </c>
      <c r="E57" s="684">
        <v>6</v>
      </c>
      <c r="F57" s="683" t="s">
        <v>4801</v>
      </c>
      <c r="G57" s="683" t="s">
        <v>444</v>
      </c>
      <c r="H57" s="688">
        <v>0</v>
      </c>
      <c r="I57" s="689">
        <v>301862.15999999997</v>
      </c>
      <c r="J57" s="689">
        <v>0</v>
      </c>
      <c r="K57" s="689">
        <v>742862.88</v>
      </c>
      <c r="L57" s="683" t="s">
        <v>4624</v>
      </c>
      <c r="M57" s="683" t="s">
        <v>4791</v>
      </c>
      <c r="N57" s="712">
        <f t="shared" si="0"/>
        <v>301862.15999999997</v>
      </c>
      <c r="O57" s="1036">
        <f t="shared" si="1"/>
        <v>441000.72000000003</v>
      </c>
    </row>
    <row r="58" spans="1:18" s="109" customFormat="1" ht="15" outlineLevel="1" x14ac:dyDescent="0.2">
      <c r="A58" s="700" t="s">
        <v>532</v>
      </c>
      <c r="B58" s="701"/>
      <c r="C58" s="701"/>
      <c r="D58" s="701"/>
      <c r="E58" s="702">
        <f>SUM(E52:E57)</f>
        <v>44</v>
      </c>
      <c r="F58" s="701"/>
      <c r="G58" s="701"/>
      <c r="H58" s="703">
        <f>SUBTOTAL(9,H52:H57)</f>
        <v>0</v>
      </c>
      <c r="I58" s="703">
        <f>SUBTOTAL(9,I52:I57)</f>
        <v>2158396.92</v>
      </c>
      <c r="J58" s="703">
        <f>SUBTOTAL(9,J52:J57)</f>
        <v>0</v>
      </c>
      <c r="K58" s="716">
        <f>SUBTOTAL(9,K52:K57)</f>
        <v>5311672.5599999996</v>
      </c>
      <c r="L58" s="701"/>
      <c r="M58" s="701"/>
      <c r="N58" s="713">
        <f>SUBTOTAL(9,N52:N57)</f>
        <v>2158396.92</v>
      </c>
      <c r="O58" s="713">
        <f>SUBTOTAL(9,O52:O57)</f>
        <v>3153275.6400000006</v>
      </c>
    </row>
    <row r="59" spans="1:18" s="708" customFormat="1" ht="15" x14ac:dyDescent="0.2">
      <c r="A59" s="704" t="s">
        <v>535</v>
      </c>
      <c r="B59" s="705"/>
      <c r="C59" s="705"/>
      <c r="D59" s="705"/>
      <c r="E59" s="706"/>
      <c r="F59" s="705"/>
      <c r="G59" s="705"/>
      <c r="H59" s="707">
        <f>SUBTOTAL(9,H2:H57)</f>
        <v>4562775.83</v>
      </c>
      <c r="I59" s="707">
        <f>SUBTOTAL(9,I2:I57)</f>
        <v>4331015.8400000008</v>
      </c>
      <c r="J59" s="707">
        <f>SUBTOTAL(9,J2:J57)</f>
        <v>0</v>
      </c>
      <c r="K59" s="715">
        <f>SUBTOTAL(9,K2:K57)</f>
        <v>10823473.370000001</v>
      </c>
      <c r="L59" s="705"/>
      <c r="M59" s="705"/>
      <c r="N59" s="714">
        <f>SUBTOTAL(9,N2:N57)</f>
        <v>8893791.6699999999</v>
      </c>
      <c r="O59" s="714">
        <f>SUBTOTAL(9,O2:O57)</f>
        <v>6242457.5299999993</v>
      </c>
    </row>
    <row r="60" spans="1:18" ht="15" x14ac:dyDescent="0.2">
      <c r="A60" s="690"/>
      <c r="B60" s="690"/>
      <c r="C60" s="690"/>
      <c r="D60" s="690"/>
      <c r="E60" s="691"/>
      <c r="F60" s="690"/>
      <c r="G60" s="690"/>
      <c r="H60" s="692"/>
      <c r="I60" s="692"/>
      <c r="J60" s="692"/>
      <c r="K60" s="692"/>
      <c r="L60" s="690"/>
      <c r="M60" s="690"/>
      <c r="N60" s="693"/>
      <c r="O60" s="693"/>
    </row>
    <row r="61" spans="1:18" ht="15" x14ac:dyDescent="0.2">
      <c r="A61" s="685"/>
      <c r="B61" s="685"/>
      <c r="C61" s="685"/>
      <c r="D61" s="685"/>
      <c r="E61" s="685"/>
      <c r="F61" s="687"/>
      <c r="G61" s="687"/>
      <c r="H61" s="685"/>
      <c r="I61" s="685"/>
      <c r="J61" s="685"/>
      <c r="K61" s="685"/>
      <c r="L61" s="709" t="s">
        <v>46</v>
      </c>
      <c r="M61" s="710"/>
      <c r="N61" s="710"/>
      <c r="O61" s="711">
        <f>SUM(N59+O59)</f>
        <v>15136249.199999999</v>
      </c>
    </row>
    <row r="62" spans="1:18" ht="15" x14ac:dyDescent="0.2">
      <c r="A62" s="685"/>
      <c r="B62" s="685"/>
      <c r="C62" s="685"/>
      <c r="D62" s="685"/>
      <c r="E62" s="685"/>
      <c r="F62" s="687"/>
      <c r="G62" s="687"/>
      <c r="H62" s="685"/>
      <c r="I62" s="685"/>
      <c r="J62" s="685"/>
      <c r="K62" s="685"/>
      <c r="L62" s="685"/>
      <c r="M62" s="685"/>
      <c r="N62" s="685"/>
      <c r="O62" s="685"/>
    </row>
    <row r="63" spans="1:18" ht="15" x14ac:dyDescent="0.2">
      <c r="A63" s="685"/>
      <c r="B63" s="685"/>
      <c r="C63" s="685"/>
      <c r="D63" s="685"/>
      <c r="E63" s="685"/>
      <c r="F63" s="687"/>
      <c r="G63" s="687"/>
      <c r="H63" s="685"/>
      <c r="I63" s="685"/>
      <c r="J63" s="685"/>
      <c r="K63" s="685"/>
      <c r="L63" s="685"/>
      <c r="M63" s="685"/>
      <c r="N63" s="685"/>
      <c r="O63" s="685"/>
    </row>
  </sheetData>
  <mergeCells count="67">
    <mergeCell ref="AD11:AE11"/>
    <mergeCell ref="Q12:R12"/>
    <mergeCell ref="S12:U12"/>
    <mergeCell ref="V12:W12"/>
    <mergeCell ref="X12:Y12"/>
    <mergeCell ref="AB12:AC12"/>
    <mergeCell ref="AD12:AE12"/>
    <mergeCell ref="Q11:R11"/>
    <mergeCell ref="S11:U11"/>
    <mergeCell ref="V11:W11"/>
    <mergeCell ref="X11:Y11"/>
    <mergeCell ref="AB11:AC11"/>
    <mergeCell ref="AD9:AE9"/>
    <mergeCell ref="Q10:R10"/>
    <mergeCell ref="S10:U10"/>
    <mergeCell ref="V10:W10"/>
    <mergeCell ref="X10:Y10"/>
    <mergeCell ref="AB10:AC10"/>
    <mergeCell ref="AD10:AE10"/>
    <mergeCell ref="Q9:R9"/>
    <mergeCell ref="S9:U9"/>
    <mergeCell ref="V9:W9"/>
    <mergeCell ref="X9:Y9"/>
    <mergeCell ref="AB9:AC9"/>
    <mergeCell ref="AD7:AE7"/>
    <mergeCell ref="Q8:R8"/>
    <mergeCell ref="S8:U8"/>
    <mergeCell ref="V8:W8"/>
    <mergeCell ref="X8:Y8"/>
    <mergeCell ref="AB8:AC8"/>
    <mergeCell ref="AD8:AE8"/>
    <mergeCell ref="Q7:R7"/>
    <mergeCell ref="S7:U7"/>
    <mergeCell ref="V7:W7"/>
    <mergeCell ref="X7:Y7"/>
    <mergeCell ref="AB7:AC7"/>
    <mergeCell ref="AD5:AE5"/>
    <mergeCell ref="Q6:R6"/>
    <mergeCell ref="S6:U6"/>
    <mergeCell ref="V6:W6"/>
    <mergeCell ref="X6:Y6"/>
    <mergeCell ref="AB6:AC6"/>
    <mergeCell ref="AD6:AE6"/>
    <mergeCell ref="Q5:R5"/>
    <mergeCell ref="S5:U5"/>
    <mergeCell ref="V5:W5"/>
    <mergeCell ref="X5:Y5"/>
    <mergeCell ref="AB5:AC5"/>
    <mergeCell ref="AD3:AE3"/>
    <mergeCell ref="Q4:R4"/>
    <mergeCell ref="S4:U4"/>
    <mergeCell ref="V4:W4"/>
    <mergeCell ref="X4:Y4"/>
    <mergeCell ref="AB4:AC4"/>
    <mergeCell ref="AD4:AE4"/>
    <mergeCell ref="Q3:R3"/>
    <mergeCell ref="S3:U3"/>
    <mergeCell ref="V3:W3"/>
    <mergeCell ref="X3:Y3"/>
    <mergeCell ref="AB3:AC3"/>
    <mergeCell ref="Q1:AE1"/>
    <mergeCell ref="Q2:R2"/>
    <mergeCell ref="S2:U2"/>
    <mergeCell ref="V2:W2"/>
    <mergeCell ref="X2:Y2"/>
    <mergeCell ref="AB2:AC2"/>
    <mergeCell ref="AD2:AE2"/>
  </mergeCells>
  <conditionalFormatting sqref="B1">
    <cfRule type="duplicateValues" dxfId="22" priority="2"/>
  </conditionalFormatting>
  <conditionalFormatting sqref="B2:B60">
    <cfRule type="duplicateValues" dxfId="21" priority="1"/>
  </conditionalFormatting>
  <conditionalFormatting sqref="E1 H1:M1">
    <cfRule type="expression" dxfId="20" priority="6">
      <formula>_xlfn.ISFORMULA($I1048499)</formula>
    </cfRule>
  </conditionalFormatting>
  <conditionalFormatting sqref="E1">
    <cfRule type="expression" dxfId="19" priority="5">
      <formula>_xlfn.ISFORMULA($C3)</formula>
    </cfRule>
  </conditionalFormatting>
  <conditionalFormatting sqref="H1:O1">
    <cfRule type="expression" dxfId="18" priority="3">
      <formula>_xlfn.ISFORMULA($C3)</formula>
    </cfRule>
  </conditionalFormatting>
  <conditionalFormatting sqref="N1:O1">
    <cfRule type="expression" dxfId="17" priority="4">
      <formula>_xlfn.ISFORMULA($I1048501)</formula>
    </cfRule>
  </conditionalFormatting>
  <pageMargins left="0.7" right="0.7" top="0.75" bottom="0.75" header="0.3" footer="0.3"/>
  <pageSetup orientation="portrait" verticalDpi="0" r:id="rId1"/>
  <ignoredErrors>
    <ignoredError sqref="N52:N57 N2:N16 N18:N31 N33:N50" formulaRange="1"/>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D2A40-C5CD-43AB-8B5B-0EC1A6BB3531}">
  <sheetPr>
    <pageSetUpPr fitToPage="1"/>
  </sheetPr>
  <dimension ref="A1:O64"/>
  <sheetViews>
    <sheetView workbookViewId="0">
      <selection activeCell="A24" sqref="A24"/>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85.5" customHeight="1" thickBot="1" x14ac:dyDescent="0.2">
      <c r="A1" s="1054"/>
      <c r="B1" s="1054"/>
      <c r="C1" s="1054"/>
      <c r="D1" s="1054"/>
      <c r="E1" s="1054"/>
      <c r="F1" s="1054"/>
      <c r="G1" s="1054"/>
      <c r="H1" s="1054"/>
      <c r="I1" s="1054"/>
      <c r="J1" s="1054"/>
      <c r="K1" s="1054"/>
      <c r="L1" s="1054"/>
      <c r="M1" s="1055"/>
    </row>
    <row r="2" spans="1:15" ht="17" thickBot="1" x14ac:dyDescent="0.25">
      <c r="A2" s="166">
        <v>44593</v>
      </c>
      <c r="B2" s="167"/>
      <c r="C2" s="167"/>
      <c r="D2" s="167"/>
      <c r="E2" s="167"/>
      <c r="F2" s="167"/>
      <c r="G2" s="167"/>
      <c r="H2" s="167"/>
      <c r="I2" s="167"/>
      <c r="J2" s="167"/>
      <c r="K2" s="167"/>
      <c r="L2" s="167"/>
      <c r="M2" s="168" t="s">
        <v>53</v>
      </c>
      <c r="O2" s="27"/>
    </row>
    <row r="3" spans="1:15" ht="17" thickBot="1" x14ac:dyDescent="0.2">
      <c r="A3" s="169"/>
      <c r="B3" s="1047" t="s">
        <v>51</v>
      </c>
      <c r="C3" s="1047"/>
      <c r="D3" s="1048"/>
      <c r="E3" s="1047" t="s">
        <v>49</v>
      </c>
      <c r="F3" s="1047"/>
      <c r="G3" s="1048"/>
      <c r="H3" s="1047" t="s">
        <v>52</v>
      </c>
      <c r="I3" s="1047"/>
      <c r="J3" s="1048"/>
      <c r="K3" s="1047" t="s">
        <v>50</v>
      </c>
      <c r="L3" s="1047"/>
      <c r="M3" s="1049"/>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7">
        <v>0</v>
      </c>
      <c r="H5" s="449">
        <f>SUM(B5+'Jan Report '!H5)</f>
        <v>6</v>
      </c>
      <c r="I5" s="449">
        <f>SUM(C5+'Jan Report '!I5)</f>
        <v>6</v>
      </c>
      <c r="J5" s="527">
        <f>SUM(D5+'Jan Report '!J5)</f>
        <v>512074</v>
      </c>
      <c r="K5" s="442">
        <f>SUM(E5+'Jan Report '!K5)</f>
        <v>0</v>
      </c>
      <c r="L5" s="442">
        <f>SUM(F5+'Jan Report '!L5)</f>
        <v>0</v>
      </c>
      <c r="M5" s="530">
        <f>SUM(G5+'Jan Report '!M5)</f>
        <v>0</v>
      </c>
      <c r="O5" s="724">
        <f>SUM(J5:J13)</f>
        <v>51346844.790000007</v>
      </c>
    </row>
    <row r="6" spans="1:15" ht="16" x14ac:dyDescent="0.2">
      <c r="A6" s="175" t="s">
        <v>42</v>
      </c>
      <c r="B6" s="436">
        <f>'02 Data Dump'!V42</f>
        <v>3</v>
      </c>
      <c r="C6" s="436">
        <f>B6</f>
        <v>3</v>
      </c>
      <c r="D6" s="290">
        <f>'02 Data Dump'!X42</f>
        <v>475875.9</v>
      </c>
      <c r="E6" s="444">
        <v>8</v>
      </c>
      <c r="F6" s="444">
        <v>8</v>
      </c>
      <c r="G6" s="7">
        <v>942347</v>
      </c>
      <c r="H6" s="439">
        <f>SUM(B6+'Jan Report '!H6)</f>
        <v>80</v>
      </c>
      <c r="I6" s="439">
        <f>SUM(C6+'Jan Report '!I6)</f>
        <v>80</v>
      </c>
      <c r="J6" s="528">
        <f>SUM(D6+'Jan Report '!J6)</f>
        <v>10458294.870000001</v>
      </c>
      <c r="K6" s="444">
        <f>SUM(E6+'Jan Report '!K6)</f>
        <v>81</v>
      </c>
      <c r="L6" s="444">
        <f>SUM(F6+'Jan Report '!L6)</f>
        <v>81</v>
      </c>
      <c r="M6" s="531">
        <f>SUM(G6+'Jan Report '!M6)</f>
        <v>11080718</v>
      </c>
    </row>
    <row r="7" spans="1:15" ht="16" x14ac:dyDescent="0.2">
      <c r="A7" s="175" t="s">
        <v>5</v>
      </c>
      <c r="B7" s="437">
        <v>0</v>
      </c>
      <c r="C7" s="438">
        <v>0</v>
      </c>
      <c r="D7" s="290">
        <v>0</v>
      </c>
      <c r="E7" s="444">
        <v>0</v>
      </c>
      <c r="F7" s="444">
        <v>0</v>
      </c>
      <c r="G7" s="7">
        <v>0</v>
      </c>
      <c r="H7" s="439">
        <f>SUM(B7+'Jan Report '!H7)</f>
        <v>4</v>
      </c>
      <c r="I7" s="439">
        <f>SUM(C7+'Jan Report '!I7)</f>
        <v>6</v>
      </c>
      <c r="J7" s="528">
        <f>SUM(D7+'Jan Report '!J7)</f>
        <v>732566.25</v>
      </c>
      <c r="K7" s="444">
        <f>SUM(E7+'Jan Report '!K7)</f>
        <v>1</v>
      </c>
      <c r="L7" s="444">
        <f>SUM(F7+'Jan Report '!L7)</f>
        <v>2</v>
      </c>
      <c r="M7" s="531">
        <f>SUM(G7+'Jan Report '!M7)</f>
        <v>136032</v>
      </c>
    </row>
    <row r="8" spans="1:15" ht="16" x14ac:dyDescent="0.2">
      <c r="A8" s="175" t="s">
        <v>40</v>
      </c>
      <c r="B8" s="437">
        <f>'02 Data Dump'!V44</f>
        <v>3</v>
      </c>
      <c r="C8" s="437">
        <f>'02 Data Dump'!W44</f>
        <v>52</v>
      </c>
      <c r="D8" s="291">
        <f>'02 Data Dump'!N62</f>
        <v>2149828.58</v>
      </c>
      <c r="E8" s="444">
        <v>0</v>
      </c>
      <c r="F8" s="444">
        <v>0</v>
      </c>
      <c r="G8" s="7">
        <v>0</v>
      </c>
      <c r="H8" s="439">
        <f>SUM(B8+'Jan Report '!H8)</f>
        <v>45</v>
      </c>
      <c r="I8" s="439">
        <f>SUM(C8+'Jan Report '!I8)</f>
        <v>687</v>
      </c>
      <c r="J8" s="528">
        <f>SUM(D8+'Jan Report '!J8)</f>
        <v>34833013.939999998</v>
      </c>
      <c r="K8" s="444">
        <f>SUM(E8+'Jan Report '!K8)</f>
        <v>10</v>
      </c>
      <c r="L8" s="444">
        <f>SUM(F8+'Jan Report '!L8)</f>
        <v>273</v>
      </c>
      <c r="M8" s="531">
        <f>SUM(G8+'Jan Report '!M8)</f>
        <v>11964594</v>
      </c>
    </row>
    <row r="9" spans="1:15" ht="16" x14ac:dyDescent="0.2">
      <c r="A9" s="175" t="s">
        <v>41</v>
      </c>
      <c r="B9" s="439">
        <v>0</v>
      </c>
      <c r="C9" s="439">
        <v>0</v>
      </c>
      <c r="D9" s="292">
        <v>0</v>
      </c>
      <c r="E9" s="444">
        <v>0</v>
      </c>
      <c r="F9" s="444">
        <v>0</v>
      </c>
      <c r="G9" s="7">
        <v>0</v>
      </c>
      <c r="H9" s="439">
        <f>SUM(B9+'Jan Report '!H9)</f>
        <v>0</v>
      </c>
      <c r="I9" s="439">
        <f>SUM(C9+'Jan Report '!I9)</f>
        <v>0</v>
      </c>
      <c r="J9" s="528">
        <f>SUM(D9+'Jan Report '!J9)</f>
        <v>0</v>
      </c>
      <c r="K9" s="444">
        <f>SUM(E9+'Jan Report '!K9)</f>
        <v>0</v>
      </c>
      <c r="L9" s="444">
        <f>SUM(F9+'Jan Report '!L9)</f>
        <v>0</v>
      </c>
      <c r="M9" s="531">
        <f>SUM(G9+'Jan Report '!M9)</f>
        <v>0</v>
      </c>
      <c r="O9" s="27"/>
    </row>
    <row r="10" spans="1:15" ht="16" x14ac:dyDescent="0.2">
      <c r="A10" s="175" t="s">
        <v>44</v>
      </c>
      <c r="B10" s="436">
        <f>'02 Data Dump'!V47</f>
        <v>4</v>
      </c>
      <c r="C10" s="436">
        <f>B10</f>
        <v>4</v>
      </c>
      <c r="D10" s="290">
        <f>'02 Data Dump'!X47</f>
        <v>391235.28</v>
      </c>
      <c r="E10" s="444">
        <v>2</v>
      </c>
      <c r="F10" s="443">
        <v>2</v>
      </c>
      <c r="G10" s="7">
        <v>126415</v>
      </c>
      <c r="H10" s="439">
        <f>SUM(B10+'Jan Report '!H10)</f>
        <v>23</v>
      </c>
      <c r="I10" s="439">
        <f>SUM(C10+'Jan Report '!I10)</f>
        <v>23</v>
      </c>
      <c r="J10" s="528">
        <f>SUM(D10+'Jan Report '!J10)</f>
        <v>1975963.53</v>
      </c>
      <c r="K10" s="444">
        <f>SUM(E10+'Jan Report '!K10)</f>
        <v>28</v>
      </c>
      <c r="L10" s="444">
        <f>SUM(F10+'Jan Report '!L10)</f>
        <v>28</v>
      </c>
      <c r="M10" s="531">
        <f>SUM(G10+'Jan Report '!M10)</f>
        <v>2110075</v>
      </c>
    </row>
    <row r="11" spans="1:15" ht="16" x14ac:dyDescent="0.2">
      <c r="A11" s="175" t="s">
        <v>38</v>
      </c>
      <c r="B11" s="437">
        <f>'02 Data Dump'!V48</f>
        <v>1</v>
      </c>
      <c r="C11" s="437">
        <f>'02 Data Dump'!W48</f>
        <v>2</v>
      </c>
      <c r="D11" s="292">
        <f>'02 Data Dump'!X48</f>
        <v>170746.4</v>
      </c>
      <c r="E11" s="444">
        <v>3</v>
      </c>
      <c r="F11" s="443">
        <v>6</v>
      </c>
      <c r="G11" s="8">
        <v>474330</v>
      </c>
      <c r="H11" s="439">
        <f>SUM(B11+'Jan Report '!H11)</f>
        <v>22</v>
      </c>
      <c r="I11" s="439">
        <f>SUM(C11+'Jan Report '!I11)</f>
        <v>25</v>
      </c>
      <c r="J11" s="528">
        <f>SUM(D11+'Jan Report '!J11)</f>
        <v>2011879.8499999996</v>
      </c>
      <c r="K11" s="444">
        <f>SUM(E11+'Jan Report '!K11)</f>
        <v>15</v>
      </c>
      <c r="L11" s="444">
        <f>SUM(F11+'Jan Report '!L11)</f>
        <v>30</v>
      </c>
      <c r="M11" s="531">
        <f>SUM(G11+'Jan Report '!M11)</f>
        <v>2432706</v>
      </c>
    </row>
    <row r="12" spans="1:15" ht="16" x14ac:dyDescent="0.2">
      <c r="A12" s="175" t="s">
        <v>39</v>
      </c>
      <c r="B12" s="437">
        <f>'02 Data Dump'!V49</f>
        <v>6</v>
      </c>
      <c r="C12" s="437">
        <f>'02 Data Dump'!W49</f>
        <v>6</v>
      </c>
      <c r="D12" s="292">
        <f>'02 Data Dump'!X49</f>
        <v>544490.69999999995</v>
      </c>
      <c r="E12" s="444">
        <v>0</v>
      </c>
      <c r="F12" s="446">
        <v>0</v>
      </c>
      <c r="G12" s="8">
        <v>0</v>
      </c>
      <c r="H12" s="439">
        <f>SUM(B12+'Jan Report '!H12)</f>
        <v>6</v>
      </c>
      <c r="I12" s="439">
        <f>SUM(C12+'Jan Report '!I12)</f>
        <v>6</v>
      </c>
      <c r="J12" s="528">
        <f>SUM(D12+'Jan Report '!J12)</f>
        <v>544490.69999999995</v>
      </c>
      <c r="K12" s="444">
        <f>SUM(E12+'Jan Report '!K12)</f>
        <v>1</v>
      </c>
      <c r="L12" s="444">
        <f>SUM(F12+'Jan Report '!L12)</f>
        <v>3</v>
      </c>
      <c r="M12" s="531">
        <f>SUM(G12+'Jan Report '!M12)</f>
        <v>305749</v>
      </c>
    </row>
    <row r="13" spans="1:15" ht="17" x14ac:dyDescent="0.2">
      <c r="A13" s="177" t="s">
        <v>6</v>
      </c>
      <c r="B13" s="437">
        <f>'02 Data Dump'!V45</f>
        <v>7</v>
      </c>
      <c r="C13" s="437">
        <f>'02 Data Dump'!W45</f>
        <v>7</v>
      </c>
      <c r="D13" s="292">
        <f>'02 Data Dump'!N70</f>
        <v>49376.800000000003</v>
      </c>
      <c r="E13" s="444">
        <v>3</v>
      </c>
      <c r="F13" s="443">
        <v>3</v>
      </c>
      <c r="G13" s="7">
        <v>42830</v>
      </c>
      <c r="H13" s="439">
        <f>SUM(B13+'Jan Report '!H13)</f>
        <v>27</v>
      </c>
      <c r="I13" s="439">
        <f>SUM(C13+'Jan Report '!I13)</f>
        <v>27</v>
      </c>
      <c r="J13" s="528">
        <f>SUM(D13+'Jan Report '!J13)</f>
        <v>278561.64999999997</v>
      </c>
      <c r="K13" s="444">
        <f>SUM(E13+'Jan Report '!K13)</f>
        <v>31</v>
      </c>
      <c r="L13" s="444">
        <f>SUM(F13+'Jan Report '!L13)</f>
        <v>31</v>
      </c>
      <c r="M13" s="531">
        <f>SUM(G13+'Jan Report '!M13)</f>
        <v>392993</v>
      </c>
    </row>
    <row r="14" spans="1:15" ht="16" x14ac:dyDescent="0.2">
      <c r="A14" s="175" t="s">
        <v>7</v>
      </c>
      <c r="B14" s="437">
        <v>0</v>
      </c>
      <c r="C14" s="437">
        <v>0</v>
      </c>
      <c r="D14" s="292">
        <v>0</v>
      </c>
      <c r="E14" s="444">
        <v>0</v>
      </c>
      <c r="F14" s="443">
        <v>0</v>
      </c>
      <c r="G14" s="8">
        <v>0</v>
      </c>
      <c r="H14" s="439">
        <f>SUM(B14+'Jan Report '!H14)</f>
        <v>0</v>
      </c>
      <c r="I14" s="439">
        <f>SUM(C14+'Jan Report '!I14)</f>
        <v>0</v>
      </c>
      <c r="J14" s="528">
        <f>SUM(D14+'Jan Report '!J14)</f>
        <v>0</v>
      </c>
      <c r="K14" s="444">
        <f>SUM(E14+'Jan Report '!K14)</f>
        <v>0</v>
      </c>
      <c r="L14" s="444">
        <f>SUM(F14+'Jan Report '!L14)</f>
        <v>0</v>
      </c>
      <c r="M14" s="531">
        <f>SUM(G14+'Jan Report '!M14)</f>
        <v>0</v>
      </c>
    </row>
    <row r="15" spans="1:15" ht="16" x14ac:dyDescent="0.2">
      <c r="A15" s="175" t="s">
        <v>8</v>
      </c>
      <c r="B15" s="437">
        <f>'02 Data Dump'!V46</f>
        <v>2</v>
      </c>
      <c r="C15" s="437">
        <v>2</v>
      </c>
      <c r="D15" s="292">
        <f>'02 Data Dump'!N73</f>
        <v>1024740.5499999999</v>
      </c>
      <c r="E15" s="444">
        <v>3</v>
      </c>
      <c r="F15" s="443">
        <v>3</v>
      </c>
      <c r="G15" s="8">
        <v>206465</v>
      </c>
      <c r="H15" s="439">
        <f>SUM(B15+'Jan Report '!H15)</f>
        <v>6</v>
      </c>
      <c r="I15" s="439">
        <f>SUM(C15+'Jan Report '!I15)</f>
        <v>6</v>
      </c>
      <c r="J15" s="528">
        <f>SUM(D15+'Jan Report '!J15)</f>
        <v>1207987.21</v>
      </c>
      <c r="K15" s="444">
        <f>SUM(E15+'Jan Report '!K15)</f>
        <v>18</v>
      </c>
      <c r="L15" s="444">
        <f>SUM(F15+'Jan Report '!L15)</f>
        <v>18</v>
      </c>
      <c r="M15" s="531">
        <f>SUM(G15+'Jan Report '!M15)</f>
        <v>7418957</v>
      </c>
    </row>
    <row r="16" spans="1:15" ht="16" x14ac:dyDescent="0.2">
      <c r="A16" s="175" t="s">
        <v>9</v>
      </c>
      <c r="B16" s="437">
        <v>0</v>
      </c>
      <c r="C16" s="437">
        <v>0</v>
      </c>
      <c r="D16" s="292">
        <v>0</v>
      </c>
      <c r="E16" s="444">
        <v>0</v>
      </c>
      <c r="F16" s="443">
        <v>0</v>
      </c>
      <c r="G16" s="9">
        <v>0</v>
      </c>
      <c r="H16" s="439">
        <f>SUM(B16+'Jan Report '!H16)</f>
        <v>0</v>
      </c>
      <c r="I16" s="439">
        <f>SUM(C16+'Jan Report '!I16)</f>
        <v>0</v>
      </c>
      <c r="J16" s="528">
        <f>SUM(D16+'Jan Report '!J16)</f>
        <v>0</v>
      </c>
      <c r="K16" s="444">
        <f>SUM(E16+'Jan Report '!K16)</f>
        <v>0</v>
      </c>
      <c r="L16" s="444">
        <f>SUM(F16+'Jan Report '!L16)</f>
        <v>0</v>
      </c>
      <c r="M16" s="531">
        <f>SUM(G16+'Jan Report '!M16)</f>
        <v>0</v>
      </c>
    </row>
    <row r="17" spans="1:15" ht="16" x14ac:dyDescent="0.2">
      <c r="A17" s="175" t="s">
        <v>10</v>
      </c>
      <c r="B17" s="437">
        <v>0</v>
      </c>
      <c r="C17" s="437">
        <v>0</v>
      </c>
      <c r="D17" s="292">
        <v>0</v>
      </c>
      <c r="E17" s="444">
        <v>0</v>
      </c>
      <c r="F17" s="443">
        <v>0</v>
      </c>
      <c r="G17" s="9">
        <v>0</v>
      </c>
      <c r="H17" s="439">
        <f>SUM(B17+'Jan Report '!H17)</f>
        <v>0</v>
      </c>
      <c r="I17" s="439">
        <f>SUM(C17+'Jan Report '!I17)</f>
        <v>0</v>
      </c>
      <c r="J17" s="528">
        <f>SUM(D17+'Jan Report '!J17)</f>
        <v>0</v>
      </c>
      <c r="K17" s="444">
        <f>SUM(E17+'Jan Report '!K17)</f>
        <v>0</v>
      </c>
      <c r="L17" s="444">
        <f>SUM(F17+'Jan Report '!L17)</f>
        <v>0</v>
      </c>
      <c r="M17" s="531">
        <f>SUM(G17+'Jan Report '!M17)</f>
        <v>0</v>
      </c>
    </row>
    <row r="18" spans="1:15" ht="17" thickBot="1" x14ac:dyDescent="0.25">
      <c r="A18" s="178" t="s">
        <v>11</v>
      </c>
      <c r="B18" s="437">
        <v>0</v>
      </c>
      <c r="C18" s="437">
        <v>0</v>
      </c>
      <c r="D18" s="292">
        <v>0</v>
      </c>
      <c r="E18" s="444">
        <v>0</v>
      </c>
      <c r="F18" s="443">
        <v>0</v>
      </c>
      <c r="G18" s="9">
        <v>0</v>
      </c>
      <c r="H18" s="450">
        <f>SUM(B18+'Jan Report '!H18)</f>
        <v>0</v>
      </c>
      <c r="I18" s="450">
        <f>SUM(C18+'Jan Report '!I18)</f>
        <v>0</v>
      </c>
      <c r="J18" s="529">
        <f>SUM(D18+'Jan Report '!J18)</f>
        <v>0</v>
      </c>
      <c r="K18" s="447">
        <f>SUM(E18+'Jan Report '!K18)</f>
        <v>0</v>
      </c>
      <c r="L18" s="447">
        <f>SUM(F18+'Jan Report '!L18)</f>
        <v>0</v>
      </c>
      <c r="M18" s="532">
        <f>SUM(G18+'Jan Report '!M18)</f>
        <v>0</v>
      </c>
    </row>
    <row r="19" spans="1:15" ht="17" thickBot="1" x14ac:dyDescent="0.25">
      <c r="A19" s="179" t="s">
        <v>12</v>
      </c>
      <c r="B19" s="441">
        <f>SUM(B5:B18)</f>
        <v>26</v>
      </c>
      <c r="C19" s="441">
        <f t="shared" ref="C19:M19" si="0">SUM(C5:C18)</f>
        <v>76</v>
      </c>
      <c r="D19" s="211">
        <f t="shared" si="0"/>
        <v>4806294.209999999</v>
      </c>
      <c r="E19" s="448">
        <f t="shared" si="0"/>
        <v>19</v>
      </c>
      <c r="F19" s="448">
        <f t="shared" si="0"/>
        <v>22</v>
      </c>
      <c r="G19" s="213">
        <f t="shared" si="0"/>
        <v>1792387</v>
      </c>
      <c r="H19" s="441">
        <f t="shared" si="0"/>
        <v>219</v>
      </c>
      <c r="I19" s="441">
        <f t="shared" si="0"/>
        <v>866</v>
      </c>
      <c r="J19" s="211">
        <f t="shared" si="0"/>
        <v>52554832.000000007</v>
      </c>
      <c r="K19" s="448">
        <f t="shared" si="0"/>
        <v>185</v>
      </c>
      <c r="L19" s="448">
        <f t="shared" si="0"/>
        <v>466</v>
      </c>
      <c r="M19" s="570">
        <f t="shared" si="0"/>
        <v>35841824</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5" ht="16" x14ac:dyDescent="0.15">
      <c r="A22" s="184" t="s">
        <v>45</v>
      </c>
      <c r="B22" s="304"/>
      <c r="C22" s="451">
        <f>'02 Data Dump'!M39</f>
        <v>23</v>
      </c>
      <c r="D22" s="334">
        <f>'02 Data Dump'!N39</f>
        <v>990286.35000000009</v>
      </c>
      <c r="E22" s="309"/>
      <c r="F22" s="455">
        <v>23</v>
      </c>
      <c r="G22" s="312">
        <v>756529</v>
      </c>
      <c r="H22" s="307"/>
      <c r="I22" s="451">
        <f>SUM(C22+'Jan Report '!I22)</f>
        <v>333</v>
      </c>
      <c r="J22" s="533">
        <f>SUM(D22+'Jan Report '!J22)</f>
        <v>6123281.2699999996</v>
      </c>
      <c r="K22" s="460"/>
      <c r="L22" s="508">
        <f>SUM(F22+'Jan Report '!L22)</f>
        <v>393</v>
      </c>
      <c r="M22" s="805">
        <f>SUM(G22+'Jan Report '!M22)</f>
        <v>7319000</v>
      </c>
      <c r="O22" s="27"/>
    </row>
    <row r="23" spans="1:15" ht="16" x14ac:dyDescent="0.2">
      <c r="A23" s="185" t="s">
        <v>13</v>
      </c>
      <c r="B23" s="305"/>
      <c r="C23" s="452">
        <f>'02 Data Dump'!M15</f>
        <v>13</v>
      </c>
      <c r="D23" s="335">
        <f>'02 Data Dump'!N15</f>
        <v>4727503</v>
      </c>
      <c r="E23" s="310"/>
      <c r="F23" s="456">
        <v>10</v>
      </c>
      <c r="G23" s="17">
        <v>967615</v>
      </c>
      <c r="H23" s="305"/>
      <c r="I23" s="452">
        <f>SUM(C23+'Jan Report '!I23)</f>
        <v>157</v>
      </c>
      <c r="J23" s="534">
        <f>SUM(D23+'Jan Report '!J23)</f>
        <v>24887938.289999999</v>
      </c>
      <c r="K23" s="462"/>
      <c r="L23" s="509">
        <f>SUM(F23+'Jan Report '!L23)</f>
        <v>140</v>
      </c>
      <c r="M23" s="806">
        <f>SUM(G23+'Jan Report '!M23)</f>
        <v>36386564</v>
      </c>
    </row>
    <row r="24" spans="1:15" ht="17" thickBot="1" x14ac:dyDescent="0.25">
      <c r="A24" s="186" t="s">
        <v>48</v>
      </c>
      <c r="B24" s="306"/>
      <c r="C24" s="453">
        <v>0</v>
      </c>
      <c r="D24" s="336">
        <v>0</v>
      </c>
      <c r="E24" s="311"/>
      <c r="F24" s="457">
        <v>0</v>
      </c>
      <c r="G24" s="18">
        <v>0</v>
      </c>
      <c r="H24" s="308"/>
      <c r="I24" s="459">
        <f>SUM(C24+'Jan Report '!I24)</f>
        <v>9</v>
      </c>
      <c r="J24" s="535">
        <f>SUM(D24+'Jan Report '!J24)</f>
        <v>5351408.34</v>
      </c>
      <c r="K24" s="464"/>
      <c r="L24" s="510">
        <f>SUM(F24+'Dec Report'!L24)</f>
        <v>0</v>
      </c>
      <c r="M24" s="804">
        <f>SUM(G24+'Dec Report'!M24)</f>
        <v>0</v>
      </c>
    </row>
    <row r="25" spans="1:15" ht="17" thickBot="1" x14ac:dyDescent="0.25">
      <c r="A25" s="187" t="s">
        <v>14</v>
      </c>
      <c r="B25" s="303"/>
      <c r="C25" s="454">
        <f>SUM(C22:C24)</f>
        <v>36</v>
      </c>
      <c r="D25" s="214">
        <f>SUM(D22:D24)</f>
        <v>5717789.3499999996</v>
      </c>
      <c r="E25" s="300"/>
      <c r="F25" s="458">
        <f>SUM(F22:F24)</f>
        <v>33</v>
      </c>
      <c r="G25" s="215">
        <f>SUM(G22:G24)</f>
        <v>1724144</v>
      </c>
      <c r="H25" s="303"/>
      <c r="I25" s="454">
        <f>SUM(I22:I24)</f>
        <v>499</v>
      </c>
      <c r="J25" s="214">
        <f>SUM(J22:J24)</f>
        <v>36362627.899999999</v>
      </c>
      <c r="K25" s="627"/>
      <c r="L25" s="458">
        <f>SUM(L22:L24)</f>
        <v>533</v>
      </c>
      <c r="M25" s="314">
        <f>SUM(M22:M24)</f>
        <v>43705564</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5" ht="18" thickBot="1" x14ac:dyDescent="0.25">
      <c r="A28" s="190" t="s">
        <v>2893</v>
      </c>
      <c r="B28" s="297"/>
      <c r="C28" s="298">
        <f>'02 Data Dump'!V43</f>
        <v>3</v>
      </c>
      <c r="D28" s="217">
        <f>SUM(C5:C12)+C28</f>
        <v>70</v>
      </c>
      <c r="E28" s="300"/>
      <c r="F28" s="299">
        <v>1</v>
      </c>
      <c r="G28" s="218">
        <f>SUM(F5:F12)+F28</f>
        <v>17</v>
      </c>
      <c r="H28" s="296"/>
      <c r="I28" s="295">
        <f>SUM(C28+'Jan Report '!I28)</f>
        <v>12</v>
      </c>
      <c r="J28" s="295">
        <f>SUM(D28+'Jan Report '!J28)</f>
        <v>843</v>
      </c>
      <c r="K28" s="300"/>
      <c r="L28" s="299">
        <f>SUM(F28+'Jan Report '!L28)</f>
        <v>3</v>
      </c>
      <c r="M28" s="299">
        <f>SUM(G28+'Jan Report '!M28)</f>
        <v>420</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5" ht="35" thickBot="1" x14ac:dyDescent="0.25">
      <c r="A31" s="192" t="s">
        <v>2895</v>
      </c>
      <c r="B31" s="297"/>
      <c r="C31" s="302">
        <f>SUM(B19+C25)</f>
        <v>62</v>
      </c>
      <c r="D31" s="214">
        <f>SUM(D19+D25)</f>
        <v>10524083.559999999</v>
      </c>
      <c r="E31" s="571"/>
      <c r="F31" s="299">
        <f>SUM(E19+F25)</f>
        <v>52</v>
      </c>
      <c r="G31" s="215">
        <f>SUM(G19+G25)</f>
        <v>3516531</v>
      </c>
      <c r="H31" s="297"/>
      <c r="I31" s="302">
        <f>SUM(H19+I25)</f>
        <v>718</v>
      </c>
      <c r="J31" s="214">
        <f>SUM(J19+J25)</f>
        <v>88917459.900000006</v>
      </c>
      <c r="K31" s="319"/>
      <c r="L31" s="299">
        <f>SUM(K19+L25)</f>
        <v>718</v>
      </c>
      <c r="M31" s="216">
        <f>SUM(M19+M25)</f>
        <v>79547388</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8">
        <f>'02 Data Dump'!O76</f>
        <v>18102093.630200006</v>
      </c>
      <c r="C33" s="1058"/>
      <c r="D33" s="1059"/>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46" t="s">
        <v>51</v>
      </c>
      <c r="C35" s="1047"/>
      <c r="D35" s="1048"/>
      <c r="E35" s="1047" t="s">
        <v>49</v>
      </c>
      <c r="F35" s="1047"/>
      <c r="G35" s="1048"/>
      <c r="H35" s="1047" t="s">
        <v>52</v>
      </c>
      <c r="I35" s="1047"/>
      <c r="J35" s="1048"/>
      <c r="K35" s="1047" t="s">
        <v>50</v>
      </c>
      <c r="L35" s="1047"/>
      <c r="M35" s="1049"/>
      <c r="O35" s="27"/>
    </row>
    <row r="36" spans="1:15"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5" ht="16" x14ac:dyDescent="0.2">
      <c r="A37" s="175" t="s">
        <v>19</v>
      </c>
      <c r="B37" s="350"/>
      <c r="C37" s="351">
        <f>C31</f>
        <v>62</v>
      </c>
      <c r="D37" s="208">
        <f>SUM('02 Five Reports'!J22+'02 Five Reports'!S18)-'Feb Report'!D41</f>
        <v>135949.47</v>
      </c>
      <c r="E37" s="342"/>
      <c r="F37" s="572">
        <v>52</v>
      </c>
      <c r="G37" s="19">
        <v>67796</v>
      </c>
      <c r="H37" s="350"/>
      <c r="I37" s="469">
        <f>SUM(C37+'Jan Report '!I37)</f>
        <v>718</v>
      </c>
      <c r="J37" s="594">
        <f>SUM(D37+'Jan Report '!J37)</f>
        <v>833703.73</v>
      </c>
      <c r="K37" s="255"/>
      <c r="L37" s="485">
        <f>SUM(F37+'Jan Report '!L37)</f>
        <v>722</v>
      </c>
      <c r="M37" s="628">
        <f>SUM(G37+'Jan Report '!M37)</f>
        <v>737817</v>
      </c>
    </row>
    <row r="38" spans="1:15" ht="16" x14ac:dyDescent="0.2">
      <c r="A38" s="175" t="s">
        <v>20</v>
      </c>
      <c r="B38" s="354"/>
      <c r="C38" s="513">
        <f>'02 Five Reports'!B4</f>
        <v>63</v>
      </c>
      <c r="D38" s="208">
        <f>SUM('02 Five Reports'!J23+'02 Five Reports'!S19)</f>
        <v>60016.72</v>
      </c>
      <c r="E38" s="342"/>
      <c r="F38" s="250">
        <v>81</v>
      </c>
      <c r="G38" s="20">
        <v>24674</v>
      </c>
      <c r="H38" s="350"/>
      <c r="I38" s="469">
        <f>SUM(C38+'Jan Report '!I38)</f>
        <v>743</v>
      </c>
      <c r="J38" s="594">
        <f>SUM(D38+'Jan Report '!J38)</f>
        <v>218952.45</v>
      </c>
      <c r="K38" s="255"/>
      <c r="L38" s="485">
        <f>SUM(F38+'Jan Report '!L38)</f>
        <v>706</v>
      </c>
      <c r="M38" s="628">
        <f>SUM(G38+'Jan Report '!M38)</f>
        <v>178569</v>
      </c>
    </row>
    <row r="39" spans="1:15" ht="16" x14ac:dyDescent="0.2">
      <c r="A39" s="175" t="s">
        <v>21</v>
      </c>
      <c r="B39" s="354"/>
      <c r="C39" s="513">
        <f>'02 Five Reports'!B6</f>
        <v>61</v>
      </c>
      <c r="D39" s="208">
        <f>SUM('02 Five Reports'!J24+'02 Five Reports'!S20)</f>
        <v>48438</v>
      </c>
      <c r="E39" s="342"/>
      <c r="F39" s="573">
        <v>56</v>
      </c>
      <c r="G39" s="19">
        <v>13146</v>
      </c>
      <c r="H39" s="350"/>
      <c r="I39" s="469">
        <f>SUM(C39+'Jan Report '!I39)</f>
        <v>561</v>
      </c>
      <c r="J39" s="594">
        <f>SUM(D39+'Jan Report '!J39)</f>
        <v>162944</v>
      </c>
      <c r="K39" s="255"/>
      <c r="L39" s="485">
        <f>SUM(F39+'Jan Report '!L39)</f>
        <v>538</v>
      </c>
      <c r="M39" s="628">
        <f>SUM(G39+'Jan Report '!M39)</f>
        <v>105050</v>
      </c>
    </row>
    <row r="40" spans="1:15" ht="16" x14ac:dyDescent="0.2">
      <c r="A40" s="175" t="s">
        <v>22</v>
      </c>
      <c r="B40" s="354"/>
      <c r="C40" s="513">
        <f>'02 Five Reports'!B5</f>
        <v>127</v>
      </c>
      <c r="D40" s="208">
        <f>SUM('02 Five Reports'!J25+'02 Five Reports'!S21)</f>
        <v>36369</v>
      </c>
      <c r="E40" s="342"/>
      <c r="F40" s="250">
        <v>85</v>
      </c>
      <c r="G40" s="20">
        <v>8124</v>
      </c>
      <c r="H40" s="350"/>
      <c r="I40" s="469">
        <f>SUM(C40+'Jan Report '!I40)</f>
        <v>862</v>
      </c>
      <c r="J40" s="594">
        <f>SUM(D40+'Jan Report '!J40)</f>
        <v>116300</v>
      </c>
      <c r="K40" s="255"/>
      <c r="L40" s="485">
        <f>SUM(F40+'Jan Report '!L40)</f>
        <v>821</v>
      </c>
      <c r="M40" s="628">
        <f>SUM(G40+'Jan Report '!M40)</f>
        <v>85152</v>
      </c>
    </row>
    <row r="41" spans="1:15" ht="17" thickBot="1" x14ac:dyDescent="0.25">
      <c r="A41" s="178" t="s">
        <v>1488</v>
      </c>
      <c r="B41" s="360"/>
      <c r="C41" s="514">
        <f>'02 Five Reports'!B3</f>
        <v>1</v>
      </c>
      <c r="D41" s="209">
        <f>SUM('02 Five Reports'!J55+'02 Five Reports'!S48)</f>
        <v>114</v>
      </c>
      <c r="E41" s="343"/>
      <c r="F41" s="574">
        <v>10</v>
      </c>
      <c r="G41" s="22">
        <v>190</v>
      </c>
      <c r="H41" s="350"/>
      <c r="I41" s="469">
        <f>SUM(C41+'Jan Report '!I41)</f>
        <v>39</v>
      </c>
      <c r="J41" s="594">
        <f>SUM(D41+'Jan Report '!J41)</f>
        <v>760</v>
      </c>
      <c r="K41" s="365"/>
      <c r="L41" s="485">
        <f>SUM(F41+'Jan Report '!L41)</f>
        <v>49</v>
      </c>
      <c r="M41" s="628">
        <f>SUM(G41+'Jan Report '!M41)</f>
        <v>874</v>
      </c>
    </row>
    <row r="42" spans="1:15" ht="17" thickBot="1" x14ac:dyDescent="0.25">
      <c r="A42" s="199" t="s">
        <v>18</v>
      </c>
      <c r="B42" s="352"/>
      <c r="C42" s="362">
        <f>SUM(C37:C41)</f>
        <v>314</v>
      </c>
      <c r="D42" s="219">
        <f>SUM(D37:D41)</f>
        <v>280887.19</v>
      </c>
      <c r="E42" s="344"/>
      <c r="F42" s="476">
        <f>SUM(F37:F41)</f>
        <v>284</v>
      </c>
      <c r="G42" s="220">
        <f>SUM(G37:G41)</f>
        <v>113930</v>
      </c>
      <c r="H42" s="352"/>
      <c r="I42" s="481">
        <f>SUM(I37:I41)</f>
        <v>2923</v>
      </c>
      <c r="J42" s="219">
        <f>SUM(J37:J41)</f>
        <v>1332660.18</v>
      </c>
      <c r="K42" s="347"/>
      <c r="L42" s="476">
        <f>SUM(L37:L41)</f>
        <v>2836</v>
      </c>
      <c r="M42" s="368">
        <f>SUM(M37:M41)</f>
        <v>1107462</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5" ht="16" x14ac:dyDescent="0.2">
      <c r="A45" s="174" t="s">
        <v>37</v>
      </c>
      <c r="B45" s="373"/>
      <c r="C45" s="482">
        <f>'02 Five Reports'!B17</f>
        <v>28</v>
      </c>
      <c r="D45" s="430">
        <f>'02 Five Reports'!J16</f>
        <v>6640</v>
      </c>
      <c r="E45" s="257"/>
      <c r="F45" s="258">
        <v>31</v>
      </c>
      <c r="G45" s="648">
        <v>6965</v>
      </c>
      <c r="H45" s="374"/>
      <c r="I45" s="482">
        <f>SUM(C45+'Jan Report '!I45)</f>
        <v>617</v>
      </c>
      <c r="J45" s="593">
        <f>SUM(D45+'Jan Report '!J45)</f>
        <v>137202</v>
      </c>
      <c r="K45" s="524"/>
      <c r="L45" s="521">
        <f>SUM(F45+'Jan Report '!L45)</f>
        <v>534</v>
      </c>
      <c r="M45" s="629">
        <f>SUM(G45+'Jan Report '!M45)</f>
        <v>113640</v>
      </c>
    </row>
    <row r="46" spans="1:15" ht="16" x14ac:dyDescent="0.2">
      <c r="A46" s="175" t="s">
        <v>36</v>
      </c>
      <c r="B46" s="354"/>
      <c r="C46" s="483">
        <f>'02 Five Reports'!B15</f>
        <v>3</v>
      </c>
      <c r="D46" s="431">
        <f>'02 Five Reports'!J3</f>
        <v>3538.33</v>
      </c>
      <c r="E46" s="253"/>
      <c r="F46" s="583">
        <v>5</v>
      </c>
      <c r="G46" s="22">
        <v>1438</v>
      </c>
      <c r="H46" s="249"/>
      <c r="I46" s="483">
        <f>SUM(C46+'Jan Report '!I46)</f>
        <v>88</v>
      </c>
      <c r="J46" s="594">
        <f>SUM(D46+'Jan Report '!J46)</f>
        <v>143371.03</v>
      </c>
      <c r="K46" s="525"/>
      <c r="L46" s="522">
        <f>SUM(F46+'Jan Report '!L46)</f>
        <v>118</v>
      </c>
      <c r="M46" s="628">
        <f>SUM(G46+'Jan Report '!M46)</f>
        <v>104543.74</v>
      </c>
    </row>
    <row r="47" spans="1:15" ht="16" x14ac:dyDescent="0.2">
      <c r="A47" s="175" t="s">
        <v>26</v>
      </c>
      <c r="B47" s="354"/>
      <c r="C47" s="483">
        <f>'02 Five Reports'!B16</f>
        <v>29</v>
      </c>
      <c r="D47" s="431">
        <f>'02 Five Reports'!J81</f>
        <v>12168</v>
      </c>
      <c r="E47" s="253"/>
      <c r="F47" s="583">
        <v>38</v>
      </c>
      <c r="G47" s="22">
        <v>14346</v>
      </c>
      <c r="H47" s="249"/>
      <c r="I47" s="483">
        <f>SUM(C47+'Jan Report '!I47)</f>
        <v>493</v>
      </c>
      <c r="J47" s="594">
        <f>SUM(D47+'Jan Report '!J47)</f>
        <v>219300</v>
      </c>
      <c r="K47" s="525"/>
      <c r="L47" s="522">
        <f>SUM(F47+'Jan Report '!L47)</f>
        <v>495</v>
      </c>
      <c r="M47" s="628">
        <f>SUM(G47+'Jan Report '!M47)</f>
        <v>179618</v>
      </c>
    </row>
    <row r="48" spans="1:15" ht="16" x14ac:dyDescent="0.2">
      <c r="A48" s="175" t="s">
        <v>27</v>
      </c>
      <c r="B48" s="350"/>
      <c r="C48" s="469">
        <v>0</v>
      </c>
      <c r="D48" s="431">
        <v>0</v>
      </c>
      <c r="E48" s="253"/>
      <c r="F48" s="583">
        <v>1</v>
      </c>
      <c r="G48" s="22">
        <v>234</v>
      </c>
      <c r="H48" s="249"/>
      <c r="I48" s="483">
        <f>SUM(C48+'Jan Report '!I48)</f>
        <v>1</v>
      </c>
      <c r="J48" s="594">
        <f>SUM(D48+'Jan Report '!J48)</f>
        <v>269</v>
      </c>
      <c r="K48" s="525"/>
      <c r="L48" s="522">
        <f>SUM(F48+'Jan Report '!L48)</f>
        <v>6</v>
      </c>
      <c r="M48" s="628">
        <f>SUM(G48+'Jan Report '!M48)</f>
        <v>1369</v>
      </c>
    </row>
    <row r="49" spans="1:13" ht="16" x14ac:dyDescent="0.2">
      <c r="A49" s="175" t="s">
        <v>28</v>
      </c>
      <c r="B49" s="354"/>
      <c r="C49" s="483">
        <f>'02 Five Reports'!B13</f>
        <v>17</v>
      </c>
      <c r="D49" s="431">
        <f>'02 Five Reports'!J68</f>
        <v>3240</v>
      </c>
      <c r="E49" s="253"/>
      <c r="F49" s="583">
        <v>5</v>
      </c>
      <c r="G49" s="22">
        <v>2433</v>
      </c>
      <c r="H49" s="249"/>
      <c r="I49" s="483">
        <f>SUM(C49+'Jan Report '!I49)</f>
        <v>125</v>
      </c>
      <c r="J49" s="594">
        <f>SUM(D49+'Jan Report '!J49)</f>
        <v>170287.15</v>
      </c>
      <c r="K49" s="525"/>
      <c r="L49" s="522">
        <f>SUM(F49+'Jan Report '!L49)</f>
        <v>151</v>
      </c>
      <c r="M49" s="628">
        <f>SUM(G49+'Jan Report '!M49)</f>
        <v>92952.54</v>
      </c>
    </row>
    <row r="50" spans="1:13" ht="16" x14ac:dyDescent="0.2">
      <c r="A50" s="175" t="s">
        <v>29</v>
      </c>
      <c r="B50" s="354"/>
      <c r="C50" s="483">
        <f>'02 Five Reports'!B14</f>
        <v>4</v>
      </c>
      <c r="D50" s="431">
        <f>'02 Five Reports'!J71</f>
        <v>838</v>
      </c>
      <c r="E50" s="253"/>
      <c r="F50" s="583">
        <v>3</v>
      </c>
      <c r="G50" s="22">
        <v>193</v>
      </c>
      <c r="H50" s="249"/>
      <c r="I50" s="483">
        <f>SUM(C50+'Jan Report '!I50)</f>
        <v>16</v>
      </c>
      <c r="J50" s="594">
        <f>SUM(D50+'Jan Report '!J50)</f>
        <v>3382</v>
      </c>
      <c r="K50" s="525"/>
      <c r="L50" s="522">
        <f>SUM(F50+'Jan Report '!L50)</f>
        <v>31</v>
      </c>
      <c r="M50" s="628">
        <f>SUM(G50+'Jan Report '!M50)</f>
        <v>2851</v>
      </c>
    </row>
    <row r="51" spans="1:13" ht="16" x14ac:dyDescent="0.2">
      <c r="A51" s="175" t="s">
        <v>3</v>
      </c>
      <c r="B51" s="354"/>
      <c r="C51" s="483">
        <f>'02 Five Reports'!B11</f>
        <v>3</v>
      </c>
      <c r="D51" s="431">
        <f>'02 Five Reports'!J6</f>
        <v>936</v>
      </c>
      <c r="E51" s="253"/>
      <c r="F51" s="583">
        <v>0</v>
      </c>
      <c r="G51" s="22">
        <v>0</v>
      </c>
      <c r="H51" s="249"/>
      <c r="I51" s="483">
        <f>SUM(C51+'Jan Report '!I51)</f>
        <v>13</v>
      </c>
      <c r="J51" s="594">
        <f>SUM(D51+'Jan Report '!J51)</f>
        <v>4951</v>
      </c>
      <c r="K51" s="525"/>
      <c r="L51" s="522">
        <f>SUM(F51+'Jan Report '!L51)</f>
        <v>20</v>
      </c>
      <c r="M51" s="628">
        <f>SUM(G51+'Jan Report '!M51)</f>
        <v>7539</v>
      </c>
    </row>
    <row r="52" spans="1:13" ht="16" x14ac:dyDescent="0.2">
      <c r="A52" s="175" t="s">
        <v>30</v>
      </c>
      <c r="B52" s="354"/>
      <c r="C52" s="483">
        <f>'02 Five Reports'!B12</f>
        <v>19</v>
      </c>
      <c r="D52" s="431">
        <f>'02 Five Reports'!J5</f>
        <v>3780</v>
      </c>
      <c r="E52" s="253"/>
      <c r="F52" s="583">
        <v>20</v>
      </c>
      <c r="G52" s="22">
        <v>2736</v>
      </c>
      <c r="H52" s="249"/>
      <c r="I52" s="483">
        <f>SUM(C52+'Jan Report '!I52)</f>
        <v>166</v>
      </c>
      <c r="J52" s="594">
        <f>SUM(D52+'Jan Report '!J52)</f>
        <v>32959.479999999996</v>
      </c>
      <c r="K52" s="525"/>
      <c r="L52" s="522">
        <f>SUM(F52+'Jan Report '!L52)</f>
        <v>160</v>
      </c>
      <c r="M52" s="628">
        <f>SUM(G52+'Jan Report '!M52)</f>
        <v>26679.5</v>
      </c>
    </row>
    <row r="53" spans="1:13" ht="16" x14ac:dyDescent="0.2">
      <c r="A53" s="175" t="s">
        <v>31</v>
      </c>
      <c r="B53" s="350"/>
      <c r="C53" s="483">
        <v>0</v>
      </c>
      <c r="D53" s="431">
        <v>0</v>
      </c>
      <c r="E53" s="253"/>
      <c r="F53" s="583">
        <v>0</v>
      </c>
      <c r="G53" s="22">
        <v>0</v>
      </c>
      <c r="H53" s="249"/>
      <c r="I53" s="483">
        <f>SUM(C53+'Jan Report '!I53)</f>
        <v>1</v>
      </c>
      <c r="J53" s="594">
        <f>SUM(D53+'Jan Report '!J53)</f>
        <v>388</v>
      </c>
      <c r="K53" s="525"/>
      <c r="L53" s="522">
        <f>SUM(F53+'Jan Report '!L53)</f>
        <v>22</v>
      </c>
      <c r="M53" s="628">
        <f>SUM(G53+'Jan Report '!M53)</f>
        <v>10088</v>
      </c>
    </row>
    <row r="54" spans="1:13" ht="16" x14ac:dyDescent="0.2">
      <c r="A54" s="175" t="s">
        <v>4</v>
      </c>
      <c r="B54" s="354"/>
      <c r="C54" s="483">
        <f>'02 Five Reports'!B19</f>
        <v>6</v>
      </c>
      <c r="D54" s="431">
        <f>'02 Five Reports'!J115</f>
        <v>1868</v>
      </c>
      <c r="E54" s="253"/>
      <c r="F54" s="583">
        <v>2</v>
      </c>
      <c r="G54" s="22">
        <v>1058</v>
      </c>
      <c r="H54" s="249"/>
      <c r="I54" s="483">
        <f>SUM(C54+'Jan Report '!I54)</f>
        <v>132</v>
      </c>
      <c r="J54" s="594">
        <f>SUM(D54+'Jan Report '!J54)</f>
        <v>38067.990000000005</v>
      </c>
      <c r="K54" s="525"/>
      <c r="L54" s="522">
        <f>SUM(F54+'Jan Report '!L54)</f>
        <v>16</v>
      </c>
      <c r="M54" s="628">
        <f>SUM(G54+'Jan Report '!M54)</f>
        <v>7264</v>
      </c>
    </row>
    <row r="55" spans="1:13" ht="16" x14ac:dyDescent="0.2">
      <c r="A55" s="175" t="s">
        <v>32</v>
      </c>
      <c r="B55" s="354"/>
      <c r="C55" s="483">
        <f>'02 Five Reports'!B18</f>
        <v>1</v>
      </c>
      <c r="D55" s="431">
        <f>'02 Five Reports'!J4</f>
        <v>61</v>
      </c>
      <c r="E55" s="253"/>
      <c r="F55" s="583">
        <v>3</v>
      </c>
      <c r="G55" s="22">
        <v>388</v>
      </c>
      <c r="H55" s="249"/>
      <c r="I55" s="483">
        <f>SUM(C55+'Jan Report '!I55)</f>
        <v>44</v>
      </c>
      <c r="J55" s="594">
        <f>SUM(D55+'Jan Report '!J55)</f>
        <v>3265</v>
      </c>
      <c r="K55" s="525"/>
      <c r="L55" s="522">
        <f>SUM(F55+'Jan Report '!L55)</f>
        <v>91</v>
      </c>
      <c r="M55" s="628">
        <f>SUM(G55+'Jan Report '!M55)</f>
        <v>5494</v>
      </c>
    </row>
    <row r="56" spans="1:13" ht="16" x14ac:dyDescent="0.2">
      <c r="A56" s="175" t="s">
        <v>33</v>
      </c>
      <c r="B56" s="354"/>
      <c r="C56" s="483">
        <f>'02 Five Reports'!B24</f>
        <v>5</v>
      </c>
      <c r="D56" s="431">
        <f>'02 Five Reports'!J10</f>
        <v>550</v>
      </c>
      <c r="E56" s="253"/>
      <c r="F56" s="583">
        <v>6</v>
      </c>
      <c r="G56" s="22">
        <v>570</v>
      </c>
      <c r="H56" s="249"/>
      <c r="I56" s="483">
        <f>SUM(C56+'Jan Report '!I56)</f>
        <v>48</v>
      </c>
      <c r="J56" s="594">
        <f>SUM(D56+'Jan Report '!J56)</f>
        <v>7943</v>
      </c>
      <c r="K56" s="525"/>
      <c r="L56" s="522">
        <f>SUM(F56+'Jan Report '!L56)</f>
        <v>52</v>
      </c>
      <c r="M56" s="628">
        <f>SUM(G56+'Jan Report '!M56)</f>
        <v>6846</v>
      </c>
    </row>
    <row r="57" spans="1:13" ht="17" thickBot="1" x14ac:dyDescent="0.25">
      <c r="A57" s="201" t="s">
        <v>34</v>
      </c>
      <c r="B57" s="360"/>
      <c r="C57" s="484">
        <f>'02 Five Reports'!B25</f>
        <v>2</v>
      </c>
      <c r="D57" s="432">
        <f>'02 Five Reports'!J109</f>
        <v>3025</v>
      </c>
      <c r="E57" s="376"/>
      <c r="F57" s="390">
        <v>0</v>
      </c>
      <c r="G57" s="377">
        <v>0</v>
      </c>
      <c r="H57" s="251"/>
      <c r="I57" s="484">
        <f>SUM(C57+'Jan Report '!I57)</f>
        <v>16</v>
      </c>
      <c r="J57" s="595">
        <f>SUM(D57+'Jan Report '!J57)</f>
        <v>51913</v>
      </c>
      <c r="K57" s="526"/>
      <c r="L57" s="523">
        <f>SUM(F57+'Jan Report '!L57)</f>
        <v>19</v>
      </c>
      <c r="M57" s="630">
        <f>SUM(G57+'Jan Report '!M57)</f>
        <v>3881</v>
      </c>
    </row>
    <row r="58" spans="1:13" ht="17" thickBot="1" x14ac:dyDescent="0.25">
      <c r="A58" s="202" t="s">
        <v>35</v>
      </c>
      <c r="B58" s="357"/>
      <c r="C58" s="471">
        <f>SUM(C45:C57)</f>
        <v>117</v>
      </c>
      <c r="D58" s="219">
        <f>SUM(D45:D57)</f>
        <v>36644.33</v>
      </c>
      <c r="E58" s="347"/>
      <c r="F58" s="476">
        <f>SUM(F45:F57)</f>
        <v>114</v>
      </c>
      <c r="G58" s="220">
        <f>SUM(G45:G57)</f>
        <v>30361</v>
      </c>
      <c r="H58" s="357"/>
      <c r="I58" s="471">
        <f>SUM(I45:I57)</f>
        <v>1760</v>
      </c>
      <c r="J58" s="219">
        <f>SUM(J45:J57)</f>
        <v>813298.65</v>
      </c>
      <c r="K58" s="344"/>
      <c r="L58" s="476">
        <f>SUM(L45:L57)</f>
        <v>1715</v>
      </c>
      <c r="M58" s="486">
        <f>SUM(M45:M57)</f>
        <v>562765.78</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431</v>
      </c>
      <c r="D60" s="220">
        <f>SUM(D42+D58)</f>
        <v>317531.52000000002</v>
      </c>
      <c r="E60" s="349"/>
      <c r="F60" s="480">
        <f>SUM(F42+F58)</f>
        <v>398</v>
      </c>
      <c r="G60" s="222">
        <f>SUM(G42+G58)</f>
        <v>144291</v>
      </c>
      <c r="H60" s="359"/>
      <c r="I60" s="473">
        <f>SUM(I42+I58)</f>
        <v>4683</v>
      </c>
      <c r="J60" s="220">
        <f>SUM(J42+J58)</f>
        <v>2145958.83</v>
      </c>
      <c r="K60" s="349"/>
      <c r="L60" s="480">
        <f>SUM(L42+L58)</f>
        <v>4551</v>
      </c>
      <c r="M60" s="223">
        <f>SUM(M42+M58)</f>
        <v>1670227.78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6" orientation="portrait" verticalDpi="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F22E4-B35D-43E6-92ED-CBE1B388D907}">
  <sheetPr>
    <pageSetUpPr fitToPage="1"/>
  </sheetPr>
  <dimension ref="A1:O64"/>
  <sheetViews>
    <sheetView workbookViewId="0">
      <selection activeCell="E23" sqref="E23"/>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6.5" customHeight="1" thickBot="1" x14ac:dyDescent="0.2">
      <c r="A1" s="1054"/>
      <c r="B1" s="1054"/>
      <c r="C1" s="1054"/>
      <c r="D1" s="1054"/>
      <c r="E1" s="1054"/>
      <c r="F1" s="1054"/>
      <c r="G1" s="1054"/>
      <c r="H1" s="1054"/>
      <c r="I1" s="1054"/>
      <c r="J1" s="1054"/>
      <c r="K1" s="1054"/>
      <c r="L1" s="1054"/>
      <c r="M1" s="1055"/>
    </row>
    <row r="2" spans="1:15" ht="17" thickBot="1" x14ac:dyDescent="0.25">
      <c r="A2" s="166">
        <v>44621</v>
      </c>
      <c r="B2" s="167"/>
      <c r="C2" s="167"/>
      <c r="D2" s="167"/>
      <c r="E2" s="167"/>
      <c r="F2" s="167"/>
      <c r="G2" s="167"/>
      <c r="H2" s="167"/>
      <c r="I2" s="167"/>
      <c r="J2" s="167"/>
      <c r="K2" s="167"/>
      <c r="L2" s="167"/>
      <c r="M2" s="168" t="s">
        <v>53</v>
      </c>
      <c r="O2" s="27"/>
    </row>
    <row r="3" spans="1:15" ht="17" thickBot="1" x14ac:dyDescent="0.2">
      <c r="A3" s="169"/>
      <c r="B3" s="1047" t="s">
        <v>51</v>
      </c>
      <c r="C3" s="1047"/>
      <c r="D3" s="1048"/>
      <c r="E3" s="1047" t="s">
        <v>49</v>
      </c>
      <c r="F3" s="1047"/>
      <c r="G3" s="1048"/>
      <c r="H3" s="1047" t="s">
        <v>52</v>
      </c>
      <c r="I3" s="1047"/>
      <c r="J3" s="1048"/>
      <c r="K3" s="1047" t="s">
        <v>50</v>
      </c>
      <c r="L3" s="1047"/>
      <c r="M3" s="1049"/>
      <c r="O3" s="27" t="s">
        <v>5235</v>
      </c>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854">
        <v>0</v>
      </c>
      <c r="H5" s="449">
        <f>SUM(B5+'Feb Report'!H5)</f>
        <v>6</v>
      </c>
      <c r="I5" s="449">
        <f>SUM(C5+'Feb Report'!I5)</f>
        <v>6</v>
      </c>
      <c r="J5" s="527">
        <f>SUM(D5+'Feb Report'!J5)</f>
        <v>512074</v>
      </c>
      <c r="K5" s="851">
        <f>SUM(E5+'Feb Report'!K5)</f>
        <v>0</v>
      </c>
      <c r="L5" s="851">
        <f>SUM(F5+'Feb Report'!L5)</f>
        <v>0</v>
      </c>
      <c r="M5" s="858">
        <f>SUM(G5+'Feb Report'!M5)</f>
        <v>0</v>
      </c>
      <c r="O5" s="724">
        <f>SUM(J5:J12)</f>
        <v>54672047.960000001</v>
      </c>
    </row>
    <row r="6" spans="1:15" ht="16" x14ac:dyDescent="0.2">
      <c r="A6" s="175" t="s">
        <v>42</v>
      </c>
      <c r="B6" s="436">
        <f>'03 Data Dump'!R36</f>
        <v>6</v>
      </c>
      <c r="C6" s="436">
        <f>B6</f>
        <v>6</v>
      </c>
      <c r="D6" s="290">
        <f>'03 Data Dump'!S36</f>
        <v>954972.88</v>
      </c>
      <c r="E6" s="444">
        <v>13</v>
      </c>
      <c r="F6" s="444">
        <v>13</v>
      </c>
      <c r="G6" s="854">
        <v>1721376.1</v>
      </c>
      <c r="H6" s="439">
        <f>SUM(B6+'Feb Report'!H6)</f>
        <v>86</v>
      </c>
      <c r="I6" s="439">
        <f>SUM(C6+'Feb Report'!I6)</f>
        <v>86</v>
      </c>
      <c r="J6" s="528">
        <f>SUM(D6+'Feb Report'!J6)</f>
        <v>11413267.750000002</v>
      </c>
      <c r="K6" s="852">
        <f>SUM(E6+'Feb Report'!K6)</f>
        <v>94</v>
      </c>
      <c r="L6" s="852">
        <f>SUM(F6+'Feb Report'!L6)</f>
        <v>94</v>
      </c>
      <c r="M6" s="859">
        <f>SUM(G6+'Feb Report'!M6)</f>
        <v>12802094.1</v>
      </c>
    </row>
    <row r="7" spans="1:15" ht="16" x14ac:dyDescent="0.2">
      <c r="A7" s="175" t="s">
        <v>5</v>
      </c>
      <c r="B7" s="437">
        <v>0</v>
      </c>
      <c r="C7" s="438">
        <v>0</v>
      </c>
      <c r="D7" s="290">
        <v>0</v>
      </c>
      <c r="E7" s="444">
        <v>1</v>
      </c>
      <c r="F7" s="444">
        <v>2</v>
      </c>
      <c r="G7" s="854">
        <v>231273.1</v>
      </c>
      <c r="H7" s="439">
        <f>SUM(B7+'Feb Report'!H7)</f>
        <v>4</v>
      </c>
      <c r="I7" s="439">
        <f>SUM(C7+'Feb Report'!I7)</f>
        <v>6</v>
      </c>
      <c r="J7" s="528">
        <f>SUM(D7+'Feb Report'!J7)</f>
        <v>732566.25</v>
      </c>
      <c r="K7" s="852">
        <f>SUM(E7+'Feb Report'!K7)</f>
        <v>2</v>
      </c>
      <c r="L7" s="852">
        <f>SUM(F7+'Feb Report'!L7)</f>
        <v>4</v>
      </c>
      <c r="M7" s="859">
        <f>SUM(G7+'Feb Report'!M7)</f>
        <v>367305.1</v>
      </c>
    </row>
    <row r="8" spans="1:15" ht="16" x14ac:dyDescent="0.2">
      <c r="A8" s="175" t="s">
        <v>40</v>
      </c>
      <c r="B8" s="437">
        <v>6</v>
      </c>
      <c r="C8" s="437">
        <f>'03 Data Dump'!AC45</f>
        <v>53</v>
      </c>
      <c r="D8" s="291">
        <f>'03 Data Dump'!U45</f>
        <v>2446025.14</v>
      </c>
      <c r="E8" s="444">
        <v>2</v>
      </c>
      <c r="F8" s="444">
        <v>104</v>
      </c>
      <c r="G8" s="854">
        <v>4210491.4000000004</v>
      </c>
      <c r="H8" s="439">
        <f>SUM(B8+'Feb Report'!H8)</f>
        <v>51</v>
      </c>
      <c r="I8" s="439">
        <f>SUM(C8+'Feb Report'!I8)</f>
        <v>740</v>
      </c>
      <c r="J8" s="528">
        <f>SUM(D8+'Feb Report'!J8)</f>
        <v>37279039.079999998</v>
      </c>
      <c r="K8" s="852">
        <f>SUM(E8+'Feb Report'!K8)</f>
        <v>12</v>
      </c>
      <c r="L8" s="852">
        <f>SUM(F8+'Feb Report'!L8)</f>
        <v>377</v>
      </c>
      <c r="M8" s="859">
        <f>SUM(G8+'Feb Report'!M8)</f>
        <v>16175085.4</v>
      </c>
    </row>
    <row r="9" spans="1:15" ht="16" x14ac:dyDescent="0.2">
      <c r="A9" s="175" t="s">
        <v>41</v>
      </c>
      <c r="B9" s="439">
        <v>0</v>
      </c>
      <c r="C9" s="439">
        <v>0</v>
      </c>
      <c r="D9" s="292">
        <v>0</v>
      </c>
      <c r="E9" s="444">
        <v>0</v>
      </c>
      <c r="F9" s="444">
        <v>0</v>
      </c>
      <c r="G9" s="854"/>
      <c r="H9" s="439">
        <f>SUM(B9+'Feb Report'!H9)</f>
        <v>0</v>
      </c>
      <c r="I9" s="439">
        <f>SUM(C9+'Feb Report'!I9)</f>
        <v>0</v>
      </c>
      <c r="J9" s="528">
        <f>SUM(D9+'Feb Report'!J9)</f>
        <v>0</v>
      </c>
      <c r="K9" s="852">
        <f>SUM(E9+'Feb Report'!K9)</f>
        <v>0</v>
      </c>
      <c r="L9" s="852">
        <f>SUM(F9+'Feb Report'!L9)</f>
        <v>0</v>
      </c>
      <c r="M9" s="859">
        <f>SUM(G9+'Feb Report'!M9)</f>
        <v>0</v>
      </c>
      <c r="O9" s="27"/>
    </row>
    <row r="10" spans="1:15" ht="16" x14ac:dyDescent="0.2">
      <c r="A10" s="175" t="s">
        <v>44</v>
      </c>
      <c r="B10" s="439">
        <v>0</v>
      </c>
      <c r="C10" s="439">
        <v>0</v>
      </c>
      <c r="D10" s="292">
        <v>0</v>
      </c>
      <c r="E10" s="444">
        <v>1</v>
      </c>
      <c r="F10" s="443">
        <v>1</v>
      </c>
      <c r="G10" s="854">
        <v>112042.45</v>
      </c>
      <c r="H10" s="439">
        <f>SUM(B10+'Feb Report'!H10)</f>
        <v>23</v>
      </c>
      <c r="I10" s="439">
        <f>SUM(C10+'Feb Report'!I10)</f>
        <v>23</v>
      </c>
      <c r="J10" s="528">
        <f>SUM(D10+'Feb Report'!J10)</f>
        <v>1975963.53</v>
      </c>
      <c r="K10" s="852">
        <f>SUM(E10+'Feb Report'!K10)</f>
        <v>29</v>
      </c>
      <c r="L10" s="852">
        <f>SUM(F10+'Feb Report'!L10)</f>
        <v>29</v>
      </c>
      <c r="M10" s="859">
        <f>SUM(G10+'Feb Report'!M10)</f>
        <v>2222117.4500000002</v>
      </c>
    </row>
    <row r="11" spans="1:15" ht="16" x14ac:dyDescent="0.2">
      <c r="A11" s="175" t="s">
        <v>38</v>
      </c>
      <c r="B11" s="439">
        <v>0</v>
      </c>
      <c r="C11" s="439">
        <v>0</v>
      </c>
      <c r="D11" s="292">
        <v>0</v>
      </c>
      <c r="E11" s="444">
        <v>1</v>
      </c>
      <c r="F11" s="443">
        <v>2</v>
      </c>
      <c r="G11" s="855">
        <v>156760.1</v>
      </c>
      <c r="H11" s="439">
        <f>SUM(B11+'Feb Report'!H11)</f>
        <v>22</v>
      </c>
      <c r="I11" s="439">
        <f>SUM(C11+'Feb Report'!I11)</f>
        <v>25</v>
      </c>
      <c r="J11" s="528">
        <f>SUM(D11+'Feb Report'!J11)</f>
        <v>2011879.8499999996</v>
      </c>
      <c r="K11" s="852">
        <f>SUM(E11+'Feb Report'!K11)</f>
        <v>16</v>
      </c>
      <c r="L11" s="852">
        <f>SUM(F11+'Feb Report'!L11)</f>
        <v>32</v>
      </c>
      <c r="M11" s="859">
        <f>SUM(G11+'Feb Report'!M11)</f>
        <v>2589466.1</v>
      </c>
    </row>
    <row r="12" spans="1:15" ht="16" x14ac:dyDescent="0.2">
      <c r="A12" s="175" t="s">
        <v>39</v>
      </c>
      <c r="B12" s="437">
        <f>'03 Data Dump'!T46</f>
        <v>3</v>
      </c>
      <c r="C12" s="437">
        <f>'03 Data Dump'!V46</f>
        <v>3</v>
      </c>
      <c r="D12" s="292">
        <f>'03 Data Dump'!U46</f>
        <v>202766.80000000002</v>
      </c>
      <c r="E12" s="444">
        <v>0</v>
      </c>
      <c r="F12" s="446">
        <v>0</v>
      </c>
      <c r="G12" s="855"/>
      <c r="H12" s="439">
        <f>SUM(B12+'Feb Report'!H12)</f>
        <v>9</v>
      </c>
      <c r="I12" s="439">
        <f>SUM(C12+'Feb Report'!I12)</f>
        <v>9</v>
      </c>
      <c r="J12" s="528">
        <f>SUM(D12+'Feb Report'!J12)</f>
        <v>747257.5</v>
      </c>
      <c r="K12" s="852">
        <f>SUM(E12+'Feb Report'!K12)</f>
        <v>1</v>
      </c>
      <c r="L12" s="852">
        <f>SUM(F12+'Feb Report'!L12)</f>
        <v>3</v>
      </c>
      <c r="M12" s="859">
        <f>SUM(G12+'Feb Report'!M12)</f>
        <v>305749</v>
      </c>
    </row>
    <row r="13" spans="1:15" ht="17" x14ac:dyDescent="0.2">
      <c r="A13" s="177" t="s">
        <v>6</v>
      </c>
      <c r="B13" s="437">
        <v>9</v>
      </c>
      <c r="C13" s="437">
        <v>9</v>
      </c>
      <c r="D13" s="292">
        <f>'03 Data Dump'!G61</f>
        <v>146404.4</v>
      </c>
      <c r="E13" s="444">
        <v>3</v>
      </c>
      <c r="F13" s="443">
        <v>3</v>
      </c>
      <c r="G13" s="854">
        <v>36329.440000000002</v>
      </c>
      <c r="H13" s="439">
        <f>SUM(B13+'Feb Report'!H13)</f>
        <v>36</v>
      </c>
      <c r="I13" s="439">
        <f>SUM(C13+'Feb Report'!I13)</f>
        <v>36</v>
      </c>
      <c r="J13" s="528">
        <f>SUM(D13+'Feb Report'!J13)</f>
        <v>424966.04999999993</v>
      </c>
      <c r="K13" s="852">
        <f>SUM(E13+'Feb Report'!K13)</f>
        <v>34</v>
      </c>
      <c r="L13" s="852">
        <f>SUM(F13+'Feb Report'!L13)</f>
        <v>34</v>
      </c>
      <c r="M13" s="859">
        <f>SUM(G13+'Feb Report'!M13)</f>
        <v>429322.44</v>
      </c>
    </row>
    <row r="14" spans="1:15" ht="16" x14ac:dyDescent="0.2">
      <c r="A14" s="175" t="s">
        <v>7</v>
      </c>
      <c r="B14" s="437">
        <v>0</v>
      </c>
      <c r="C14" s="437">
        <v>0</v>
      </c>
      <c r="D14" s="292">
        <v>0</v>
      </c>
      <c r="E14" s="444">
        <v>0</v>
      </c>
      <c r="F14" s="443">
        <v>0</v>
      </c>
      <c r="G14" s="855"/>
      <c r="H14" s="439">
        <f>SUM(B14+'Feb Report'!H14)</f>
        <v>0</v>
      </c>
      <c r="I14" s="439">
        <f>SUM(C14+'Feb Report'!I14)</f>
        <v>0</v>
      </c>
      <c r="J14" s="528">
        <f>SUM(D14+'Feb Report'!J14)</f>
        <v>0</v>
      </c>
      <c r="K14" s="852">
        <f>SUM(E14+'Feb Report'!K14)</f>
        <v>0</v>
      </c>
      <c r="L14" s="852">
        <f>SUM(F14+'Feb Report'!L14)</f>
        <v>0</v>
      </c>
      <c r="M14" s="859">
        <f>SUM(G14+'Feb Report'!M14)</f>
        <v>0</v>
      </c>
    </row>
    <row r="15" spans="1:15" ht="16" x14ac:dyDescent="0.2">
      <c r="A15" s="175" t="s">
        <v>8</v>
      </c>
      <c r="B15" s="437">
        <v>3</v>
      </c>
      <c r="C15" s="437">
        <v>3</v>
      </c>
      <c r="D15" s="292">
        <f>'03 Data Dump'!G71</f>
        <v>1198508.9800000002</v>
      </c>
      <c r="E15" s="444">
        <v>3</v>
      </c>
      <c r="F15" s="443">
        <v>3</v>
      </c>
      <c r="G15" s="855">
        <v>820003.44</v>
      </c>
      <c r="H15" s="439">
        <f>SUM(B15+'Feb Report'!H15)</f>
        <v>9</v>
      </c>
      <c r="I15" s="439">
        <f>SUM(C15+'Feb Report'!I15)</f>
        <v>9</v>
      </c>
      <c r="J15" s="528">
        <f>SUM(D15+'Feb Report'!J15)</f>
        <v>2406496.1900000004</v>
      </c>
      <c r="K15" s="852">
        <f>SUM(E15+'Feb Report'!K15)</f>
        <v>21</v>
      </c>
      <c r="L15" s="852">
        <f>SUM(F15+'Feb Report'!L15)</f>
        <v>21</v>
      </c>
      <c r="M15" s="859">
        <f>SUM(G15+'Feb Report'!M15)</f>
        <v>8238960.4399999995</v>
      </c>
      <c r="O15" s="27" t="s">
        <v>5238</v>
      </c>
    </row>
    <row r="16" spans="1:15" ht="16" x14ac:dyDescent="0.2">
      <c r="A16" s="175" t="s">
        <v>9</v>
      </c>
      <c r="B16" s="437">
        <v>1</v>
      </c>
      <c r="C16" s="437">
        <v>1</v>
      </c>
      <c r="D16" s="292">
        <f>'03 Data Dump'!N73</f>
        <v>1494430.56</v>
      </c>
      <c r="E16" s="444">
        <v>0</v>
      </c>
      <c r="F16" s="443">
        <v>0</v>
      </c>
      <c r="G16" s="856">
        <v>0</v>
      </c>
      <c r="H16" s="439">
        <f>SUM(B16+'Feb Report'!H16)</f>
        <v>1</v>
      </c>
      <c r="I16" s="439">
        <f>SUM(C16+'Feb Report'!I16)</f>
        <v>1</v>
      </c>
      <c r="J16" s="528">
        <f>SUM(D16+'Feb Report'!J16)</f>
        <v>1494430.56</v>
      </c>
      <c r="K16" s="852">
        <f>SUM(E16+'Feb Report'!K16)</f>
        <v>0</v>
      </c>
      <c r="L16" s="852">
        <f>SUM(F16+'Feb Report'!L16)</f>
        <v>0</v>
      </c>
      <c r="M16" s="859">
        <f>SUM(G16+'Feb Report'!M16)</f>
        <v>0</v>
      </c>
    </row>
    <row r="17" spans="1:15" ht="16" x14ac:dyDescent="0.2">
      <c r="A17" s="175" t="s">
        <v>10</v>
      </c>
      <c r="B17" s="437">
        <v>0</v>
      </c>
      <c r="C17" s="437">
        <v>0</v>
      </c>
      <c r="D17" s="292">
        <v>0</v>
      </c>
      <c r="E17" s="444">
        <v>0</v>
      </c>
      <c r="F17" s="443">
        <v>0</v>
      </c>
      <c r="G17" s="856">
        <v>0</v>
      </c>
      <c r="H17" s="439">
        <f>SUM(B17+'Feb Report'!H17)</f>
        <v>0</v>
      </c>
      <c r="I17" s="439">
        <f>SUM(C17+'Feb Report'!I17)</f>
        <v>0</v>
      </c>
      <c r="J17" s="528">
        <f>SUM(D17+'Feb Report'!J17)</f>
        <v>0</v>
      </c>
      <c r="K17" s="852">
        <f>SUM(E17+'Feb Report'!K17)</f>
        <v>0</v>
      </c>
      <c r="L17" s="852">
        <f>SUM(F17+'Feb Report'!L17)</f>
        <v>0</v>
      </c>
      <c r="M17" s="859">
        <f>SUM(G17+'Feb Report'!M17)</f>
        <v>0</v>
      </c>
    </row>
    <row r="18" spans="1:15" ht="17" thickBot="1" x14ac:dyDescent="0.25">
      <c r="A18" s="178" t="s">
        <v>11</v>
      </c>
      <c r="B18" s="437">
        <v>0</v>
      </c>
      <c r="C18" s="437">
        <v>0</v>
      </c>
      <c r="D18" s="292">
        <v>0</v>
      </c>
      <c r="E18" s="444">
        <v>0</v>
      </c>
      <c r="F18" s="443">
        <v>0</v>
      </c>
      <c r="G18" s="856">
        <v>0</v>
      </c>
      <c r="H18" s="450">
        <f>SUM(B18+'Feb Report'!H18)</f>
        <v>0</v>
      </c>
      <c r="I18" s="450">
        <f>SUM(C18+'Feb Report'!I18)</f>
        <v>0</v>
      </c>
      <c r="J18" s="529">
        <f>SUM(D18+'Feb Report'!J18)</f>
        <v>0</v>
      </c>
      <c r="K18" s="853">
        <f>SUM(E18+'Feb Report'!K18)</f>
        <v>0</v>
      </c>
      <c r="L18" s="853">
        <f>SUM(F18+'Feb Report'!L18)</f>
        <v>0</v>
      </c>
      <c r="M18" s="860">
        <f>SUM(G18+'Feb Report'!M18)</f>
        <v>0</v>
      </c>
    </row>
    <row r="19" spans="1:15" ht="17" thickBot="1" x14ac:dyDescent="0.25">
      <c r="A19" s="179" t="s">
        <v>12</v>
      </c>
      <c r="B19" s="441">
        <f>SUM(B5:B18)</f>
        <v>28</v>
      </c>
      <c r="C19" s="441">
        <f t="shared" ref="C19:M19" si="0">SUM(C5:C18)</f>
        <v>75</v>
      </c>
      <c r="D19" s="211">
        <f t="shared" si="0"/>
        <v>6443108.7599999998</v>
      </c>
      <c r="E19" s="448">
        <f t="shared" si="0"/>
        <v>24</v>
      </c>
      <c r="F19" s="448">
        <f t="shared" si="0"/>
        <v>128</v>
      </c>
      <c r="G19" s="857">
        <f t="shared" si="0"/>
        <v>7288276.0300000012</v>
      </c>
      <c r="H19" s="441">
        <f t="shared" si="0"/>
        <v>247</v>
      </c>
      <c r="I19" s="441">
        <f t="shared" si="0"/>
        <v>941</v>
      </c>
      <c r="J19" s="211">
        <f t="shared" si="0"/>
        <v>58997940.759999998</v>
      </c>
      <c r="K19" s="448">
        <f t="shared" si="0"/>
        <v>209</v>
      </c>
      <c r="L19" s="448">
        <f t="shared" si="0"/>
        <v>594</v>
      </c>
      <c r="M19" s="861">
        <f t="shared" si="0"/>
        <v>43130100.029999994</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5" ht="16" x14ac:dyDescent="0.15">
      <c r="A22" s="184" t="s">
        <v>45</v>
      </c>
      <c r="B22" s="304"/>
      <c r="C22" s="451">
        <f>'03 Data Dump'!B35</f>
        <v>20</v>
      </c>
      <c r="D22" s="334">
        <f>'03 Data Dump'!N35</f>
        <v>685439.04999999993</v>
      </c>
      <c r="E22" s="309"/>
      <c r="F22" s="455">
        <v>53</v>
      </c>
      <c r="G22" s="862">
        <v>1047121.6</v>
      </c>
      <c r="H22" s="307"/>
      <c r="I22" s="451">
        <f>SUM(C22+'Feb Report'!I22)</f>
        <v>353</v>
      </c>
      <c r="J22" s="533">
        <f>SUM(D22+'Feb Report'!J22)</f>
        <v>6808720.3199999994</v>
      </c>
      <c r="K22" s="460"/>
      <c r="L22" s="508">
        <f>SUM(F22+'Feb Report'!L22)</f>
        <v>446</v>
      </c>
      <c r="M22" s="867">
        <f>SUM(G22+'Feb Report'!M22)</f>
        <v>8366121.5999999996</v>
      </c>
      <c r="O22" s="27"/>
    </row>
    <row r="23" spans="1:15" ht="16" x14ac:dyDescent="0.2">
      <c r="A23" s="185" t="s">
        <v>13</v>
      </c>
      <c r="B23" s="305"/>
      <c r="C23" s="452">
        <f>'03 Data Dump'!B14</f>
        <v>12</v>
      </c>
      <c r="D23" s="335">
        <f>'03 Data Dump'!N14</f>
        <v>3362649</v>
      </c>
      <c r="E23" s="310"/>
      <c r="F23" s="456">
        <v>26</v>
      </c>
      <c r="G23" s="863">
        <v>7752651.5999999996</v>
      </c>
      <c r="H23" s="305"/>
      <c r="I23" s="452">
        <f>SUM(C23+'Feb Report'!I23)</f>
        <v>169</v>
      </c>
      <c r="J23" s="534">
        <f>SUM(D23+'Feb Report'!J23)</f>
        <v>28250587.289999999</v>
      </c>
      <c r="K23" s="462"/>
      <c r="L23" s="509">
        <f>SUM(F23+'Feb Report'!L23)</f>
        <v>166</v>
      </c>
      <c r="M23" s="868">
        <f>SUM(G23+'Feb Report'!M23)</f>
        <v>44139215.600000001</v>
      </c>
      <c r="O23" s="27"/>
    </row>
    <row r="24" spans="1:15" ht="17" thickBot="1" x14ac:dyDescent="0.25">
      <c r="A24" s="186" t="s">
        <v>48</v>
      </c>
      <c r="B24" s="306"/>
      <c r="C24" s="453">
        <v>0</v>
      </c>
      <c r="D24" s="336">
        <v>0</v>
      </c>
      <c r="E24" s="311"/>
      <c r="F24" s="457">
        <v>0</v>
      </c>
      <c r="G24" s="864">
        <v>0</v>
      </c>
      <c r="H24" s="308"/>
      <c r="I24" s="459">
        <f>SUM(C24+'Feb Report'!I24)</f>
        <v>9</v>
      </c>
      <c r="J24" s="535">
        <f>SUM(D24+'Feb Report'!J24)</f>
        <v>5351408.34</v>
      </c>
      <c r="K24" s="464"/>
      <c r="L24" s="510">
        <f>SUM(F24+'Feb Report'!L24)</f>
        <v>0</v>
      </c>
      <c r="M24" s="869">
        <f>SUM(G24+'Feb Report'!M24)</f>
        <v>0</v>
      </c>
    </row>
    <row r="25" spans="1:15" ht="17" thickBot="1" x14ac:dyDescent="0.25">
      <c r="A25" s="187" t="s">
        <v>14</v>
      </c>
      <c r="B25" s="303"/>
      <c r="C25" s="454">
        <f>SUM(C22:C24)</f>
        <v>32</v>
      </c>
      <c r="D25" s="214">
        <f>SUM(D22:D24)</f>
        <v>4048088.05</v>
      </c>
      <c r="E25" s="300"/>
      <c r="F25" s="458">
        <f>SUM(F22:F24)</f>
        <v>79</v>
      </c>
      <c r="G25" s="865">
        <f>SUM(G22:G24)</f>
        <v>8799773.1999999993</v>
      </c>
      <c r="H25" s="303"/>
      <c r="I25" s="454">
        <f>SUM(I22:I24)</f>
        <v>531</v>
      </c>
      <c r="J25" s="214">
        <f>SUM(J22:J24)</f>
        <v>40410715.950000003</v>
      </c>
      <c r="K25" s="627"/>
      <c r="L25" s="458">
        <f>SUM(L22:L24)</f>
        <v>612</v>
      </c>
      <c r="M25" s="866">
        <f>SUM(M22:M24)</f>
        <v>52505337.200000003</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5" ht="18" thickBot="1" x14ac:dyDescent="0.25">
      <c r="A28" s="190" t="s">
        <v>2893</v>
      </c>
      <c r="B28" s="297"/>
      <c r="C28" s="298">
        <f>'03 Data Dump'!E76</f>
        <v>2</v>
      </c>
      <c r="D28" s="217">
        <f>SUM(C5:C12)+C28</f>
        <v>64</v>
      </c>
      <c r="E28" s="300"/>
      <c r="F28" s="299">
        <v>2</v>
      </c>
      <c r="G28" s="218">
        <f>SUM(F5:F12)+F28</f>
        <v>124</v>
      </c>
      <c r="H28" s="296"/>
      <c r="I28" s="295">
        <f>SUM(C28+'Feb Report'!I28)</f>
        <v>14</v>
      </c>
      <c r="J28" s="295">
        <f>SUM(D28+'Feb Report'!J28)</f>
        <v>907</v>
      </c>
      <c r="K28" s="300"/>
      <c r="L28" s="299">
        <f>SUM(F28+'Feb Report'!L28)</f>
        <v>5</v>
      </c>
      <c r="M28" s="299">
        <f>SUM(G28+'Feb Report'!M28)</f>
        <v>544</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5" ht="35" thickBot="1" x14ac:dyDescent="0.25">
      <c r="A31" s="192" t="s">
        <v>2895</v>
      </c>
      <c r="B31" s="297"/>
      <c r="C31" s="302">
        <f>SUM(B19+C25)</f>
        <v>60</v>
      </c>
      <c r="D31" s="214">
        <f>SUM(D19+D25)</f>
        <v>10491196.809999999</v>
      </c>
      <c r="E31" s="571"/>
      <c r="F31" s="299">
        <f>SUM(E19+F25)</f>
        <v>103</v>
      </c>
      <c r="G31" s="865">
        <f>SUM(G19+G25)</f>
        <v>16088049.23</v>
      </c>
      <c r="H31" s="297"/>
      <c r="I31" s="302">
        <f>SUM(H19+I25)</f>
        <v>778</v>
      </c>
      <c r="J31" s="214">
        <f>SUM(J19+J25)</f>
        <v>99408656.710000008</v>
      </c>
      <c r="K31" s="319"/>
      <c r="L31" s="299">
        <f>SUM(K19+L25)</f>
        <v>821</v>
      </c>
      <c r="M31" s="870">
        <f>SUM(M19+M25)</f>
        <v>95635437.229999989</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8">
        <f>'03 Data Dump'!O76</f>
        <v>21375917.719999999</v>
      </c>
      <c r="C33" s="1058"/>
      <c r="D33" s="1059"/>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46" t="s">
        <v>51</v>
      </c>
      <c r="C35" s="1047"/>
      <c r="D35" s="1048"/>
      <c r="E35" s="1047" t="s">
        <v>49</v>
      </c>
      <c r="F35" s="1047"/>
      <c r="G35" s="1048"/>
      <c r="H35" s="1047" t="s">
        <v>52</v>
      </c>
      <c r="I35" s="1047"/>
      <c r="J35" s="1048"/>
      <c r="K35" s="1047" t="s">
        <v>50</v>
      </c>
      <c r="L35" s="1047"/>
      <c r="M35" s="1049"/>
      <c r="O35" s="27"/>
    </row>
    <row r="36" spans="1:15"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5" ht="16" x14ac:dyDescent="0.2">
      <c r="A37" s="175" t="s">
        <v>19</v>
      </c>
      <c r="B37" s="350"/>
      <c r="C37" s="351">
        <f>C31</f>
        <v>60</v>
      </c>
      <c r="D37" s="208">
        <f>SUM('03 Five Reports'!P15+'03 Five Reports'!J25)-'Mar Report'!D41</f>
        <v>105624.93</v>
      </c>
      <c r="E37" s="342"/>
      <c r="F37" s="572">
        <v>103</v>
      </c>
      <c r="G37" s="871">
        <f>35694.05+92133.98-G41</f>
        <v>127619.03</v>
      </c>
      <c r="H37" s="350"/>
      <c r="I37" s="469">
        <f>SUM(C37+'Feb Report'!I37)</f>
        <v>778</v>
      </c>
      <c r="J37" s="594">
        <f>SUM(D37+'Feb Report'!J37)</f>
        <v>939328.65999999992</v>
      </c>
      <c r="K37" s="255"/>
      <c r="L37" s="485">
        <f>SUM(F37+'Feb Report'!L37)</f>
        <v>825</v>
      </c>
      <c r="M37" s="874">
        <f>SUM(G37+'Feb Report'!M37)</f>
        <v>865436.03</v>
      </c>
    </row>
    <row r="38" spans="1:15" ht="16" x14ac:dyDescent="0.2">
      <c r="A38" s="175" t="s">
        <v>20</v>
      </c>
      <c r="B38" s="354"/>
      <c r="C38" s="513">
        <f>'03 Five Reports'!B4</f>
        <v>116</v>
      </c>
      <c r="D38" s="208">
        <f>SUM('03 Five Reports'!P16+'03 Five Reports'!J26)</f>
        <v>34317.270000000004</v>
      </c>
      <c r="E38" s="342"/>
      <c r="F38" s="250">
        <v>105</v>
      </c>
      <c r="G38" s="872">
        <f>21805.28+2631.5</f>
        <v>24436.78</v>
      </c>
      <c r="H38" s="350"/>
      <c r="I38" s="469">
        <f>SUM(C38+'Feb Report'!I38)</f>
        <v>859</v>
      </c>
      <c r="J38" s="594">
        <f>SUM(D38+'Feb Report'!J38)</f>
        <v>253269.72000000003</v>
      </c>
      <c r="K38" s="255"/>
      <c r="L38" s="485">
        <f>SUM(F38+'Feb Report'!L38)</f>
        <v>811</v>
      </c>
      <c r="M38" s="874">
        <f>SUM(G38+'Feb Report'!M38)</f>
        <v>203005.78</v>
      </c>
    </row>
    <row r="39" spans="1:15" ht="16" x14ac:dyDescent="0.2">
      <c r="A39" s="175" t="s">
        <v>21</v>
      </c>
      <c r="B39" s="354"/>
      <c r="C39" s="513">
        <f>'03 Five Reports'!B6</f>
        <v>78</v>
      </c>
      <c r="D39" s="208">
        <f>SUM('03 Five Reports'!P17+'03 Five Reports'!J27)</f>
        <v>21253</v>
      </c>
      <c r="E39" s="342"/>
      <c r="F39" s="573">
        <v>86</v>
      </c>
      <c r="G39" s="871">
        <f>12483+334</f>
        <v>12817</v>
      </c>
      <c r="H39" s="350"/>
      <c r="I39" s="469">
        <f>SUM(C39+'Feb Report'!I39)</f>
        <v>639</v>
      </c>
      <c r="J39" s="594">
        <f>SUM(D39+'Feb Report'!J39)</f>
        <v>184197</v>
      </c>
      <c r="K39" s="255"/>
      <c r="L39" s="485">
        <f>SUM(F39+'Feb Report'!L39)</f>
        <v>624</v>
      </c>
      <c r="M39" s="874">
        <f>SUM(G39+'Feb Report'!M39)</f>
        <v>117867</v>
      </c>
    </row>
    <row r="40" spans="1:15" ht="16" x14ac:dyDescent="0.2">
      <c r="A40" s="175" t="s">
        <v>22</v>
      </c>
      <c r="B40" s="354"/>
      <c r="C40" s="513">
        <f>'03 Five Reports'!B5</f>
        <v>127</v>
      </c>
      <c r="D40" s="208">
        <f>SUM('03 Five Reports'!P18+'03 Five Reports'!J28)</f>
        <v>11163</v>
      </c>
      <c r="E40" s="342"/>
      <c r="F40" s="250">
        <v>143</v>
      </c>
      <c r="G40" s="872">
        <f>12167+1030</f>
        <v>13197</v>
      </c>
      <c r="H40" s="350"/>
      <c r="I40" s="469">
        <f>SUM(C40+'Feb Report'!I40)</f>
        <v>989</v>
      </c>
      <c r="J40" s="594">
        <f>SUM(D40+'Feb Report'!J40)</f>
        <v>127463</v>
      </c>
      <c r="K40" s="255"/>
      <c r="L40" s="485">
        <f>SUM(F40+'Feb Report'!L40)</f>
        <v>964</v>
      </c>
      <c r="M40" s="874">
        <f>SUM(G40+'Feb Report'!M40)</f>
        <v>98349</v>
      </c>
    </row>
    <row r="41" spans="1:15" ht="17" thickBot="1" x14ac:dyDescent="0.25">
      <c r="A41" s="178" t="s">
        <v>1488</v>
      </c>
      <c r="B41" s="360"/>
      <c r="C41" s="514">
        <f>'03 Five Reports'!B3</f>
        <v>5</v>
      </c>
      <c r="D41" s="209">
        <f>SUM('03 Five Reports'!P44+'03 Five Reports'!J56)</f>
        <v>228</v>
      </c>
      <c r="E41" s="343"/>
      <c r="F41" s="574">
        <v>11</v>
      </c>
      <c r="G41" s="873">
        <v>209</v>
      </c>
      <c r="H41" s="350"/>
      <c r="I41" s="469">
        <f>SUM(C41+'Feb Report'!I41)</f>
        <v>44</v>
      </c>
      <c r="J41" s="594">
        <f>SUM(D41+'Feb Report'!J41)</f>
        <v>988</v>
      </c>
      <c r="K41" s="365"/>
      <c r="L41" s="485">
        <f>SUM(F41+'Feb Report'!L41)</f>
        <v>60</v>
      </c>
      <c r="M41" s="874">
        <f>SUM(G41+'Feb Report'!M41)</f>
        <v>1083</v>
      </c>
    </row>
    <row r="42" spans="1:15" ht="17" thickBot="1" x14ac:dyDescent="0.25">
      <c r="A42" s="199" t="s">
        <v>18</v>
      </c>
      <c r="B42" s="352"/>
      <c r="C42" s="362">
        <f>SUM(C37:C41)</f>
        <v>386</v>
      </c>
      <c r="D42" s="219">
        <f>SUM(D37:D41)</f>
        <v>172586.2</v>
      </c>
      <c r="E42" s="344"/>
      <c r="F42" s="345">
        <f>SUM(F37:F41)</f>
        <v>448</v>
      </c>
      <c r="G42" s="220">
        <f>SUM(G37:G41)</f>
        <v>178278.81</v>
      </c>
      <c r="H42" s="352"/>
      <c r="I42" s="481">
        <f>SUM(I37:I41)</f>
        <v>3309</v>
      </c>
      <c r="J42" s="219">
        <f>SUM(J37:J41)</f>
        <v>1505246.38</v>
      </c>
      <c r="K42" s="347"/>
      <c r="L42" s="476">
        <f>SUM(L37:L41)</f>
        <v>3284</v>
      </c>
      <c r="M42" s="875">
        <f>SUM(M37:M41)</f>
        <v>1285740.81</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5" ht="16" x14ac:dyDescent="0.2">
      <c r="A45" s="174" t="s">
        <v>37</v>
      </c>
      <c r="B45" s="373"/>
      <c r="C45" s="482">
        <f>'03 Five Reports'!B17</f>
        <v>21</v>
      </c>
      <c r="D45" s="430">
        <f>'03 Five Reports'!J18</f>
        <v>5485</v>
      </c>
      <c r="E45" s="257"/>
      <c r="F45" s="258">
        <v>99</v>
      </c>
      <c r="G45" s="876">
        <v>20713</v>
      </c>
      <c r="H45" s="374"/>
      <c r="I45" s="482">
        <f>SUM(C45+'Feb Report'!I45)</f>
        <v>638</v>
      </c>
      <c r="J45" s="593">
        <f>SUM(D45+'Feb Report'!J45)</f>
        <v>142687</v>
      </c>
      <c r="K45" s="524"/>
      <c r="L45" s="521">
        <f>SUM(F45+'Feb Report'!L45)</f>
        <v>633</v>
      </c>
      <c r="M45" s="880">
        <f>SUM(G45+'Feb Report'!M45)</f>
        <v>134353</v>
      </c>
    </row>
    <row r="46" spans="1:15" ht="16" x14ac:dyDescent="0.2">
      <c r="A46" s="175" t="s">
        <v>36</v>
      </c>
      <c r="B46" s="354"/>
      <c r="C46" s="483">
        <f>'03 Five Reports'!B15</f>
        <v>5</v>
      </c>
      <c r="D46" s="431">
        <f>'03 Five Reports'!J3</f>
        <v>7342.4</v>
      </c>
      <c r="E46" s="253"/>
      <c r="F46" s="583">
        <v>17</v>
      </c>
      <c r="G46" s="877">
        <v>23625.8</v>
      </c>
      <c r="H46" s="249"/>
      <c r="I46" s="483">
        <f>SUM(C46+'Feb Report'!I46)</f>
        <v>93</v>
      </c>
      <c r="J46" s="594">
        <f>SUM(D46+'Feb Report'!J46)</f>
        <v>150713.43</v>
      </c>
      <c r="K46" s="525"/>
      <c r="L46" s="522">
        <f>SUM(F46+'Feb Report'!L46)</f>
        <v>135</v>
      </c>
      <c r="M46" s="874">
        <f>SUM(G46+'Feb Report'!M46)</f>
        <v>128169.54000000001</v>
      </c>
    </row>
    <row r="47" spans="1:15" ht="16" x14ac:dyDescent="0.2">
      <c r="A47" s="175" t="s">
        <v>26</v>
      </c>
      <c r="B47" s="354"/>
      <c r="C47" s="483">
        <v>0</v>
      </c>
      <c r="D47" s="431">
        <f>'03 Five Reports'!J19</f>
        <v>10004</v>
      </c>
      <c r="E47" s="253"/>
      <c r="F47" s="583">
        <v>116</v>
      </c>
      <c r="G47" s="877">
        <v>47636</v>
      </c>
      <c r="H47" s="249"/>
      <c r="I47" s="483">
        <f>SUM(C47+'Feb Report'!I47)</f>
        <v>493</v>
      </c>
      <c r="J47" s="594">
        <f>SUM(D47+'Feb Report'!J47)</f>
        <v>229304</v>
      </c>
      <c r="K47" s="525"/>
      <c r="L47" s="522">
        <f>SUM(F47+'Feb Report'!L47)</f>
        <v>611</v>
      </c>
      <c r="M47" s="874">
        <f>SUM(G47+'Feb Report'!M47)</f>
        <v>227254</v>
      </c>
    </row>
    <row r="48" spans="1:15" ht="16" x14ac:dyDescent="0.2">
      <c r="A48" s="175" t="s">
        <v>27</v>
      </c>
      <c r="B48" s="350"/>
      <c r="C48" s="469"/>
      <c r="D48" s="431">
        <v>0</v>
      </c>
      <c r="E48" s="253"/>
      <c r="F48" s="583">
        <v>0</v>
      </c>
      <c r="G48" s="877">
        <v>0</v>
      </c>
      <c r="H48" s="249"/>
      <c r="I48" s="483">
        <f>SUM(C48+'Feb Report'!I48)</f>
        <v>1</v>
      </c>
      <c r="J48" s="594">
        <f>SUM(D48+'Feb Report'!J48)</f>
        <v>269</v>
      </c>
      <c r="K48" s="525"/>
      <c r="L48" s="522">
        <f>SUM(F48+'Feb Report'!L48)</f>
        <v>6</v>
      </c>
      <c r="M48" s="874">
        <f>SUM(G48+'Feb Report'!M48)</f>
        <v>1369</v>
      </c>
    </row>
    <row r="49" spans="1:13" ht="16" x14ac:dyDescent="0.2">
      <c r="A49" s="175" t="s">
        <v>28</v>
      </c>
      <c r="B49" s="354"/>
      <c r="C49" s="483">
        <f>'03 Five Reports'!B13</f>
        <v>1</v>
      </c>
      <c r="D49" s="431">
        <f>'03 Five Reports'!J69</f>
        <v>630</v>
      </c>
      <c r="E49" s="253"/>
      <c r="F49" s="583">
        <v>13</v>
      </c>
      <c r="G49" s="877">
        <v>16947.84</v>
      </c>
      <c r="H49" s="249"/>
      <c r="I49" s="483">
        <f>SUM(C49+'Feb Report'!I49)</f>
        <v>126</v>
      </c>
      <c r="J49" s="594">
        <f>SUM(D49+'Feb Report'!J49)</f>
        <v>170917.15</v>
      </c>
      <c r="K49" s="525"/>
      <c r="L49" s="522">
        <f>SUM(F49+'Feb Report'!L49)</f>
        <v>164</v>
      </c>
      <c r="M49" s="874">
        <f>SUM(G49+'Feb Report'!M49)</f>
        <v>109900.37999999999</v>
      </c>
    </row>
    <row r="50" spans="1:13" ht="16" x14ac:dyDescent="0.2">
      <c r="A50" s="175" t="s">
        <v>29</v>
      </c>
      <c r="B50" s="354"/>
      <c r="C50" s="483">
        <f>'03 Five Reports'!B14</f>
        <v>5</v>
      </c>
      <c r="D50" s="431">
        <f>'03 Five Reports'!J72</f>
        <v>462</v>
      </c>
      <c r="E50" s="253"/>
      <c r="F50" s="583">
        <v>6</v>
      </c>
      <c r="G50" s="877">
        <v>787</v>
      </c>
      <c r="H50" s="249"/>
      <c r="I50" s="483">
        <f>SUM(C50+'Feb Report'!I50)</f>
        <v>21</v>
      </c>
      <c r="J50" s="594">
        <f>SUM(D50+'Feb Report'!J50)</f>
        <v>3844</v>
      </c>
      <c r="K50" s="525"/>
      <c r="L50" s="522">
        <f>SUM(F50+'Feb Report'!L50)</f>
        <v>37</v>
      </c>
      <c r="M50" s="874">
        <f>SUM(G50+'Feb Report'!M50)</f>
        <v>3638</v>
      </c>
    </row>
    <row r="51" spans="1:13" ht="16" x14ac:dyDescent="0.2">
      <c r="A51" s="175" t="s">
        <v>3</v>
      </c>
      <c r="B51" s="354"/>
      <c r="C51" s="483">
        <f>'03 Five Reports'!B11</f>
        <v>4</v>
      </c>
      <c r="D51" s="431">
        <f>'03 Five Reports'!J63</f>
        <v>2278</v>
      </c>
      <c r="E51" s="253"/>
      <c r="F51" s="583">
        <v>2</v>
      </c>
      <c r="G51" s="877">
        <v>6788.52</v>
      </c>
      <c r="H51" s="249"/>
      <c r="I51" s="483">
        <f>SUM(C51+'Feb Report'!I51)</f>
        <v>17</v>
      </c>
      <c r="J51" s="594">
        <f>SUM(D51+'Feb Report'!J51)</f>
        <v>7229</v>
      </c>
      <c r="K51" s="525"/>
      <c r="L51" s="522">
        <f>SUM(F51+'Feb Report'!L51)</f>
        <v>22</v>
      </c>
      <c r="M51" s="874">
        <f>SUM(G51+'Feb Report'!M51)</f>
        <v>14327.52</v>
      </c>
    </row>
    <row r="52" spans="1:13" ht="16" x14ac:dyDescent="0.2">
      <c r="A52" s="175" t="s">
        <v>30</v>
      </c>
      <c r="B52" s="354"/>
      <c r="C52" s="483">
        <f>'03 Five Reports'!B12</f>
        <v>14</v>
      </c>
      <c r="D52" s="431">
        <f>'03 Five Reports'!J66</f>
        <v>3498</v>
      </c>
      <c r="E52" s="253"/>
      <c r="F52" s="583">
        <v>23</v>
      </c>
      <c r="G52" s="877">
        <v>9767.52</v>
      </c>
      <c r="H52" s="249"/>
      <c r="I52" s="483">
        <f>SUM(C52+'Feb Report'!I52)</f>
        <v>180</v>
      </c>
      <c r="J52" s="594">
        <f>SUM(D52+'Feb Report'!J52)</f>
        <v>36457.479999999996</v>
      </c>
      <c r="K52" s="525"/>
      <c r="L52" s="522">
        <f>SUM(F52+'Feb Report'!L52)</f>
        <v>183</v>
      </c>
      <c r="M52" s="874">
        <f>SUM(G52+'Feb Report'!M52)</f>
        <v>36447.020000000004</v>
      </c>
    </row>
    <row r="53" spans="1:13" ht="16" x14ac:dyDescent="0.2">
      <c r="A53" s="175" t="s">
        <v>31</v>
      </c>
      <c r="B53" s="350"/>
      <c r="C53" s="483">
        <v>0</v>
      </c>
      <c r="D53" s="431">
        <v>0</v>
      </c>
      <c r="E53" s="253"/>
      <c r="F53" s="583">
        <v>4</v>
      </c>
      <c r="G53" s="877">
        <v>1164</v>
      </c>
      <c r="H53" s="249"/>
      <c r="I53" s="483">
        <f>SUM(C53+'Feb Report'!I53)</f>
        <v>1</v>
      </c>
      <c r="J53" s="594">
        <f>SUM(D53+'Feb Report'!J53)</f>
        <v>388</v>
      </c>
      <c r="K53" s="525"/>
      <c r="L53" s="522">
        <f>SUM(F53+'Feb Report'!L53)</f>
        <v>26</v>
      </c>
      <c r="M53" s="874">
        <f>SUM(G53+'Feb Report'!M53)</f>
        <v>11252</v>
      </c>
    </row>
    <row r="54" spans="1:13" ht="16" x14ac:dyDescent="0.2">
      <c r="A54" s="175" t="s">
        <v>4</v>
      </c>
      <c r="B54" s="354"/>
      <c r="C54" s="483">
        <f>'03 Five Reports'!B19</f>
        <v>10</v>
      </c>
      <c r="D54" s="431">
        <f>'03 Five Reports'!J115</f>
        <v>4995</v>
      </c>
      <c r="E54" s="253"/>
      <c r="F54" s="583">
        <v>13</v>
      </c>
      <c r="G54" s="877">
        <v>3525</v>
      </c>
      <c r="H54" s="249"/>
      <c r="I54" s="483">
        <f>SUM(C54+'Feb Report'!I54)</f>
        <v>142</v>
      </c>
      <c r="J54" s="594">
        <f>SUM(D54+'Feb Report'!J54)</f>
        <v>43062.990000000005</v>
      </c>
      <c r="K54" s="525"/>
      <c r="L54" s="522">
        <f>SUM(F54+'Feb Report'!L54)</f>
        <v>29</v>
      </c>
      <c r="M54" s="874">
        <f>SUM(G54+'Feb Report'!M54)</f>
        <v>10789</v>
      </c>
    </row>
    <row r="55" spans="1:13" ht="16" x14ac:dyDescent="0.2">
      <c r="A55" s="175" t="s">
        <v>32</v>
      </c>
      <c r="B55" s="354"/>
      <c r="C55" s="483">
        <f>'03 Five Reports'!B18</f>
        <v>12</v>
      </c>
      <c r="D55" s="431">
        <f>'03 Five Reports'!J90</f>
        <v>732</v>
      </c>
      <c r="E55" s="253"/>
      <c r="F55" s="583">
        <v>8</v>
      </c>
      <c r="G55" s="877">
        <v>424</v>
      </c>
      <c r="H55" s="249"/>
      <c r="I55" s="483">
        <f>SUM(C55+'Feb Report'!I55)</f>
        <v>56</v>
      </c>
      <c r="J55" s="594">
        <f>SUM(D55+'Feb Report'!J55)</f>
        <v>3997</v>
      </c>
      <c r="K55" s="525"/>
      <c r="L55" s="522">
        <f>SUM(F55+'Feb Report'!L55)</f>
        <v>99</v>
      </c>
      <c r="M55" s="874">
        <f>SUM(G55+'Feb Report'!M55)</f>
        <v>5918</v>
      </c>
    </row>
    <row r="56" spans="1:13" ht="16" x14ac:dyDescent="0.2">
      <c r="A56" s="175" t="s">
        <v>33</v>
      </c>
      <c r="B56" s="354"/>
      <c r="C56" s="483">
        <f>'03 Five Reports'!B24</f>
        <v>5</v>
      </c>
      <c r="D56" s="431">
        <f>'03 Five Reports'!J10</f>
        <v>961</v>
      </c>
      <c r="E56" s="253"/>
      <c r="F56" s="583">
        <v>5</v>
      </c>
      <c r="G56" s="877">
        <v>495</v>
      </c>
      <c r="H56" s="249"/>
      <c r="I56" s="483">
        <f>SUM(C56+'Feb Report'!I56)</f>
        <v>53</v>
      </c>
      <c r="J56" s="594">
        <f>SUM(D56+'Feb Report'!J56)</f>
        <v>8904</v>
      </c>
      <c r="K56" s="525"/>
      <c r="L56" s="522">
        <f>SUM(F56+'Feb Report'!L56)</f>
        <v>57</v>
      </c>
      <c r="M56" s="874">
        <f>SUM(G56+'Feb Report'!M56)</f>
        <v>7341</v>
      </c>
    </row>
    <row r="57" spans="1:13" ht="17" thickBot="1" x14ac:dyDescent="0.25">
      <c r="A57" s="201" t="s">
        <v>34</v>
      </c>
      <c r="B57" s="360"/>
      <c r="C57" s="484">
        <f>'03 Five Reports'!B25</f>
        <v>1</v>
      </c>
      <c r="D57" s="432">
        <f>'03 Five Reports'!J9</f>
        <v>9351</v>
      </c>
      <c r="E57" s="376"/>
      <c r="F57" s="390">
        <v>1</v>
      </c>
      <c r="G57" s="878">
        <v>126</v>
      </c>
      <c r="H57" s="251"/>
      <c r="I57" s="484">
        <f>SUM(C57+'Feb Report'!I57)</f>
        <v>17</v>
      </c>
      <c r="J57" s="595">
        <f>SUM(D57+'Feb Report'!J57)</f>
        <v>61264</v>
      </c>
      <c r="K57" s="526"/>
      <c r="L57" s="523">
        <f>SUM(F57+'Feb Report'!L57)</f>
        <v>20</v>
      </c>
      <c r="M57" s="881">
        <f>SUM(G57+'Feb Report'!M57)</f>
        <v>4007</v>
      </c>
    </row>
    <row r="58" spans="1:13" ht="17" thickBot="1" x14ac:dyDescent="0.25">
      <c r="A58" s="202" t="s">
        <v>35</v>
      </c>
      <c r="B58" s="357"/>
      <c r="C58" s="471">
        <f>SUM(C45:C57)</f>
        <v>78</v>
      </c>
      <c r="D58" s="219">
        <f>SUM(D45:D57)</f>
        <v>45738.400000000001</v>
      </c>
      <c r="E58" s="347"/>
      <c r="F58" s="476">
        <f>SUM(F45:F57)</f>
        <v>307</v>
      </c>
      <c r="G58" s="879">
        <f>SUM(G45:G57)</f>
        <v>131999.67999999999</v>
      </c>
      <c r="H58" s="357"/>
      <c r="I58" s="471">
        <f>SUM(I45:I57)</f>
        <v>1838</v>
      </c>
      <c r="J58" s="219">
        <f>SUM(J45:J57)</f>
        <v>859037.04999999993</v>
      </c>
      <c r="K58" s="344"/>
      <c r="L58" s="476">
        <f>SUM(L45:L57)</f>
        <v>2022</v>
      </c>
      <c r="M58" s="882">
        <f>SUM(M45:M57)</f>
        <v>694765.46000000008</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464</v>
      </c>
      <c r="D60" s="220">
        <f>SUM(D42+D58)</f>
        <v>218324.6</v>
      </c>
      <c r="E60" s="349"/>
      <c r="F60" s="480">
        <f>SUM(F42+F58)</f>
        <v>755</v>
      </c>
      <c r="G60" s="885">
        <f>SUM(G42+G58)</f>
        <v>310278.49</v>
      </c>
      <c r="H60" s="359"/>
      <c r="I60" s="473">
        <f>SUM(I42+I58)</f>
        <v>5147</v>
      </c>
      <c r="J60" s="884">
        <f>SUM(J42+J58)</f>
        <v>2364283.4299999997</v>
      </c>
      <c r="K60" s="349"/>
      <c r="L60" s="480">
        <f>SUM(L42+L58)</f>
        <v>5306</v>
      </c>
      <c r="M60" s="883">
        <f>SUM(M42+M58)</f>
        <v>1980506.27</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34" orientation="portrait" verticalDpi="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5D067-3EE4-4DFD-922A-AB44AED71143}">
  <dimension ref="A1:AF386"/>
  <sheetViews>
    <sheetView topLeftCell="A57" workbookViewId="0">
      <selection activeCell="F66" sqref="F66"/>
    </sheetView>
  </sheetViews>
  <sheetFormatPr baseColWidth="10" defaultColWidth="8.83203125" defaultRowHeight="13" x14ac:dyDescent="0.15"/>
  <cols>
    <col min="1" max="1" width="13.6640625" customWidth="1"/>
    <col min="2" max="2" width="20.83203125" customWidth="1"/>
    <col min="3" max="3" width="17.6640625" customWidth="1"/>
    <col min="4" max="5" width="15.6640625" customWidth="1"/>
    <col min="6" max="6" width="40.33203125" customWidth="1"/>
    <col min="7" max="7" width="32.33203125" customWidth="1"/>
    <col min="8" max="8" width="19" customWidth="1"/>
    <col min="9" max="10" width="13.6640625" customWidth="1"/>
    <col min="11" max="11" width="17.83203125" customWidth="1"/>
    <col min="12" max="12" width="28.6640625" customWidth="1"/>
    <col min="13" max="13" width="13.6640625" customWidth="1"/>
    <col min="14" max="15" width="18.33203125" customWidth="1"/>
    <col min="16" max="16" width="26.33203125" customWidth="1"/>
    <col min="17" max="17" width="28" customWidth="1"/>
    <col min="19" max="19" width="13.6640625" customWidth="1"/>
    <col min="21" max="21" width="15.5" customWidth="1"/>
  </cols>
  <sheetData>
    <row r="1" spans="1:32" ht="42" x14ac:dyDescent="0.2">
      <c r="A1" s="731" t="s">
        <v>4839</v>
      </c>
      <c r="B1" s="731" t="s">
        <v>4803</v>
      </c>
      <c r="C1" s="731" t="s">
        <v>4840</v>
      </c>
      <c r="D1" s="731" t="s">
        <v>4841</v>
      </c>
      <c r="E1" s="731" t="s">
        <v>59</v>
      </c>
      <c r="F1" s="731" t="s">
        <v>4804</v>
      </c>
      <c r="G1" s="731" t="s">
        <v>4805</v>
      </c>
      <c r="H1" s="731" t="s">
        <v>2868</v>
      </c>
      <c r="I1" s="731" t="s">
        <v>2869</v>
      </c>
      <c r="J1" s="731" t="s">
        <v>4806</v>
      </c>
      <c r="K1" s="828" t="s">
        <v>5036</v>
      </c>
      <c r="L1" s="731" t="s">
        <v>4808</v>
      </c>
      <c r="M1" s="731" t="s">
        <v>4842</v>
      </c>
      <c r="N1" s="829" t="s">
        <v>5047</v>
      </c>
      <c r="O1" s="830" t="s">
        <v>46</v>
      </c>
      <c r="P1" s="831"/>
      <c r="Q1" s="685"/>
      <c r="R1" s="1065" t="s">
        <v>4802</v>
      </c>
      <c r="S1" s="1061"/>
      <c r="T1" s="1061"/>
      <c r="U1" s="1061"/>
      <c r="V1" s="1061"/>
      <c r="W1" s="1061"/>
      <c r="X1" s="1061"/>
      <c r="Y1" s="1061"/>
      <c r="Z1" s="1061"/>
      <c r="AA1" s="1061"/>
      <c r="AB1" s="1061"/>
      <c r="AC1" s="1061"/>
      <c r="AD1" s="1061"/>
      <c r="AE1" s="1061"/>
      <c r="AF1" s="1062"/>
    </row>
    <row r="2" spans="1:32" ht="42" x14ac:dyDescent="0.2">
      <c r="A2" s="731" t="s">
        <v>67</v>
      </c>
      <c r="B2" s="731" t="s">
        <v>5048</v>
      </c>
      <c r="C2" s="731" t="s">
        <v>69</v>
      </c>
      <c r="D2" s="731" t="s">
        <v>4658</v>
      </c>
      <c r="E2" s="731"/>
      <c r="F2" s="731" t="s">
        <v>5049</v>
      </c>
      <c r="G2" s="731" t="s">
        <v>5050</v>
      </c>
      <c r="H2" s="832">
        <v>55000</v>
      </c>
      <c r="I2" s="832">
        <v>0</v>
      </c>
      <c r="J2" s="832" t="s">
        <v>4658</v>
      </c>
      <c r="K2" s="832" t="s">
        <v>4658</v>
      </c>
      <c r="L2" s="731" t="s">
        <v>5051</v>
      </c>
      <c r="M2" s="731"/>
      <c r="N2" s="833">
        <f>SUM('[1]Res_Com Activity Data Dump'!H2+'[1]Res_Com Activity Data Dump'!I2)</f>
        <v>55000</v>
      </c>
      <c r="O2" s="834"/>
      <c r="P2" s="831"/>
      <c r="Q2" s="685"/>
      <c r="R2" s="1065" t="s">
        <v>4803</v>
      </c>
      <c r="S2" s="1062"/>
      <c r="T2" s="1065" t="s">
        <v>4804</v>
      </c>
      <c r="U2" s="1061"/>
      <c r="V2" s="1062"/>
      <c r="W2" s="1065" t="s">
        <v>4805</v>
      </c>
      <c r="X2" s="1062"/>
      <c r="Y2" s="1065" t="s">
        <v>2868</v>
      </c>
      <c r="Z2" s="1062"/>
      <c r="AA2" s="731" t="s">
        <v>2869</v>
      </c>
      <c r="AB2" s="731" t="s">
        <v>4806</v>
      </c>
      <c r="AC2" s="1065" t="s">
        <v>4807</v>
      </c>
      <c r="AD2" s="1062"/>
      <c r="AE2" s="1065" t="s">
        <v>4808</v>
      </c>
      <c r="AF2" s="1062"/>
    </row>
    <row r="3" spans="1:32" ht="42" x14ac:dyDescent="0.2">
      <c r="A3" s="731" t="s">
        <v>67</v>
      </c>
      <c r="B3" s="731" t="s">
        <v>5052</v>
      </c>
      <c r="C3" s="731" t="s">
        <v>69</v>
      </c>
      <c r="D3" s="731" t="s">
        <v>4658</v>
      </c>
      <c r="E3" s="731"/>
      <c r="F3" s="731" t="s">
        <v>5053</v>
      </c>
      <c r="G3" s="731" t="s">
        <v>3397</v>
      </c>
      <c r="H3" s="832">
        <v>2787638</v>
      </c>
      <c r="I3" s="832">
        <v>0</v>
      </c>
      <c r="J3" s="832" t="s">
        <v>4658</v>
      </c>
      <c r="K3" s="832" t="s">
        <v>4658</v>
      </c>
      <c r="L3" s="731" t="s">
        <v>5054</v>
      </c>
      <c r="M3" s="731"/>
      <c r="N3" s="833">
        <f>SUM('[1]Res_Com Activity Data Dump'!H3+'[1]Res_Com Activity Data Dump'!I3)</f>
        <v>2787638</v>
      </c>
      <c r="O3" s="834"/>
      <c r="P3" s="831"/>
      <c r="Q3" s="685"/>
      <c r="R3" s="685" t="s">
        <v>5055</v>
      </c>
      <c r="S3" s="685"/>
      <c r="T3" s="685"/>
      <c r="U3" s="685"/>
      <c r="V3" s="685"/>
      <c r="W3" s="685"/>
      <c r="X3" s="685"/>
      <c r="Y3" s="685"/>
      <c r="Z3" s="685"/>
      <c r="AA3" s="685"/>
      <c r="AB3" s="685"/>
      <c r="AC3" s="685"/>
      <c r="AD3" s="685"/>
      <c r="AE3" s="685"/>
      <c r="AF3" s="685"/>
    </row>
    <row r="4" spans="1:32" ht="112" x14ac:dyDescent="0.2">
      <c r="A4" s="731" t="s">
        <v>67</v>
      </c>
      <c r="B4" s="731" t="s">
        <v>5056</v>
      </c>
      <c r="C4" s="731" t="s">
        <v>69</v>
      </c>
      <c r="D4" s="731" t="s">
        <v>4658</v>
      </c>
      <c r="E4" s="731"/>
      <c r="F4" s="731" t="s">
        <v>5057</v>
      </c>
      <c r="G4" s="731" t="s">
        <v>3393</v>
      </c>
      <c r="H4" s="832">
        <v>15342</v>
      </c>
      <c r="I4" s="832">
        <v>0</v>
      </c>
      <c r="J4" s="832" t="s">
        <v>4658</v>
      </c>
      <c r="K4" s="832" t="s">
        <v>4658</v>
      </c>
      <c r="L4" s="731" t="s">
        <v>5058</v>
      </c>
      <c r="M4" s="731"/>
      <c r="N4" s="833">
        <f>SUM('[1]Res_Com Activity Data Dump'!H4+'[1]Res_Com Activity Data Dump'!I4)</f>
        <v>15342</v>
      </c>
      <c r="O4" s="834"/>
      <c r="P4" s="831"/>
      <c r="Q4" s="685"/>
      <c r="R4" s="685"/>
      <c r="S4" s="685"/>
      <c r="T4" s="685"/>
      <c r="U4" s="685"/>
      <c r="V4" s="685"/>
      <c r="W4" s="685"/>
      <c r="X4" s="685"/>
      <c r="Y4" s="685"/>
      <c r="Z4" s="685"/>
      <c r="AA4" s="685"/>
      <c r="AB4" s="685"/>
      <c r="AC4" s="685"/>
      <c r="AD4" s="685"/>
      <c r="AE4" s="685"/>
      <c r="AF4" s="685"/>
    </row>
    <row r="5" spans="1:32" ht="42" x14ac:dyDescent="0.2">
      <c r="A5" s="731" t="s">
        <v>67</v>
      </c>
      <c r="B5" s="731" t="s">
        <v>5059</v>
      </c>
      <c r="C5" s="731" t="s">
        <v>69</v>
      </c>
      <c r="D5" s="731" t="s">
        <v>4658</v>
      </c>
      <c r="E5" s="731"/>
      <c r="F5" s="731" t="s">
        <v>5060</v>
      </c>
      <c r="G5" s="731" t="s">
        <v>4507</v>
      </c>
      <c r="H5" s="832">
        <v>900</v>
      </c>
      <c r="I5" s="832">
        <v>0</v>
      </c>
      <c r="J5" s="832" t="s">
        <v>4658</v>
      </c>
      <c r="K5" s="832" t="s">
        <v>4658</v>
      </c>
      <c r="L5" s="731" t="s">
        <v>5061</v>
      </c>
      <c r="M5" s="731"/>
      <c r="N5" s="833">
        <f>SUM('[1]Res_Com Activity Data Dump'!H5+'[1]Res_Com Activity Data Dump'!I5)</f>
        <v>900</v>
      </c>
      <c r="O5" s="834"/>
      <c r="P5" s="831"/>
      <c r="Q5" s="685"/>
      <c r="R5" s="685"/>
      <c r="S5" s="685"/>
      <c r="T5" s="685"/>
      <c r="U5" s="685"/>
      <c r="V5" s="685"/>
      <c r="W5" s="685"/>
      <c r="X5" s="685"/>
      <c r="Y5" s="685"/>
      <c r="Z5" s="685"/>
      <c r="AA5" s="685"/>
      <c r="AB5" s="685"/>
      <c r="AC5" s="685"/>
      <c r="AD5" s="685"/>
      <c r="AE5" s="685"/>
      <c r="AF5" s="685"/>
    </row>
    <row r="6" spans="1:32" ht="42" x14ac:dyDescent="0.2">
      <c r="A6" s="731" t="s">
        <v>67</v>
      </c>
      <c r="B6" s="731" t="s">
        <v>5062</v>
      </c>
      <c r="C6" s="731" t="s">
        <v>69</v>
      </c>
      <c r="D6" s="731" t="s">
        <v>4658</v>
      </c>
      <c r="E6" s="731"/>
      <c r="F6" s="731" t="s">
        <v>5063</v>
      </c>
      <c r="G6" s="731" t="s">
        <v>76</v>
      </c>
      <c r="H6" s="832">
        <v>28000</v>
      </c>
      <c r="I6" s="832">
        <v>0</v>
      </c>
      <c r="J6" s="832" t="s">
        <v>4658</v>
      </c>
      <c r="K6" s="832" t="s">
        <v>4658</v>
      </c>
      <c r="L6" s="731" t="s">
        <v>5064</v>
      </c>
      <c r="M6" s="731"/>
      <c r="N6" s="833">
        <f>SUM('[1]Res_Com Activity Data Dump'!H6+'[1]Res_Com Activity Data Dump'!I6)</f>
        <v>28000</v>
      </c>
      <c r="O6" s="834"/>
      <c r="P6" s="831"/>
      <c r="Q6" s="685"/>
      <c r="R6" s="685"/>
      <c r="S6" s="685"/>
      <c r="T6" s="685"/>
      <c r="U6" s="685"/>
      <c r="V6" s="685"/>
      <c r="W6" s="685"/>
      <c r="X6" s="685"/>
      <c r="Y6" s="685"/>
      <c r="Z6" s="685"/>
      <c r="AA6" s="685"/>
      <c r="AB6" s="685"/>
      <c r="AC6" s="685"/>
      <c r="AD6" s="685"/>
      <c r="AE6" s="685"/>
      <c r="AF6" s="685"/>
    </row>
    <row r="7" spans="1:32" ht="42" x14ac:dyDescent="0.2">
      <c r="A7" s="731" t="s">
        <v>67</v>
      </c>
      <c r="B7" s="731" t="s">
        <v>5065</v>
      </c>
      <c r="C7" s="731" t="s">
        <v>69</v>
      </c>
      <c r="D7" s="731" t="s">
        <v>4658</v>
      </c>
      <c r="E7" s="731"/>
      <c r="F7" s="731" t="s">
        <v>5066</v>
      </c>
      <c r="G7" s="731" t="s">
        <v>76</v>
      </c>
      <c r="H7" s="832">
        <v>500</v>
      </c>
      <c r="I7" s="832">
        <v>0</v>
      </c>
      <c r="J7" s="832" t="s">
        <v>4658</v>
      </c>
      <c r="K7" s="832" t="s">
        <v>4658</v>
      </c>
      <c r="L7" s="731" t="s">
        <v>5067</v>
      </c>
      <c r="M7" s="731"/>
      <c r="N7" s="833">
        <f>SUM('[1]Res_Com Activity Data Dump'!H7+'[1]Res_Com Activity Data Dump'!I7)</f>
        <v>500</v>
      </c>
      <c r="O7" s="834"/>
      <c r="P7" s="831"/>
      <c r="Q7" s="685"/>
      <c r="R7" s="685"/>
      <c r="S7" s="685"/>
      <c r="T7" s="685"/>
      <c r="U7" s="685"/>
      <c r="V7" s="685"/>
      <c r="W7" s="685"/>
      <c r="X7" s="685"/>
      <c r="Y7" s="685"/>
      <c r="Z7" s="685"/>
      <c r="AA7" s="685"/>
      <c r="AB7" s="685"/>
      <c r="AC7" s="685"/>
      <c r="AD7" s="685"/>
      <c r="AE7" s="685"/>
      <c r="AF7" s="685"/>
    </row>
    <row r="8" spans="1:32" ht="42" x14ac:dyDescent="0.2">
      <c r="A8" s="731" t="s">
        <v>67</v>
      </c>
      <c r="B8" s="731" t="s">
        <v>5068</v>
      </c>
      <c r="C8" s="731" t="s">
        <v>69</v>
      </c>
      <c r="D8" s="731" t="s">
        <v>4658</v>
      </c>
      <c r="E8" s="731"/>
      <c r="F8" s="731" t="s">
        <v>5069</v>
      </c>
      <c r="G8" s="731" t="s">
        <v>76</v>
      </c>
      <c r="H8" s="832">
        <v>0</v>
      </c>
      <c r="I8" s="832">
        <v>0</v>
      </c>
      <c r="J8" s="832" t="s">
        <v>4658</v>
      </c>
      <c r="K8" s="832" t="s">
        <v>4658</v>
      </c>
      <c r="L8" s="731" t="s">
        <v>5070</v>
      </c>
      <c r="M8" s="731" t="s">
        <v>4667</v>
      </c>
      <c r="N8" s="833">
        <f>SUM('[1]Res_Com Activity Data Dump'!H8+'[1]Res_Com Activity Data Dump'!I8)</f>
        <v>0</v>
      </c>
      <c r="O8" s="834"/>
      <c r="P8" s="831"/>
      <c r="Q8" s="685"/>
      <c r="R8" s="685"/>
      <c r="S8" s="685"/>
      <c r="T8" s="685"/>
      <c r="U8" s="685"/>
      <c r="V8" s="685"/>
      <c r="W8" s="685"/>
      <c r="X8" s="685"/>
      <c r="Y8" s="685"/>
      <c r="Z8" s="685"/>
      <c r="AA8" s="685"/>
      <c r="AB8" s="685"/>
      <c r="AC8" s="685"/>
      <c r="AD8" s="685"/>
      <c r="AE8" s="685"/>
      <c r="AF8" s="685"/>
    </row>
    <row r="9" spans="1:32" ht="42" x14ac:dyDescent="0.2">
      <c r="A9" s="731" t="s">
        <v>67</v>
      </c>
      <c r="B9" s="731" t="s">
        <v>5071</v>
      </c>
      <c r="C9" s="731" t="s">
        <v>69</v>
      </c>
      <c r="D9" s="731" t="s">
        <v>4658</v>
      </c>
      <c r="E9" s="731"/>
      <c r="F9" s="731" t="s">
        <v>5072</v>
      </c>
      <c r="G9" s="731" t="s">
        <v>5073</v>
      </c>
      <c r="H9" s="832">
        <v>75000</v>
      </c>
      <c r="I9" s="832">
        <v>0</v>
      </c>
      <c r="J9" s="832" t="s">
        <v>4658</v>
      </c>
      <c r="K9" s="832" t="s">
        <v>4658</v>
      </c>
      <c r="L9" s="731" t="s">
        <v>5074</v>
      </c>
      <c r="M9" s="731" t="s">
        <v>4667</v>
      </c>
      <c r="N9" s="833">
        <f>SUM('[1]Res_Com Activity Data Dump'!H9+'[1]Res_Com Activity Data Dump'!I9)</f>
        <v>75000</v>
      </c>
      <c r="O9" s="834"/>
      <c r="P9" s="831"/>
      <c r="Q9" s="685"/>
      <c r="R9" s="685"/>
      <c r="S9" s="685"/>
      <c r="T9" s="685"/>
      <c r="U9" s="685"/>
      <c r="V9" s="685"/>
      <c r="W9" s="685"/>
      <c r="X9" s="685"/>
      <c r="Y9" s="685"/>
      <c r="Z9" s="685"/>
      <c r="AA9" s="685"/>
      <c r="AB9" s="685"/>
      <c r="AC9" s="685"/>
      <c r="AD9" s="685"/>
      <c r="AE9" s="685"/>
      <c r="AF9" s="685"/>
    </row>
    <row r="10" spans="1:32" ht="42" x14ac:dyDescent="0.2">
      <c r="A10" s="731" t="s">
        <v>67</v>
      </c>
      <c r="B10" s="731" t="s">
        <v>5075</v>
      </c>
      <c r="C10" s="731" t="s">
        <v>69</v>
      </c>
      <c r="D10" s="731" t="s">
        <v>4658</v>
      </c>
      <c r="E10" s="731"/>
      <c r="F10" s="731" t="s">
        <v>5076</v>
      </c>
      <c r="G10" s="731" t="s">
        <v>5073</v>
      </c>
      <c r="H10" s="832">
        <v>50000</v>
      </c>
      <c r="I10" s="832">
        <v>0</v>
      </c>
      <c r="J10" s="832" t="s">
        <v>4658</v>
      </c>
      <c r="K10" s="832" t="s">
        <v>4658</v>
      </c>
      <c r="L10" s="731" t="s">
        <v>5077</v>
      </c>
      <c r="M10" s="731" t="s">
        <v>4667</v>
      </c>
      <c r="N10" s="833">
        <f>SUM('[1]Res_Com Activity Data Dump'!H10+'[1]Res_Com Activity Data Dump'!I10)</f>
        <v>50000</v>
      </c>
      <c r="O10" s="834"/>
      <c r="P10" s="831"/>
      <c r="Q10" s="685"/>
      <c r="R10" s="685"/>
      <c r="S10" s="685"/>
      <c r="T10" s="685"/>
      <c r="U10" s="685"/>
      <c r="V10" s="685"/>
      <c r="W10" s="685"/>
      <c r="X10" s="685"/>
      <c r="Y10" s="685"/>
      <c r="Z10" s="685"/>
      <c r="AA10" s="685"/>
      <c r="AB10" s="685"/>
      <c r="AC10" s="685"/>
      <c r="AD10" s="685"/>
      <c r="AE10" s="685"/>
      <c r="AF10" s="685"/>
    </row>
    <row r="11" spans="1:32" ht="42" x14ac:dyDescent="0.2">
      <c r="A11" s="731" t="s">
        <v>67</v>
      </c>
      <c r="B11" s="731" t="s">
        <v>5078</v>
      </c>
      <c r="C11" s="731" t="s">
        <v>69</v>
      </c>
      <c r="D11" s="731" t="s">
        <v>4658</v>
      </c>
      <c r="E11" s="731"/>
      <c r="F11" s="731" t="s">
        <v>5079</v>
      </c>
      <c r="G11" s="731" t="s">
        <v>76</v>
      </c>
      <c r="H11" s="832">
        <v>20000</v>
      </c>
      <c r="I11" s="832">
        <v>0</v>
      </c>
      <c r="J11" s="832" t="s">
        <v>4658</v>
      </c>
      <c r="K11" s="832" t="s">
        <v>4658</v>
      </c>
      <c r="L11" s="731" t="s">
        <v>3449</v>
      </c>
      <c r="M11" s="731"/>
      <c r="N11" s="833">
        <f>SUM('[1]Res_Com Activity Data Dump'!H11+'[1]Res_Com Activity Data Dump'!I11)</f>
        <v>20000</v>
      </c>
      <c r="O11" s="834"/>
      <c r="P11" s="831"/>
      <c r="Q11" s="685"/>
      <c r="R11" s="685"/>
      <c r="S11" s="685"/>
      <c r="T11" s="685"/>
      <c r="U11" s="685"/>
      <c r="V11" s="685"/>
      <c r="W11" s="685"/>
      <c r="X11" s="685"/>
      <c r="Y11" s="685"/>
      <c r="Z11" s="685"/>
      <c r="AA11" s="685"/>
      <c r="AB11" s="685"/>
      <c r="AC11" s="685"/>
      <c r="AD11" s="685"/>
      <c r="AE11" s="685"/>
      <c r="AF11" s="685"/>
    </row>
    <row r="12" spans="1:32" ht="42" x14ac:dyDescent="0.2">
      <c r="A12" s="731" t="s">
        <v>67</v>
      </c>
      <c r="B12" s="731" t="s">
        <v>5080</v>
      </c>
      <c r="C12" s="731" t="s">
        <v>69</v>
      </c>
      <c r="D12" s="731" t="s">
        <v>4658</v>
      </c>
      <c r="E12" s="731"/>
      <c r="F12" s="731" t="s">
        <v>5081</v>
      </c>
      <c r="G12" s="731" t="s">
        <v>76</v>
      </c>
      <c r="H12" s="832">
        <v>285000</v>
      </c>
      <c r="I12" s="832">
        <v>0</v>
      </c>
      <c r="J12" s="832" t="s">
        <v>4658</v>
      </c>
      <c r="K12" s="832" t="s">
        <v>4658</v>
      </c>
      <c r="L12" s="731" t="s">
        <v>5082</v>
      </c>
      <c r="M12" s="731"/>
      <c r="N12" s="833">
        <f>SUM('[1]Res_Com Activity Data Dump'!H12+'[1]Res_Com Activity Data Dump'!I12)</f>
        <v>285000</v>
      </c>
      <c r="O12" s="834"/>
      <c r="P12" s="831"/>
      <c r="Q12" s="685"/>
      <c r="R12" s="685"/>
      <c r="S12" s="685"/>
      <c r="T12" s="685"/>
      <c r="U12" s="685"/>
      <c r="V12" s="685"/>
      <c r="W12" s="685"/>
      <c r="X12" s="685"/>
      <c r="Y12" s="685"/>
      <c r="Z12" s="685"/>
      <c r="AA12" s="685"/>
      <c r="AB12" s="685"/>
      <c r="AC12" s="685"/>
      <c r="AD12" s="685"/>
      <c r="AE12" s="685"/>
      <c r="AF12" s="685"/>
    </row>
    <row r="13" spans="1:32" ht="98" x14ac:dyDescent="0.2">
      <c r="A13" s="731" t="s">
        <v>67</v>
      </c>
      <c r="B13" s="731" t="s">
        <v>5083</v>
      </c>
      <c r="C13" s="731" t="s">
        <v>128</v>
      </c>
      <c r="D13" s="731" t="s">
        <v>4658</v>
      </c>
      <c r="E13" s="731"/>
      <c r="F13" s="731" t="s">
        <v>5084</v>
      </c>
      <c r="G13" s="731" t="s">
        <v>4949</v>
      </c>
      <c r="H13" s="832">
        <v>45269</v>
      </c>
      <c r="I13" s="832">
        <v>0</v>
      </c>
      <c r="J13" s="832" t="s">
        <v>4658</v>
      </c>
      <c r="K13" s="832" t="s">
        <v>4658</v>
      </c>
      <c r="L13" s="731" t="s">
        <v>5085</v>
      </c>
      <c r="M13" s="731"/>
      <c r="N13" s="833">
        <f>SUM('[1]Res_Com Activity Data Dump'!H13+'[1]Res_Com Activity Data Dump'!I13)</f>
        <v>45269</v>
      </c>
      <c r="O13" s="834"/>
      <c r="P13" s="831"/>
      <c r="Q13" s="685"/>
      <c r="R13" s="685"/>
      <c r="S13" s="685"/>
      <c r="T13" s="685"/>
      <c r="U13" s="685"/>
      <c r="V13" s="685"/>
      <c r="W13" s="685"/>
      <c r="X13" s="685"/>
      <c r="Y13" s="685"/>
      <c r="Z13" s="685"/>
      <c r="AA13" s="685"/>
      <c r="AB13" s="685"/>
      <c r="AC13" s="685"/>
      <c r="AD13" s="685"/>
      <c r="AE13" s="685"/>
      <c r="AF13" s="685"/>
    </row>
    <row r="14" spans="1:32" ht="42" x14ac:dyDescent="0.2">
      <c r="A14" s="785" t="s">
        <v>529</v>
      </c>
      <c r="B14" s="835">
        <f>COUNTA(B2:B13)</f>
        <v>12</v>
      </c>
      <c r="C14" s="835"/>
      <c r="D14" s="835"/>
      <c r="E14" s="835"/>
      <c r="F14" s="835"/>
      <c r="G14" s="835"/>
      <c r="H14" s="836">
        <f>SUBTOTAL(9,H2:H13)</f>
        <v>3362649</v>
      </c>
      <c r="I14" s="836">
        <f>SUBTOTAL(9,I2:I13)</f>
        <v>0</v>
      </c>
      <c r="J14" s="836">
        <f>SUBTOTAL(9,J2:J13)</f>
        <v>0</v>
      </c>
      <c r="K14" s="837">
        <f>SUBTOTAL(9,K2:K13)</f>
        <v>0</v>
      </c>
      <c r="L14" s="835"/>
      <c r="M14" s="835"/>
      <c r="N14" s="838">
        <f>SUBTOTAL(9,N2:N13)</f>
        <v>3362649</v>
      </c>
      <c r="O14" s="838">
        <f>SUBTOTAL(9,O2:O13)</f>
        <v>0</v>
      </c>
      <c r="P14" s="839"/>
      <c r="Q14" s="840"/>
      <c r="R14" s="840"/>
      <c r="S14" s="840"/>
      <c r="T14" s="840"/>
      <c r="U14" s="840"/>
      <c r="V14" s="840"/>
      <c r="W14" s="840"/>
      <c r="X14" s="840"/>
      <c r="Y14" s="840"/>
      <c r="Z14" s="840"/>
      <c r="AA14" s="840"/>
      <c r="AB14" s="840"/>
      <c r="AC14" s="840"/>
      <c r="AD14" s="840"/>
      <c r="AE14" s="840"/>
      <c r="AF14" s="840"/>
    </row>
    <row r="15" spans="1:32" ht="42" x14ac:dyDescent="0.2">
      <c r="A15" s="731" t="s">
        <v>151</v>
      </c>
      <c r="B15" s="731" t="s">
        <v>5086</v>
      </c>
      <c r="C15" s="731" t="s">
        <v>4658</v>
      </c>
      <c r="D15" s="731" t="s">
        <v>153</v>
      </c>
      <c r="E15" s="731"/>
      <c r="F15" s="731" t="s">
        <v>5087</v>
      </c>
      <c r="G15" s="731" t="s">
        <v>3683</v>
      </c>
      <c r="H15" s="832">
        <v>225000</v>
      </c>
      <c r="I15" s="832">
        <v>0</v>
      </c>
      <c r="J15" s="832" t="s">
        <v>4658</v>
      </c>
      <c r="K15" s="832" t="s">
        <v>4658</v>
      </c>
      <c r="L15" s="731" t="s">
        <v>5088</v>
      </c>
      <c r="M15" s="731"/>
      <c r="N15" s="833">
        <f>SUM('[1]Res_Com Activity Data Dump'!H15+'[1]Res_Com Activity Data Dump'!I15)</f>
        <v>225000</v>
      </c>
      <c r="O15" s="834"/>
      <c r="P15" s="831"/>
      <c r="Q15" s="685"/>
      <c r="R15" s="685"/>
      <c r="S15" s="685"/>
      <c r="T15" s="685"/>
      <c r="U15" s="685"/>
      <c r="V15" s="685"/>
      <c r="W15" s="685"/>
      <c r="X15" s="685"/>
      <c r="Y15" s="685"/>
      <c r="Z15" s="685"/>
      <c r="AA15" s="685"/>
      <c r="AB15" s="685"/>
      <c r="AC15" s="685"/>
      <c r="AD15" s="685"/>
      <c r="AE15" s="685"/>
      <c r="AF15" s="685"/>
    </row>
    <row r="16" spans="1:32" ht="42" x14ac:dyDescent="0.2">
      <c r="A16" s="731" t="s">
        <v>151</v>
      </c>
      <c r="B16" s="731" t="s">
        <v>5089</v>
      </c>
      <c r="C16" s="731" t="s">
        <v>4658</v>
      </c>
      <c r="D16" s="731" t="s">
        <v>153</v>
      </c>
      <c r="E16" s="731"/>
      <c r="F16" s="731" t="s">
        <v>4718</v>
      </c>
      <c r="G16" s="731" t="s">
        <v>5090</v>
      </c>
      <c r="H16" s="832">
        <v>50000</v>
      </c>
      <c r="I16" s="832">
        <v>0</v>
      </c>
      <c r="J16" s="832" t="s">
        <v>4658</v>
      </c>
      <c r="K16" s="832" t="s">
        <v>4658</v>
      </c>
      <c r="L16" s="731" t="s">
        <v>5091</v>
      </c>
      <c r="M16" s="731"/>
      <c r="N16" s="833">
        <f>SUM('[1]Res_Com Activity Data Dump'!H16+'[1]Res_Com Activity Data Dump'!I16)</f>
        <v>50000</v>
      </c>
      <c r="O16" s="834"/>
      <c r="P16" s="831"/>
      <c r="Q16" s="685"/>
      <c r="R16" s="685"/>
      <c r="S16" s="685"/>
      <c r="T16" s="685"/>
      <c r="U16" s="685"/>
      <c r="V16" s="685"/>
      <c r="W16" s="685"/>
      <c r="X16" s="685"/>
      <c r="Y16" s="685"/>
      <c r="Z16" s="685"/>
      <c r="AA16" s="685"/>
      <c r="AB16" s="685"/>
      <c r="AC16" s="685"/>
      <c r="AD16" s="685"/>
      <c r="AE16" s="685"/>
      <c r="AF16" s="685"/>
    </row>
    <row r="17" spans="1:32" ht="42" x14ac:dyDescent="0.2">
      <c r="A17" s="731" t="s">
        <v>151</v>
      </c>
      <c r="B17" s="731" t="s">
        <v>5092</v>
      </c>
      <c r="C17" s="731" t="s">
        <v>4658</v>
      </c>
      <c r="D17" s="731" t="s">
        <v>153</v>
      </c>
      <c r="E17" s="731"/>
      <c r="F17" s="731" t="s">
        <v>5093</v>
      </c>
      <c r="G17" s="731" t="s">
        <v>3506</v>
      </c>
      <c r="H17" s="832" t="s">
        <v>4658</v>
      </c>
      <c r="I17" s="832">
        <v>15741.6</v>
      </c>
      <c r="J17" s="832" t="s">
        <v>4658</v>
      </c>
      <c r="K17" s="832">
        <v>41146.559999999998</v>
      </c>
      <c r="L17" s="731" t="s">
        <v>5094</v>
      </c>
      <c r="M17" s="731"/>
      <c r="N17" s="833">
        <f>SUM(H17:I17)</f>
        <v>15741.6</v>
      </c>
      <c r="O17" s="834">
        <f>SUM('[1]Res_Com Activity Data Dump'!J17:K17)-N17</f>
        <v>25404.959999999999</v>
      </c>
      <c r="P17" s="831"/>
      <c r="Q17" s="685"/>
      <c r="R17" s="685"/>
      <c r="S17" s="685"/>
      <c r="T17" s="685"/>
      <c r="U17" s="685"/>
      <c r="V17" s="685"/>
      <c r="W17" s="685"/>
      <c r="X17" s="685"/>
      <c r="Y17" s="685"/>
      <c r="Z17" s="685"/>
      <c r="AA17" s="685"/>
      <c r="AB17" s="685"/>
      <c r="AC17" s="685"/>
      <c r="AD17" s="685"/>
      <c r="AE17" s="685"/>
      <c r="AF17" s="685"/>
    </row>
    <row r="18" spans="1:32" ht="42" x14ac:dyDescent="0.2">
      <c r="A18" s="731" t="s">
        <v>151</v>
      </c>
      <c r="B18" s="731" t="s">
        <v>5095</v>
      </c>
      <c r="C18" s="731" t="s">
        <v>4658</v>
      </c>
      <c r="D18" s="731" t="s">
        <v>153</v>
      </c>
      <c r="E18" s="731"/>
      <c r="F18" s="731" t="s">
        <v>5096</v>
      </c>
      <c r="G18" s="731" t="s">
        <v>76</v>
      </c>
      <c r="H18" s="832">
        <v>27500</v>
      </c>
      <c r="I18" s="832">
        <v>0</v>
      </c>
      <c r="J18" s="832" t="s">
        <v>4658</v>
      </c>
      <c r="K18" s="832" t="s">
        <v>4658</v>
      </c>
      <c r="L18" s="731" t="s">
        <v>5097</v>
      </c>
      <c r="M18" s="731"/>
      <c r="N18" s="833">
        <f t="shared" ref="N18:N72" si="0">SUM(H18:I18)</f>
        <v>27500</v>
      </c>
      <c r="O18" s="834"/>
      <c r="P18" s="831"/>
      <c r="Q18" s="685"/>
      <c r="R18" s="685"/>
      <c r="S18" s="685"/>
      <c r="T18" s="685"/>
      <c r="U18" s="685"/>
      <c r="V18" s="685"/>
      <c r="W18" s="685"/>
      <c r="X18" s="685"/>
      <c r="Y18" s="685"/>
      <c r="Z18" s="685"/>
      <c r="AA18" s="685"/>
      <c r="AB18" s="685"/>
      <c r="AC18" s="685"/>
      <c r="AD18" s="685"/>
      <c r="AE18" s="685"/>
      <c r="AF18" s="685"/>
    </row>
    <row r="19" spans="1:32" ht="70" x14ac:dyDescent="0.2">
      <c r="A19" s="731" t="s">
        <v>151</v>
      </c>
      <c r="B19" s="731" t="s">
        <v>5098</v>
      </c>
      <c r="C19" s="731" t="s">
        <v>4658</v>
      </c>
      <c r="D19" s="731" t="s">
        <v>153</v>
      </c>
      <c r="E19" s="731"/>
      <c r="F19" s="731" t="s">
        <v>5099</v>
      </c>
      <c r="G19" s="731" t="s">
        <v>3069</v>
      </c>
      <c r="H19" s="832">
        <v>14000</v>
      </c>
      <c r="I19" s="832">
        <v>0</v>
      </c>
      <c r="J19" s="832" t="s">
        <v>4658</v>
      </c>
      <c r="K19" s="832" t="s">
        <v>4658</v>
      </c>
      <c r="L19" s="731" t="s">
        <v>5100</v>
      </c>
      <c r="M19" s="731"/>
      <c r="N19" s="833">
        <f t="shared" si="0"/>
        <v>14000</v>
      </c>
      <c r="O19" s="834"/>
      <c r="P19" s="831"/>
      <c r="Q19" s="685"/>
      <c r="R19" s="685"/>
      <c r="S19" s="685"/>
      <c r="T19" s="685"/>
      <c r="U19" s="685"/>
      <c r="V19" s="685"/>
      <c r="W19" s="685"/>
      <c r="X19" s="685"/>
      <c r="Y19" s="685"/>
      <c r="Z19" s="685"/>
      <c r="AA19" s="685"/>
      <c r="AB19" s="685"/>
      <c r="AC19" s="685"/>
      <c r="AD19" s="685"/>
      <c r="AE19" s="685"/>
      <c r="AF19" s="685"/>
    </row>
    <row r="20" spans="1:32" ht="84" x14ac:dyDescent="0.2">
      <c r="A20" s="731" t="s">
        <v>151</v>
      </c>
      <c r="B20" s="731" t="s">
        <v>5101</v>
      </c>
      <c r="C20" s="731" t="s">
        <v>4658</v>
      </c>
      <c r="D20" s="731" t="s">
        <v>211</v>
      </c>
      <c r="E20" s="731"/>
      <c r="F20" s="731" t="s">
        <v>5102</v>
      </c>
      <c r="G20" s="731" t="s">
        <v>3908</v>
      </c>
      <c r="H20" s="832">
        <v>17000</v>
      </c>
      <c r="I20" s="832" t="s">
        <v>4658</v>
      </c>
      <c r="J20" s="832" t="s">
        <v>4658</v>
      </c>
      <c r="K20" s="832" t="s">
        <v>4658</v>
      </c>
      <c r="L20" s="731" t="s">
        <v>5103</v>
      </c>
      <c r="M20" s="731"/>
      <c r="N20" s="833">
        <f t="shared" si="0"/>
        <v>17000</v>
      </c>
      <c r="O20" s="834"/>
      <c r="P20" s="831"/>
      <c r="Q20" s="685"/>
      <c r="R20" s="685"/>
      <c r="S20" s="685"/>
      <c r="T20" s="685"/>
      <c r="U20" s="685"/>
      <c r="V20" s="685"/>
      <c r="W20" s="685"/>
      <c r="X20" s="685"/>
      <c r="Y20" s="685"/>
      <c r="Z20" s="685"/>
      <c r="AA20" s="685"/>
      <c r="AB20" s="685"/>
      <c r="AC20" s="685"/>
      <c r="AD20" s="685"/>
      <c r="AE20" s="685"/>
      <c r="AF20" s="685"/>
    </row>
    <row r="21" spans="1:32" ht="70" x14ac:dyDescent="0.2">
      <c r="A21" s="731" t="s">
        <v>151</v>
      </c>
      <c r="B21" s="731" t="s">
        <v>5104</v>
      </c>
      <c r="C21" s="731" t="s">
        <v>4658</v>
      </c>
      <c r="D21" s="731" t="s">
        <v>211</v>
      </c>
      <c r="E21" s="731"/>
      <c r="F21" s="731" t="s">
        <v>5105</v>
      </c>
      <c r="G21" s="731" t="s">
        <v>76</v>
      </c>
      <c r="H21" s="832">
        <v>5000</v>
      </c>
      <c r="I21" s="832">
        <v>0</v>
      </c>
      <c r="J21" s="832" t="s">
        <v>4658</v>
      </c>
      <c r="K21" s="832" t="s">
        <v>4658</v>
      </c>
      <c r="L21" s="731" t="s">
        <v>5106</v>
      </c>
      <c r="M21" s="731"/>
      <c r="N21" s="833">
        <f t="shared" si="0"/>
        <v>5000</v>
      </c>
      <c r="O21" s="834"/>
      <c r="P21" s="831"/>
      <c r="Q21" s="685"/>
      <c r="R21" s="685"/>
      <c r="S21" s="685"/>
      <c r="T21" s="685"/>
      <c r="U21" s="685"/>
      <c r="V21" s="685"/>
      <c r="W21" s="685"/>
      <c r="X21" s="685"/>
      <c r="Y21" s="685"/>
      <c r="Z21" s="685"/>
      <c r="AA21" s="685"/>
      <c r="AB21" s="685"/>
      <c r="AC21" s="685"/>
      <c r="AD21" s="685"/>
      <c r="AE21" s="685"/>
      <c r="AF21" s="685"/>
    </row>
    <row r="22" spans="1:32" ht="70" x14ac:dyDescent="0.2">
      <c r="A22" s="731" t="s">
        <v>151</v>
      </c>
      <c r="B22" s="731" t="s">
        <v>5107</v>
      </c>
      <c r="C22" s="731" t="s">
        <v>4658</v>
      </c>
      <c r="D22" s="731" t="s">
        <v>211</v>
      </c>
      <c r="E22" s="731"/>
      <c r="F22" s="731" t="s">
        <v>5108</v>
      </c>
      <c r="G22" s="731" t="s">
        <v>76</v>
      </c>
      <c r="H22" s="832">
        <v>5000</v>
      </c>
      <c r="I22" s="832">
        <v>0</v>
      </c>
      <c r="J22" s="832" t="s">
        <v>4658</v>
      </c>
      <c r="K22" s="832" t="s">
        <v>4658</v>
      </c>
      <c r="L22" s="731" t="s">
        <v>5109</v>
      </c>
      <c r="M22" s="731"/>
      <c r="N22" s="833">
        <f t="shared" si="0"/>
        <v>5000</v>
      </c>
      <c r="O22" s="834"/>
      <c r="P22" s="831"/>
      <c r="Q22" s="685"/>
      <c r="R22" s="685"/>
      <c r="S22" s="685"/>
      <c r="T22" s="685"/>
      <c r="U22" s="685"/>
      <c r="V22" s="685"/>
      <c r="W22" s="685"/>
      <c r="X22" s="685"/>
      <c r="Y22" s="685"/>
      <c r="Z22" s="685"/>
      <c r="AA22" s="685"/>
      <c r="AB22" s="685"/>
      <c r="AC22" s="685"/>
      <c r="AD22" s="685"/>
      <c r="AE22" s="685"/>
      <c r="AF22" s="685"/>
    </row>
    <row r="23" spans="1:32" ht="70" x14ac:dyDescent="0.2">
      <c r="A23" s="731" t="s">
        <v>151</v>
      </c>
      <c r="B23" s="731" t="s">
        <v>5110</v>
      </c>
      <c r="C23" s="731" t="s">
        <v>4658</v>
      </c>
      <c r="D23" s="731" t="s">
        <v>211</v>
      </c>
      <c r="E23" s="731"/>
      <c r="F23" s="731" t="s">
        <v>5111</v>
      </c>
      <c r="G23" s="731" t="s">
        <v>232</v>
      </c>
      <c r="H23" s="832">
        <v>5000</v>
      </c>
      <c r="I23" s="832">
        <v>0</v>
      </c>
      <c r="J23" s="832" t="s">
        <v>4658</v>
      </c>
      <c r="K23" s="832" t="s">
        <v>4658</v>
      </c>
      <c r="L23" s="731" t="s">
        <v>5112</v>
      </c>
      <c r="M23" s="731"/>
      <c r="N23" s="833">
        <f t="shared" si="0"/>
        <v>5000</v>
      </c>
      <c r="O23" s="834"/>
      <c r="P23" s="831"/>
      <c r="Q23" s="685"/>
      <c r="R23" s="685"/>
      <c r="S23" s="685"/>
      <c r="T23" s="685"/>
      <c r="U23" s="685"/>
      <c r="V23" s="685"/>
      <c r="W23" s="685"/>
      <c r="X23" s="685"/>
      <c r="Y23" s="685"/>
      <c r="Z23" s="685"/>
      <c r="AA23" s="685"/>
      <c r="AB23" s="685"/>
      <c r="AC23" s="685"/>
      <c r="AD23" s="685"/>
      <c r="AE23" s="685"/>
      <c r="AF23" s="685"/>
    </row>
    <row r="24" spans="1:32" ht="84" x14ac:dyDescent="0.2">
      <c r="A24" s="731" t="s">
        <v>151</v>
      </c>
      <c r="B24" s="731" t="s">
        <v>5113</v>
      </c>
      <c r="C24" s="731" t="s">
        <v>4658</v>
      </c>
      <c r="D24" s="731" t="s">
        <v>211</v>
      </c>
      <c r="E24" s="731"/>
      <c r="F24" s="731" t="s">
        <v>5114</v>
      </c>
      <c r="G24" s="731" t="s">
        <v>252</v>
      </c>
      <c r="H24" s="832">
        <v>35169.550000000003</v>
      </c>
      <c r="I24" s="832">
        <v>0</v>
      </c>
      <c r="J24" s="832" t="s">
        <v>4658</v>
      </c>
      <c r="K24" s="832" t="s">
        <v>4658</v>
      </c>
      <c r="L24" s="731" t="s">
        <v>5115</v>
      </c>
      <c r="M24" s="731"/>
      <c r="N24" s="833">
        <f t="shared" si="0"/>
        <v>35169.550000000003</v>
      </c>
      <c r="O24" s="834"/>
      <c r="P24" s="831"/>
      <c r="Q24" s="685"/>
      <c r="R24" s="685"/>
      <c r="S24" s="685"/>
      <c r="T24" s="685"/>
      <c r="U24" s="685"/>
      <c r="V24" s="685"/>
      <c r="W24" s="685"/>
      <c r="X24" s="685"/>
      <c r="Y24" s="685"/>
      <c r="Z24" s="685"/>
      <c r="AA24" s="685"/>
      <c r="AB24" s="685"/>
      <c r="AC24" s="685"/>
      <c r="AD24" s="685"/>
      <c r="AE24" s="685"/>
      <c r="AF24" s="685"/>
    </row>
    <row r="25" spans="1:32" ht="70" x14ac:dyDescent="0.2">
      <c r="A25" s="731" t="s">
        <v>151</v>
      </c>
      <c r="B25" s="731" t="s">
        <v>5116</v>
      </c>
      <c r="C25" s="731" t="s">
        <v>4658</v>
      </c>
      <c r="D25" s="731" t="s">
        <v>211</v>
      </c>
      <c r="E25" s="731"/>
      <c r="F25" s="731" t="s">
        <v>5117</v>
      </c>
      <c r="G25" s="731" t="s">
        <v>76</v>
      </c>
      <c r="H25" s="832">
        <v>15000</v>
      </c>
      <c r="I25" s="832">
        <v>0</v>
      </c>
      <c r="J25" s="832" t="s">
        <v>4658</v>
      </c>
      <c r="K25" s="832" t="s">
        <v>4658</v>
      </c>
      <c r="L25" s="731" t="s">
        <v>5118</v>
      </c>
      <c r="M25" s="731"/>
      <c r="N25" s="833">
        <f t="shared" si="0"/>
        <v>15000</v>
      </c>
      <c r="O25" s="834"/>
      <c r="P25" s="831"/>
      <c r="Q25" s="685"/>
      <c r="R25" s="685"/>
      <c r="S25" s="685"/>
      <c r="T25" s="685"/>
      <c r="U25" s="685"/>
      <c r="V25" s="685"/>
      <c r="W25" s="685"/>
      <c r="X25" s="685"/>
      <c r="Y25" s="685"/>
      <c r="Z25" s="685"/>
      <c r="AA25" s="685"/>
      <c r="AB25" s="685"/>
      <c r="AC25" s="685"/>
      <c r="AD25" s="685"/>
      <c r="AE25" s="685"/>
      <c r="AF25" s="685"/>
    </row>
    <row r="26" spans="1:32" ht="70" x14ac:dyDescent="0.2">
      <c r="A26" s="731" t="s">
        <v>151</v>
      </c>
      <c r="B26" s="731" t="s">
        <v>5119</v>
      </c>
      <c r="C26" s="731" t="s">
        <v>4658</v>
      </c>
      <c r="D26" s="731" t="s">
        <v>211</v>
      </c>
      <c r="E26" s="731"/>
      <c r="F26" s="731" t="s">
        <v>5120</v>
      </c>
      <c r="G26" s="731" t="s">
        <v>306</v>
      </c>
      <c r="H26" s="832">
        <v>20000</v>
      </c>
      <c r="I26" s="832">
        <v>0</v>
      </c>
      <c r="J26" s="832" t="s">
        <v>4658</v>
      </c>
      <c r="K26" s="832" t="s">
        <v>4658</v>
      </c>
      <c r="L26" s="731" t="s">
        <v>5121</v>
      </c>
      <c r="M26" s="731"/>
      <c r="N26" s="833">
        <f t="shared" si="0"/>
        <v>20000</v>
      </c>
      <c r="O26" s="834"/>
      <c r="P26" s="831"/>
      <c r="Q26" s="685"/>
      <c r="R26" s="685"/>
      <c r="S26" s="685"/>
      <c r="T26" s="685"/>
      <c r="U26" s="685"/>
      <c r="V26" s="685"/>
      <c r="W26" s="685"/>
      <c r="X26" s="685"/>
      <c r="Y26" s="685"/>
      <c r="Z26" s="685"/>
      <c r="AA26" s="685"/>
      <c r="AB26" s="685"/>
      <c r="AC26" s="685"/>
      <c r="AD26" s="685"/>
      <c r="AE26" s="685"/>
      <c r="AF26" s="685"/>
    </row>
    <row r="27" spans="1:32" ht="84" x14ac:dyDescent="0.2">
      <c r="A27" s="731" t="s">
        <v>151</v>
      </c>
      <c r="B27" s="731" t="s">
        <v>5122</v>
      </c>
      <c r="C27" s="731" t="s">
        <v>4658</v>
      </c>
      <c r="D27" s="731" t="s">
        <v>211</v>
      </c>
      <c r="E27" s="731"/>
      <c r="F27" s="731" t="s">
        <v>5123</v>
      </c>
      <c r="G27" s="731" t="s">
        <v>133</v>
      </c>
      <c r="H27" s="832" t="s">
        <v>4658</v>
      </c>
      <c r="I27" s="832">
        <v>176129.9</v>
      </c>
      <c r="J27" s="832" t="s">
        <v>4658</v>
      </c>
      <c r="K27" s="832">
        <v>559763.85</v>
      </c>
      <c r="L27" s="731" t="s">
        <v>5124</v>
      </c>
      <c r="M27" s="731"/>
      <c r="N27" s="833">
        <f t="shared" si="0"/>
        <v>176129.9</v>
      </c>
      <c r="O27" s="834">
        <f>SUM('[1]Res_Com Activity Data Dump'!J27:K27)-N27</f>
        <v>383633.94999999995</v>
      </c>
      <c r="P27" s="831"/>
      <c r="Q27" s="685"/>
      <c r="R27" s="685"/>
      <c r="S27" s="685"/>
      <c r="T27" s="685"/>
      <c r="U27" s="685"/>
      <c r="V27" s="685"/>
      <c r="W27" s="685"/>
      <c r="X27" s="685"/>
      <c r="Y27" s="685"/>
      <c r="Z27" s="685"/>
      <c r="AA27" s="685"/>
      <c r="AB27" s="685"/>
      <c r="AC27" s="685"/>
      <c r="AD27" s="685"/>
      <c r="AE27" s="685"/>
      <c r="AF27" s="685"/>
    </row>
    <row r="28" spans="1:32" ht="266" x14ac:dyDescent="0.2">
      <c r="A28" s="731" t="s">
        <v>151</v>
      </c>
      <c r="B28" s="731" t="s">
        <v>5125</v>
      </c>
      <c r="C28" s="731" t="s">
        <v>4658</v>
      </c>
      <c r="D28" s="731" t="s">
        <v>211</v>
      </c>
      <c r="E28" s="731"/>
      <c r="F28" s="731" t="s">
        <v>5126</v>
      </c>
      <c r="G28" s="731" t="s">
        <v>5127</v>
      </c>
      <c r="H28" s="832">
        <v>10123</v>
      </c>
      <c r="I28" s="832">
        <v>0</v>
      </c>
      <c r="J28" s="832" t="s">
        <v>4658</v>
      </c>
      <c r="K28" s="832" t="s">
        <v>4658</v>
      </c>
      <c r="L28" s="731" t="s">
        <v>5128</v>
      </c>
      <c r="M28" s="731"/>
      <c r="N28" s="833">
        <f t="shared" si="0"/>
        <v>10123</v>
      </c>
      <c r="O28" s="834"/>
      <c r="P28" s="831"/>
      <c r="Q28" s="685"/>
      <c r="R28" s="685"/>
      <c r="S28" s="685"/>
      <c r="T28" s="685"/>
      <c r="U28" s="685"/>
      <c r="V28" s="685"/>
      <c r="W28" s="685"/>
      <c r="X28" s="685"/>
      <c r="Y28" s="685"/>
      <c r="Z28" s="685"/>
      <c r="AA28" s="685"/>
      <c r="AB28" s="685"/>
      <c r="AC28" s="685"/>
      <c r="AD28" s="685"/>
      <c r="AE28" s="685"/>
      <c r="AF28" s="685"/>
    </row>
    <row r="29" spans="1:32" ht="56" x14ac:dyDescent="0.2">
      <c r="A29" s="731" t="s">
        <v>151</v>
      </c>
      <c r="B29" s="731" t="s">
        <v>5129</v>
      </c>
      <c r="C29" s="731" t="s">
        <v>4658</v>
      </c>
      <c r="D29" s="731" t="s">
        <v>211</v>
      </c>
      <c r="E29" s="731"/>
      <c r="F29" s="731" t="s">
        <v>5130</v>
      </c>
      <c r="G29" s="731" t="s">
        <v>133</v>
      </c>
      <c r="H29" s="832" t="s">
        <v>4658</v>
      </c>
      <c r="I29" s="832" t="s">
        <v>4658</v>
      </c>
      <c r="J29" s="832" t="s">
        <v>4658</v>
      </c>
      <c r="K29" s="832" t="s">
        <v>4658</v>
      </c>
      <c r="L29" s="731" t="s">
        <v>5131</v>
      </c>
      <c r="M29" s="731"/>
      <c r="N29" s="833">
        <f t="shared" si="0"/>
        <v>0</v>
      </c>
      <c r="O29" s="834"/>
      <c r="P29" s="831"/>
      <c r="Q29" s="685"/>
      <c r="R29" s="685"/>
      <c r="S29" s="685"/>
      <c r="T29" s="685"/>
      <c r="U29" s="685"/>
      <c r="V29" s="685"/>
      <c r="W29" s="685"/>
      <c r="X29" s="685"/>
      <c r="Y29" s="685"/>
      <c r="Z29" s="685"/>
      <c r="AA29" s="685"/>
      <c r="AB29" s="685"/>
      <c r="AC29" s="685"/>
      <c r="AD29" s="685"/>
      <c r="AE29" s="685"/>
      <c r="AF29" s="685"/>
    </row>
    <row r="30" spans="1:32" ht="98" x14ac:dyDescent="0.2">
      <c r="A30" s="731" t="s">
        <v>151</v>
      </c>
      <c r="B30" s="731" t="s">
        <v>5132</v>
      </c>
      <c r="C30" s="731" t="s">
        <v>4658</v>
      </c>
      <c r="D30" s="731" t="s">
        <v>211</v>
      </c>
      <c r="E30" s="731"/>
      <c r="F30" s="731" t="s">
        <v>5133</v>
      </c>
      <c r="G30" s="731" t="s">
        <v>320</v>
      </c>
      <c r="H30" s="832">
        <v>5175</v>
      </c>
      <c r="I30" s="832">
        <v>0</v>
      </c>
      <c r="J30" s="832" t="s">
        <v>4658</v>
      </c>
      <c r="K30" s="832" t="s">
        <v>4658</v>
      </c>
      <c r="L30" s="731" t="s">
        <v>5134</v>
      </c>
      <c r="M30" s="731"/>
      <c r="N30" s="833">
        <f t="shared" si="0"/>
        <v>5175</v>
      </c>
      <c r="O30" s="834"/>
      <c r="P30" s="831"/>
      <c r="Q30" s="685"/>
      <c r="R30" s="685"/>
      <c r="S30" s="685"/>
      <c r="T30" s="685"/>
      <c r="U30" s="685"/>
      <c r="V30" s="685"/>
      <c r="W30" s="685"/>
      <c r="X30" s="685"/>
      <c r="Y30" s="685"/>
      <c r="Z30" s="685"/>
      <c r="AA30" s="685"/>
      <c r="AB30" s="685"/>
      <c r="AC30" s="685"/>
      <c r="AD30" s="685"/>
      <c r="AE30" s="685"/>
      <c r="AF30" s="685"/>
    </row>
    <row r="31" spans="1:32" ht="70" x14ac:dyDescent="0.2">
      <c r="A31" s="731" t="s">
        <v>151</v>
      </c>
      <c r="B31" s="731" t="s">
        <v>5135</v>
      </c>
      <c r="C31" s="731" t="s">
        <v>4658</v>
      </c>
      <c r="D31" s="731" t="s">
        <v>211</v>
      </c>
      <c r="E31" s="731"/>
      <c r="F31" s="731" t="s">
        <v>5136</v>
      </c>
      <c r="G31" s="731" t="s">
        <v>133</v>
      </c>
      <c r="H31" s="832">
        <v>12000</v>
      </c>
      <c r="I31" s="832">
        <v>0</v>
      </c>
      <c r="J31" s="832" t="s">
        <v>4658</v>
      </c>
      <c r="K31" s="832" t="s">
        <v>4658</v>
      </c>
      <c r="L31" s="731" t="s">
        <v>5137</v>
      </c>
      <c r="M31" s="731"/>
      <c r="N31" s="833">
        <f t="shared" si="0"/>
        <v>12000</v>
      </c>
      <c r="O31" s="834"/>
      <c r="P31" s="831"/>
      <c r="Q31" s="685"/>
      <c r="R31" s="685"/>
      <c r="S31" s="685"/>
      <c r="T31" s="685"/>
      <c r="U31" s="685"/>
      <c r="V31" s="685"/>
      <c r="W31" s="685"/>
      <c r="X31" s="685"/>
      <c r="Y31" s="685"/>
      <c r="Z31" s="685"/>
      <c r="AA31" s="685"/>
      <c r="AB31" s="685"/>
      <c r="AC31" s="685"/>
      <c r="AD31" s="685"/>
      <c r="AE31" s="685"/>
      <c r="AF31" s="685"/>
    </row>
    <row r="32" spans="1:32" ht="84" x14ac:dyDescent="0.2">
      <c r="A32" s="731" t="s">
        <v>151</v>
      </c>
      <c r="B32" s="731" t="s">
        <v>5138</v>
      </c>
      <c r="C32" s="731" t="s">
        <v>4658</v>
      </c>
      <c r="D32" s="731" t="s">
        <v>211</v>
      </c>
      <c r="E32" s="731"/>
      <c r="F32" s="731" t="s">
        <v>5139</v>
      </c>
      <c r="G32" s="731" t="s">
        <v>306</v>
      </c>
      <c r="H32" s="832">
        <v>30000</v>
      </c>
      <c r="I32" s="832">
        <v>0</v>
      </c>
      <c r="J32" s="832" t="s">
        <v>4658</v>
      </c>
      <c r="K32" s="832" t="s">
        <v>4658</v>
      </c>
      <c r="L32" s="731" t="s">
        <v>5140</v>
      </c>
      <c r="M32" s="731"/>
      <c r="N32" s="833">
        <f t="shared" si="0"/>
        <v>30000</v>
      </c>
      <c r="O32" s="834"/>
      <c r="P32" s="831"/>
      <c r="Q32" s="685"/>
      <c r="R32" s="685"/>
      <c r="S32" s="685"/>
      <c r="T32" s="685"/>
      <c r="U32" s="685"/>
      <c r="V32" s="685"/>
      <c r="W32" s="685"/>
      <c r="X32" s="685"/>
      <c r="Y32" s="685"/>
      <c r="Z32" s="685"/>
      <c r="AA32" s="685"/>
      <c r="AB32" s="685"/>
      <c r="AC32" s="685"/>
      <c r="AD32" s="685"/>
      <c r="AE32" s="685"/>
      <c r="AF32" s="685"/>
    </row>
    <row r="33" spans="1:32" ht="56" x14ac:dyDescent="0.2">
      <c r="A33" s="731" t="s">
        <v>151</v>
      </c>
      <c r="B33" s="731" t="s">
        <v>5141</v>
      </c>
      <c r="C33" s="731" t="s">
        <v>4658</v>
      </c>
      <c r="D33" s="731" t="s">
        <v>211</v>
      </c>
      <c r="E33" s="731"/>
      <c r="F33" s="731" t="s">
        <v>5142</v>
      </c>
      <c r="G33" s="731" t="s">
        <v>313</v>
      </c>
      <c r="H33" s="832">
        <v>11730</v>
      </c>
      <c r="I33" s="832">
        <v>0</v>
      </c>
      <c r="J33" s="832" t="s">
        <v>4658</v>
      </c>
      <c r="K33" s="832" t="s">
        <v>4658</v>
      </c>
      <c r="L33" s="731" t="s">
        <v>5143</v>
      </c>
      <c r="M33" s="731"/>
      <c r="N33" s="833">
        <f t="shared" si="0"/>
        <v>11730</v>
      </c>
      <c r="O33" s="834"/>
      <c r="P33" s="831"/>
      <c r="Q33" s="685"/>
      <c r="R33" s="685"/>
      <c r="S33" s="685"/>
      <c r="T33" s="685"/>
      <c r="U33" s="685"/>
      <c r="V33" s="685"/>
      <c r="W33" s="685"/>
      <c r="X33" s="685"/>
      <c r="Y33" s="685"/>
      <c r="Z33" s="685"/>
      <c r="AA33" s="685"/>
      <c r="AB33" s="685"/>
      <c r="AC33" s="685"/>
      <c r="AD33" s="685"/>
      <c r="AE33" s="685"/>
      <c r="AF33" s="685"/>
    </row>
    <row r="34" spans="1:32" ht="42" x14ac:dyDescent="0.2">
      <c r="A34" s="731" t="s">
        <v>151</v>
      </c>
      <c r="B34" s="731" t="s">
        <v>5144</v>
      </c>
      <c r="C34" s="731" t="s">
        <v>4658</v>
      </c>
      <c r="D34" s="731" t="s">
        <v>211</v>
      </c>
      <c r="E34" s="731"/>
      <c r="F34" s="731" t="s">
        <v>5145</v>
      </c>
      <c r="G34" s="731" t="s">
        <v>313</v>
      </c>
      <c r="H34" s="832">
        <v>5870</v>
      </c>
      <c r="I34" s="832">
        <v>0</v>
      </c>
      <c r="J34" s="832" t="s">
        <v>4658</v>
      </c>
      <c r="K34" s="832" t="s">
        <v>4658</v>
      </c>
      <c r="L34" s="731" t="s">
        <v>5146</v>
      </c>
      <c r="M34" s="731"/>
      <c r="N34" s="833">
        <f t="shared" si="0"/>
        <v>5870</v>
      </c>
      <c r="O34" s="834"/>
      <c r="P34" s="831"/>
      <c r="Q34" s="685"/>
      <c r="R34" s="685"/>
      <c r="S34" s="685"/>
      <c r="T34" s="685"/>
      <c r="U34" s="685"/>
      <c r="V34" s="685"/>
      <c r="W34" s="685"/>
      <c r="X34" s="685"/>
      <c r="Y34" s="685"/>
      <c r="Z34" s="685"/>
      <c r="AA34" s="685"/>
      <c r="AB34" s="685"/>
      <c r="AC34" s="685"/>
      <c r="AD34" s="685"/>
      <c r="AE34" s="685"/>
      <c r="AF34" s="685"/>
    </row>
    <row r="35" spans="1:32" ht="42" x14ac:dyDescent="0.2">
      <c r="A35" s="785" t="s">
        <v>530</v>
      </c>
      <c r="B35" s="835">
        <f>COUNTA(B15:B34)</f>
        <v>20</v>
      </c>
      <c r="C35" s="835"/>
      <c r="D35" s="835"/>
      <c r="E35" s="835"/>
      <c r="F35" s="835"/>
      <c r="G35" s="835"/>
      <c r="H35" s="836">
        <f>SUBTOTAL(9,H15:H34)</f>
        <v>493567.55</v>
      </c>
      <c r="I35" s="836">
        <f>SUBTOTAL(9,I15:I34)</f>
        <v>191871.5</v>
      </c>
      <c r="J35" s="836">
        <f>SUBTOTAL(9,J15:J34)</f>
        <v>0</v>
      </c>
      <c r="K35" s="837">
        <f>SUBTOTAL(9,K15:K34)</f>
        <v>600910.40999999992</v>
      </c>
      <c r="L35" s="835"/>
      <c r="M35" s="835"/>
      <c r="N35" s="838">
        <f>SUBTOTAL(9,N15:N34)</f>
        <v>685439.04999999993</v>
      </c>
      <c r="O35" s="838">
        <f>SUBTOTAL(9,O15:O34)</f>
        <v>409038.91</v>
      </c>
      <c r="P35" s="839"/>
      <c r="Q35" s="840"/>
      <c r="R35" s="840"/>
      <c r="S35" s="840"/>
      <c r="T35" s="840"/>
      <c r="U35" s="840"/>
      <c r="V35" s="840"/>
      <c r="W35" s="840"/>
      <c r="X35" s="840"/>
      <c r="Y35" s="840"/>
      <c r="Z35" s="840"/>
      <c r="AA35" s="840"/>
      <c r="AB35" s="840"/>
      <c r="AC35" s="840"/>
      <c r="AD35" s="840"/>
      <c r="AE35" s="840"/>
      <c r="AF35" s="840"/>
    </row>
    <row r="36" spans="1:32" ht="42" x14ac:dyDescent="0.2">
      <c r="A36" s="731" t="s">
        <v>381</v>
      </c>
      <c r="B36" s="731" t="s">
        <v>5147</v>
      </c>
      <c r="C36" s="731" t="s">
        <v>4658</v>
      </c>
      <c r="D36" s="731" t="s">
        <v>383</v>
      </c>
      <c r="E36" s="731"/>
      <c r="F36" s="731" t="s">
        <v>419</v>
      </c>
      <c r="G36" s="731" t="s">
        <v>4360</v>
      </c>
      <c r="H36" s="832" t="s">
        <v>4658</v>
      </c>
      <c r="I36" s="832">
        <v>119024.96000000001</v>
      </c>
      <c r="J36" s="832" t="s">
        <v>4658</v>
      </c>
      <c r="K36" s="832">
        <v>372756</v>
      </c>
      <c r="L36" s="731" t="s">
        <v>5148</v>
      </c>
      <c r="M36" s="731" t="s">
        <v>4746</v>
      </c>
      <c r="N36" s="833">
        <f t="shared" si="0"/>
        <v>119024.96000000001</v>
      </c>
      <c r="O36" s="834">
        <f>SUM('[1]Res_Com Activity Data Dump'!J36:K36)-N36</f>
        <v>253731.03999999998</v>
      </c>
      <c r="P36" s="831"/>
      <c r="Q36" s="685" t="s">
        <v>5236</v>
      </c>
      <c r="R36" s="685">
        <v>6</v>
      </c>
      <c r="S36" s="843" cm="1">
        <f t="array" ref="S36">SUM(N36:N38+N41:N43)</f>
        <v>954972.88</v>
      </c>
      <c r="T36" s="685"/>
      <c r="U36" s="685"/>
      <c r="V36" s="685"/>
      <c r="W36" s="685"/>
      <c r="X36" s="685"/>
      <c r="Y36" s="685"/>
      <c r="Z36" s="685"/>
      <c r="AA36" s="685"/>
      <c r="AB36" s="685"/>
      <c r="AC36" s="685"/>
      <c r="AD36" s="685"/>
      <c r="AE36" s="685"/>
      <c r="AF36" s="685"/>
    </row>
    <row r="37" spans="1:32" ht="42" x14ac:dyDescent="0.2">
      <c r="A37" s="731" t="s">
        <v>381</v>
      </c>
      <c r="B37" s="731" t="s">
        <v>5149</v>
      </c>
      <c r="C37" s="731" t="s">
        <v>4658</v>
      </c>
      <c r="D37" s="731" t="s">
        <v>383</v>
      </c>
      <c r="E37" s="731"/>
      <c r="F37" s="731" t="s">
        <v>402</v>
      </c>
      <c r="G37" s="731" t="s">
        <v>3262</v>
      </c>
      <c r="H37" s="832" t="s">
        <v>4658</v>
      </c>
      <c r="I37" s="832">
        <v>82578.100000000006</v>
      </c>
      <c r="J37" s="832" t="s">
        <v>4658</v>
      </c>
      <c r="K37" s="832">
        <v>301994.23</v>
      </c>
      <c r="L37" s="731" t="s">
        <v>5150</v>
      </c>
      <c r="M37" s="731" t="s">
        <v>5151</v>
      </c>
      <c r="N37" s="833">
        <f t="shared" si="0"/>
        <v>82578.100000000006</v>
      </c>
      <c r="O37" s="834">
        <f>SUM('[1]Res_Com Activity Data Dump'!J37:K37)-N37</f>
        <v>219416.12999999998</v>
      </c>
      <c r="P37" s="831"/>
      <c r="Q37" s="685" t="s">
        <v>3258</v>
      </c>
      <c r="R37" s="685">
        <v>2</v>
      </c>
      <c r="S37" s="843">
        <f>SUM(N39:N40)</f>
        <v>65082.6</v>
      </c>
      <c r="T37" s="685"/>
      <c r="U37" s="685"/>
      <c r="V37" s="685"/>
      <c r="W37" s="685"/>
      <c r="X37" s="685"/>
      <c r="Y37" s="685"/>
      <c r="Z37" s="685"/>
      <c r="AA37" s="685"/>
      <c r="AB37" s="685"/>
      <c r="AC37" s="685"/>
      <c r="AD37" s="685"/>
      <c r="AE37" s="685"/>
      <c r="AF37" s="685"/>
    </row>
    <row r="38" spans="1:32" ht="84" x14ac:dyDescent="0.2">
      <c r="A38" s="731" t="s">
        <v>381</v>
      </c>
      <c r="B38" s="731" t="s">
        <v>5152</v>
      </c>
      <c r="C38" s="731" t="s">
        <v>4658</v>
      </c>
      <c r="D38" s="731" t="s">
        <v>383</v>
      </c>
      <c r="E38" s="731"/>
      <c r="F38" s="731" t="s">
        <v>5153</v>
      </c>
      <c r="G38" s="731" t="s">
        <v>395</v>
      </c>
      <c r="H38" s="832" t="s">
        <v>4658</v>
      </c>
      <c r="I38" s="832">
        <v>281553.02</v>
      </c>
      <c r="J38" s="832" t="s">
        <v>4658</v>
      </c>
      <c r="K38" s="832">
        <v>644395.9</v>
      </c>
      <c r="L38" s="731" t="s">
        <v>4811</v>
      </c>
      <c r="M38" s="731" t="s">
        <v>5151</v>
      </c>
      <c r="N38" s="833">
        <f t="shared" si="0"/>
        <v>281553.02</v>
      </c>
      <c r="O38" s="834">
        <f>SUM('[1]Res_Com Activity Data Dump'!J38:K38)-N38</f>
        <v>362842.88</v>
      </c>
      <c r="P38" s="831"/>
      <c r="Q38" s="685"/>
      <c r="R38" s="685"/>
      <c r="S38" s="685"/>
      <c r="T38" s="685"/>
      <c r="U38" s="685"/>
      <c r="V38" s="685"/>
      <c r="W38" s="685"/>
      <c r="X38" s="685"/>
      <c r="Y38" s="685"/>
      <c r="Z38" s="685"/>
      <c r="AA38" s="685"/>
      <c r="AB38" s="685"/>
      <c r="AC38" s="685"/>
      <c r="AD38" s="685"/>
      <c r="AE38" s="685"/>
      <c r="AF38" s="685"/>
    </row>
    <row r="39" spans="1:32" ht="42" x14ac:dyDescent="0.2">
      <c r="A39" s="731" t="s">
        <v>381</v>
      </c>
      <c r="B39" s="731" t="s">
        <v>5154</v>
      </c>
      <c r="C39" s="731" t="s">
        <v>4658</v>
      </c>
      <c r="D39" s="731" t="s">
        <v>383</v>
      </c>
      <c r="E39" s="782" t="s">
        <v>3258</v>
      </c>
      <c r="F39" s="731" t="s">
        <v>4589</v>
      </c>
      <c r="G39" s="731" t="s">
        <v>3047</v>
      </c>
      <c r="H39" s="832" t="s">
        <v>4658</v>
      </c>
      <c r="I39" s="832">
        <v>27828.9</v>
      </c>
      <c r="J39" s="832" t="s">
        <v>4658</v>
      </c>
      <c r="K39" s="832">
        <v>65512.26</v>
      </c>
      <c r="L39" s="731" t="s">
        <v>5155</v>
      </c>
      <c r="M39" s="731" t="s">
        <v>4964</v>
      </c>
      <c r="N39" s="833">
        <f t="shared" si="0"/>
        <v>27828.9</v>
      </c>
      <c r="O39" s="834">
        <f>SUM('[1]Res_Com Activity Data Dump'!J39:K39)-N39</f>
        <v>37683.360000000001</v>
      </c>
      <c r="P39" s="831"/>
      <c r="Q39" s="685"/>
      <c r="R39" s="685"/>
      <c r="S39" s="685"/>
      <c r="T39" s="685"/>
      <c r="U39" s="685"/>
      <c r="V39" s="685"/>
      <c r="W39" s="685"/>
      <c r="X39" s="685"/>
      <c r="Y39" s="685"/>
      <c r="Z39" s="685"/>
      <c r="AA39" s="685"/>
      <c r="AB39" s="685"/>
      <c r="AC39" s="685"/>
      <c r="AD39" s="685"/>
      <c r="AE39" s="685"/>
      <c r="AF39" s="685"/>
    </row>
    <row r="40" spans="1:32" ht="42" x14ac:dyDescent="0.2">
      <c r="A40" s="731" t="s">
        <v>381</v>
      </c>
      <c r="B40" s="731" t="s">
        <v>5156</v>
      </c>
      <c r="C40" s="731" t="s">
        <v>4658</v>
      </c>
      <c r="D40" s="731" t="s">
        <v>383</v>
      </c>
      <c r="E40" s="782" t="s">
        <v>3258</v>
      </c>
      <c r="F40" s="731" t="s">
        <v>5157</v>
      </c>
      <c r="G40" s="731" t="s">
        <v>3269</v>
      </c>
      <c r="H40" s="832" t="s">
        <v>4658</v>
      </c>
      <c r="I40" s="832">
        <v>37253.699999999997</v>
      </c>
      <c r="J40" s="832" t="s">
        <v>4658</v>
      </c>
      <c r="K40" s="832">
        <v>99803.77</v>
      </c>
      <c r="L40" s="731" t="s">
        <v>5158</v>
      </c>
      <c r="M40" s="731" t="s">
        <v>4964</v>
      </c>
      <c r="N40" s="833">
        <f t="shared" si="0"/>
        <v>37253.699999999997</v>
      </c>
      <c r="O40" s="834">
        <f>SUM('[1]Res_Com Activity Data Dump'!J40:K40)-N40</f>
        <v>62550.070000000007</v>
      </c>
      <c r="P40" s="831"/>
      <c r="Q40" s="685"/>
      <c r="R40" s="685"/>
      <c r="S40" s="685"/>
      <c r="T40" s="685"/>
      <c r="U40" s="685"/>
      <c r="V40" s="685"/>
      <c r="W40" s="685"/>
      <c r="X40" s="685"/>
      <c r="Y40" s="685"/>
      <c r="Z40" s="685"/>
      <c r="AA40" s="685"/>
      <c r="AB40" s="685"/>
      <c r="AC40" s="685"/>
      <c r="AD40" s="685"/>
      <c r="AE40" s="685"/>
      <c r="AF40" s="685"/>
    </row>
    <row r="41" spans="1:32" ht="42" x14ac:dyDescent="0.2">
      <c r="A41" s="731" t="s">
        <v>381</v>
      </c>
      <c r="B41" s="731" t="s">
        <v>5159</v>
      </c>
      <c r="C41" s="731" t="s">
        <v>4658</v>
      </c>
      <c r="D41" s="731" t="s">
        <v>383</v>
      </c>
      <c r="E41" s="731"/>
      <c r="F41" s="731" t="s">
        <v>387</v>
      </c>
      <c r="G41" s="731" t="s">
        <v>5160</v>
      </c>
      <c r="H41" s="832" t="s">
        <v>4658</v>
      </c>
      <c r="I41" s="832">
        <v>209518.62</v>
      </c>
      <c r="J41" s="832" t="s">
        <v>4658</v>
      </c>
      <c r="K41" s="832">
        <v>492335.84</v>
      </c>
      <c r="L41" s="731" t="s">
        <v>5161</v>
      </c>
      <c r="M41" s="731" t="s">
        <v>4746</v>
      </c>
      <c r="N41" s="833">
        <f t="shared" si="0"/>
        <v>209518.62</v>
      </c>
      <c r="O41" s="834">
        <f>SUM('[1]Res_Com Activity Data Dump'!J41:K41)-N41</f>
        <v>282817.22000000003</v>
      </c>
      <c r="P41" s="831"/>
      <c r="Q41" s="685"/>
      <c r="R41" s="685"/>
      <c r="S41" s="685"/>
      <c r="T41" s="685"/>
      <c r="U41" s="685"/>
      <c r="V41" s="685"/>
      <c r="W41" s="685"/>
      <c r="X41" s="685"/>
      <c r="Y41" s="685"/>
      <c r="Z41" s="685"/>
      <c r="AA41" s="685"/>
      <c r="AB41" s="685"/>
      <c r="AC41" s="685"/>
      <c r="AD41" s="685"/>
      <c r="AE41" s="685"/>
      <c r="AF41" s="685"/>
    </row>
    <row r="42" spans="1:32" ht="42" x14ac:dyDescent="0.2">
      <c r="A42" s="731" t="s">
        <v>381</v>
      </c>
      <c r="B42" s="731" t="s">
        <v>5162</v>
      </c>
      <c r="C42" s="731" t="s">
        <v>4658</v>
      </c>
      <c r="D42" s="731" t="s">
        <v>383</v>
      </c>
      <c r="E42" s="731"/>
      <c r="F42" s="731" t="s">
        <v>387</v>
      </c>
      <c r="G42" s="731" t="s">
        <v>3288</v>
      </c>
      <c r="H42" s="832" t="s">
        <v>4658</v>
      </c>
      <c r="I42" s="832">
        <v>124803.51</v>
      </c>
      <c r="J42" s="832" t="s">
        <v>4658</v>
      </c>
      <c r="K42" s="832">
        <v>396135.4</v>
      </c>
      <c r="L42" s="731" t="s">
        <v>5163</v>
      </c>
      <c r="M42" s="731" t="s">
        <v>4746</v>
      </c>
      <c r="N42" s="833">
        <f t="shared" si="0"/>
        <v>124803.51</v>
      </c>
      <c r="O42" s="834">
        <f>SUM('[1]Res_Com Activity Data Dump'!J42:K42)-N42</f>
        <v>271331.89</v>
      </c>
      <c r="P42" s="831"/>
      <c r="Q42" s="685"/>
      <c r="R42" s="685"/>
      <c r="S42" s="685"/>
      <c r="T42" s="685"/>
      <c r="U42" s="685"/>
      <c r="V42" s="685"/>
      <c r="W42" s="685"/>
      <c r="X42" s="685"/>
      <c r="Y42" s="685"/>
      <c r="Z42" s="685"/>
      <c r="AA42" s="685"/>
      <c r="AB42" s="685"/>
      <c r="AC42" s="685"/>
      <c r="AD42" s="685"/>
      <c r="AE42" s="685"/>
      <c r="AF42" s="685"/>
    </row>
    <row r="43" spans="1:32" ht="42" x14ac:dyDescent="0.2">
      <c r="A43" s="731" t="s">
        <v>381</v>
      </c>
      <c r="B43" s="731" t="s">
        <v>5164</v>
      </c>
      <c r="C43" s="731" t="s">
        <v>4658</v>
      </c>
      <c r="D43" s="731" t="s">
        <v>383</v>
      </c>
      <c r="E43" s="731"/>
      <c r="F43" s="731" t="s">
        <v>5165</v>
      </c>
      <c r="G43" s="731" t="s">
        <v>3288</v>
      </c>
      <c r="H43" s="832" t="s">
        <v>4658</v>
      </c>
      <c r="I43" s="832">
        <v>137494.67000000001</v>
      </c>
      <c r="J43" s="832" t="s">
        <v>4658</v>
      </c>
      <c r="K43" s="832">
        <v>434059.12</v>
      </c>
      <c r="L43" s="731" t="s">
        <v>5166</v>
      </c>
      <c r="M43" s="731" t="s">
        <v>4746</v>
      </c>
      <c r="N43" s="833">
        <f t="shared" si="0"/>
        <v>137494.67000000001</v>
      </c>
      <c r="O43" s="834">
        <f>SUM('[1]Res_Com Activity Data Dump'!J43:K43)-N43</f>
        <v>296564.44999999995</v>
      </c>
      <c r="P43" s="841">
        <f>SUM(K44)-(K39+K40)</f>
        <v>2641676.4900000002</v>
      </c>
      <c r="Q43" s="685" t="s">
        <v>5167</v>
      </c>
      <c r="R43" s="685"/>
      <c r="S43" s="685"/>
      <c r="T43" s="685"/>
      <c r="U43" s="685"/>
      <c r="V43" s="685"/>
      <c r="W43" s="685"/>
      <c r="X43" s="685"/>
      <c r="Y43" s="685"/>
      <c r="Z43" s="685"/>
      <c r="AA43" s="685"/>
      <c r="AB43" s="685"/>
      <c r="AC43" s="685"/>
      <c r="AD43" s="685"/>
      <c r="AE43" s="685"/>
      <c r="AF43" s="685"/>
    </row>
    <row r="44" spans="1:32" ht="56" x14ac:dyDescent="0.2">
      <c r="A44" s="785" t="s">
        <v>531</v>
      </c>
      <c r="B44" s="835"/>
      <c r="C44" s="835"/>
      <c r="D44" s="835"/>
      <c r="E44" s="842"/>
      <c r="F44" s="835"/>
      <c r="G44" s="835"/>
      <c r="H44" s="836">
        <f>SUBTOTAL(9,H36:H43)</f>
        <v>0</v>
      </c>
      <c r="I44" s="836">
        <f>SUBTOTAL(9,I36:I43)</f>
        <v>1020055.4800000001</v>
      </c>
      <c r="J44" s="836">
        <f>SUBTOTAL(9,J36:J43)</f>
        <v>0</v>
      </c>
      <c r="K44" s="837">
        <f>SUBTOTAL(9,K36:K43)</f>
        <v>2806992.52</v>
      </c>
      <c r="L44" s="835"/>
      <c r="M44" s="835"/>
      <c r="N44" s="838">
        <f>SUBTOTAL(9,N36:N43)</f>
        <v>1020055.4800000001</v>
      </c>
      <c r="O44" s="838">
        <f>SUBTOTAL(9,O36:O43)</f>
        <v>1786937.0399999998</v>
      </c>
      <c r="P44" s="839"/>
      <c r="Q44" s="840"/>
      <c r="R44" s="840"/>
      <c r="S44" s="840"/>
      <c r="T44" s="840"/>
      <c r="U44" s="840"/>
      <c r="V44" s="840"/>
      <c r="W44" s="840"/>
      <c r="X44" s="840"/>
      <c r="Y44" s="840"/>
      <c r="Z44" s="840"/>
      <c r="AA44" s="840"/>
      <c r="AB44" s="840"/>
      <c r="AC44" s="840"/>
      <c r="AD44" s="840"/>
      <c r="AE44" s="840"/>
      <c r="AF44" s="840"/>
    </row>
    <row r="45" spans="1:32" ht="42" x14ac:dyDescent="0.2">
      <c r="A45" s="731" t="s">
        <v>440</v>
      </c>
      <c r="B45" s="731" t="s">
        <v>5168</v>
      </c>
      <c r="C45" s="731" t="s">
        <v>4658</v>
      </c>
      <c r="D45" s="731" t="s">
        <v>5169</v>
      </c>
      <c r="E45" s="782" t="s">
        <v>422</v>
      </c>
      <c r="F45" s="731" t="s">
        <v>5170</v>
      </c>
      <c r="G45" s="731" t="s">
        <v>423</v>
      </c>
      <c r="H45" s="832" t="s">
        <v>4658</v>
      </c>
      <c r="I45" s="832">
        <v>67276.600000000006</v>
      </c>
      <c r="J45" s="832" t="s">
        <v>4658</v>
      </c>
      <c r="K45" s="832">
        <v>158376.44</v>
      </c>
      <c r="L45" s="731" t="s">
        <v>5171</v>
      </c>
      <c r="M45" s="731" t="s">
        <v>4979</v>
      </c>
      <c r="N45" s="833">
        <f t="shared" si="0"/>
        <v>67276.600000000006</v>
      </c>
      <c r="O45" s="834">
        <f>SUM('[1]Res_Com Activity Data Dump'!J45:K45)-N45</f>
        <v>91099.839999999997</v>
      </c>
      <c r="P45" s="831"/>
      <c r="Q45" s="685"/>
      <c r="R45" s="685"/>
      <c r="S45" s="685" t="s">
        <v>5237</v>
      </c>
      <c r="T45" s="685">
        <v>6</v>
      </c>
      <c r="U45" s="843">
        <f>SUM(N48:N54)</f>
        <v>2446025.14</v>
      </c>
      <c r="V45" s="685" t="s">
        <v>3374</v>
      </c>
      <c r="W45" s="685">
        <v>3</v>
      </c>
      <c r="X45" s="685">
        <v>8</v>
      </c>
      <c r="Y45" s="685">
        <v>18</v>
      </c>
      <c r="Z45" s="685">
        <v>12</v>
      </c>
      <c r="AA45" s="685">
        <v>6</v>
      </c>
      <c r="AB45" s="685">
        <v>6</v>
      </c>
      <c r="AC45" s="886">
        <f>SUM(W45:AB45)</f>
        <v>53</v>
      </c>
      <c r="AD45" s="685"/>
      <c r="AE45" s="685"/>
      <c r="AF45" s="685"/>
    </row>
    <row r="46" spans="1:32" ht="42" x14ac:dyDescent="0.2">
      <c r="A46" s="731" t="s">
        <v>440</v>
      </c>
      <c r="B46" s="731" t="s">
        <v>5172</v>
      </c>
      <c r="C46" s="731" t="s">
        <v>4658</v>
      </c>
      <c r="D46" s="731" t="s">
        <v>5169</v>
      </c>
      <c r="E46" s="782" t="s">
        <v>422</v>
      </c>
      <c r="F46" s="731" t="s">
        <v>5173</v>
      </c>
      <c r="G46" s="731" t="s">
        <v>423</v>
      </c>
      <c r="H46" s="832" t="s">
        <v>4658</v>
      </c>
      <c r="I46" s="832">
        <v>67745.100000000006</v>
      </c>
      <c r="J46" s="832" t="s">
        <v>4658</v>
      </c>
      <c r="K46" s="832">
        <v>159479.34</v>
      </c>
      <c r="L46" s="731" t="s">
        <v>5174</v>
      </c>
      <c r="M46" s="731" t="s">
        <v>4979</v>
      </c>
      <c r="N46" s="833">
        <f t="shared" si="0"/>
        <v>67745.100000000006</v>
      </c>
      <c r="O46" s="834">
        <f>SUM('[1]Res_Com Activity Data Dump'!J46:K46)-N46</f>
        <v>91734.239999999991</v>
      </c>
      <c r="P46" s="831"/>
      <c r="Q46" s="685"/>
      <c r="R46" s="685"/>
      <c r="S46" s="685" t="s">
        <v>39</v>
      </c>
      <c r="T46" s="685">
        <v>3</v>
      </c>
      <c r="U46" s="843">
        <f>SUM(N45:N47)</f>
        <v>202766.80000000002</v>
      </c>
      <c r="V46" s="685">
        <v>3</v>
      </c>
      <c r="W46" s="685"/>
      <c r="X46" s="685"/>
      <c r="Y46" s="685"/>
      <c r="Z46" s="685"/>
      <c r="AA46" s="685"/>
      <c r="AB46" s="685"/>
      <c r="AC46" s="685"/>
      <c r="AD46" s="685"/>
      <c r="AE46" s="685"/>
      <c r="AF46" s="685"/>
    </row>
    <row r="47" spans="1:32" ht="42" x14ac:dyDescent="0.2">
      <c r="A47" s="731" t="s">
        <v>440</v>
      </c>
      <c r="B47" s="731" t="s">
        <v>5175</v>
      </c>
      <c r="C47" s="731" t="s">
        <v>4658</v>
      </c>
      <c r="D47" s="731" t="s">
        <v>5169</v>
      </c>
      <c r="E47" s="782" t="s">
        <v>422</v>
      </c>
      <c r="F47" s="731" t="s">
        <v>5176</v>
      </c>
      <c r="G47" s="731" t="s">
        <v>423</v>
      </c>
      <c r="H47" s="832" t="s">
        <v>4658</v>
      </c>
      <c r="I47" s="832">
        <v>67745.100000000006</v>
      </c>
      <c r="J47" s="832" t="s">
        <v>4658</v>
      </c>
      <c r="K47" s="832">
        <v>159479.34</v>
      </c>
      <c r="L47" s="731" t="s">
        <v>5177</v>
      </c>
      <c r="M47" s="731" t="s">
        <v>4979</v>
      </c>
      <c r="N47" s="833">
        <f t="shared" si="0"/>
        <v>67745.100000000006</v>
      </c>
      <c r="O47" s="834">
        <f>SUM('[1]Res_Com Activity Data Dump'!J47:K47)-N47</f>
        <v>91734.239999999991</v>
      </c>
      <c r="P47" s="841">
        <f>SUM(K45:K47)</f>
        <v>477335.12</v>
      </c>
      <c r="Q47" s="685"/>
      <c r="R47" s="685"/>
      <c r="S47" s="685"/>
      <c r="T47" s="685"/>
      <c r="U47" s="685"/>
      <c r="V47" s="685"/>
      <c r="W47" s="685"/>
      <c r="X47" s="685"/>
      <c r="Y47" s="685"/>
      <c r="Z47" s="685"/>
      <c r="AA47" s="685"/>
      <c r="AB47" s="685"/>
      <c r="AC47" s="685"/>
      <c r="AD47" s="685"/>
      <c r="AE47" s="685"/>
      <c r="AF47" s="685"/>
    </row>
    <row r="48" spans="1:32" ht="56" x14ac:dyDescent="0.2">
      <c r="A48" s="731" t="s">
        <v>440</v>
      </c>
      <c r="B48" s="731" t="s">
        <v>4421</v>
      </c>
      <c r="C48" s="731" t="s">
        <v>4035</v>
      </c>
      <c r="D48" s="731" t="s">
        <v>4658</v>
      </c>
      <c r="E48" s="731"/>
      <c r="F48" s="731" t="s">
        <v>5178</v>
      </c>
      <c r="G48" s="731" t="s">
        <v>4423</v>
      </c>
      <c r="H48" s="832" t="s">
        <v>4658</v>
      </c>
      <c r="I48" s="832">
        <v>86890.8</v>
      </c>
      <c r="J48" s="832" t="s">
        <v>4658</v>
      </c>
      <c r="K48" s="832">
        <v>201389.36</v>
      </c>
      <c r="L48" s="731" t="s">
        <v>4424</v>
      </c>
      <c r="M48" s="731" t="s">
        <v>4791</v>
      </c>
      <c r="N48" s="833">
        <f t="shared" si="0"/>
        <v>86890.8</v>
      </c>
      <c r="O48" s="834">
        <f>SUM('[1]Res_Com Activity Data Dump'!J48:K48)-N48</f>
        <v>114498.55999999998</v>
      </c>
      <c r="P48" s="831">
        <v>3</v>
      </c>
      <c r="Q48" s="685"/>
      <c r="R48" s="685"/>
      <c r="S48" s="685"/>
      <c r="T48" s="685"/>
      <c r="U48" s="685"/>
      <c r="V48" s="685"/>
      <c r="W48" s="685"/>
      <c r="X48" s="685"/>
      <c r="Y48" s="685"/>
      <c r="Z48" s="685"/>
      <c r="AA48" s="685"/>
      <c r="AB48" s="685"/>
      <c r="AC48" s="685"/>
      <c r="AD48" s="685"/>
      <c r="AE48" s="685"/>
      <c r="AF48" s="685"/>
    </row>
    <row r="49" spans="1:32" ht="28" x14ac:dyDescent="0.2">
      <c r="A49" s="731" t="s">
        <v>440</v>
      </c>
      <c r="B49" s="731" t="s">
        <v>5179</v>
      </c>
      <c r="C49" s="731" t="s">
        <v>442</v>
      </c>
      <c r="D49" s="731" t="s">
        <v>4658</v>
      </c>
      <c r="E49" s="731"/>
      <c r="F49" s="731" t="s">
        <v>5180</v>
      </c>
      <c r="G49" s="731" t="s">
        <v>444</v>
      </c>
      <c r="H49" s="832" t="s">
        <v>4658</v>
      </c>
      <c r="I49" s="832">
        <v>402666.16</v>
      </c>
      <c r="J49" s="832" t="s">
        <v>4658</v>
      </c>
      <c r="K49" s="832">
        <v>990934.88</v>
      </c>
      <c r="L49" s="731" t="s">
        <v>5181</v>
      </c>
      <c r="M49" s="731" t="s">
        <v>4791</v>
      </c>
      <c r="N49" s="833">
        <f t="shared" si="0"/>
        <v>402666.16</v>
      </c>
      <c r="O49" s="834">
        <f>SUM('[1]Res_Com Activity Data Dump'!J49:K49)-N49</f>
        <v>588268.72</v>
      </c>
      <c r="P49" s="831">
        <v>8</v>
      </c>
      <c r="Q49" s="685"/>
      <c r="R49" s="685"/>
      <c r="S49" s="685"/>
      <c r="T49" s="685"/>
      <c r="U49" s="685"/>
      <c r="V49" s="685"/>
      <c r="W49" s="685"/>
      <c r="X49" s="685"/>
      <c r="Y49" s="685"/>
      <c r="Z49" s="685"/>
      <c r="AA49" s="685"/>
      <c r="AB49" s="685"/>
      <c r="AC49" s="685"/>
      <c r="AD49" s="685"/>
      <c r="AE49" s="685"/>
      <c r="AF49" s="685"/>
    </row>
    <row r="50" spans="1:32" ht="28" x14ac:dyDescent="0.2">
      <c r="A50" s="731" t="s">
        <v>440</v>
      </c>
      <c r="B50" s="731" t="s">
        <v>5182</v>
      </c>
      <c r="C50" s="731" t="s">
        <v>442</v>
      </c>
      <c r="D50" s="731" t="s">
        <v>4658</v>
      </c>
      <c r="E50" s="731"/>
      <c r="F50" s="731" t="s">
        <v>5183</v>
      </c>
      <c r="G50" s="731" t="s">
        <v>3340</v>
      </c>
      <c r="H50" s="832" t="s">
        <v>4658</v>
      </c>
      <c r="I50" s="832">
        <v>846891.06</v>
      </c>
      <c r="J50" s="832" t="s">
        <v>4658</v>
      </c>
      <c r="K50" s="832">
        <v>2084143.08</v>
      </c>
      <c r="L50" s="731" t="s">
        <v>5184</v>
      </c>
      <c r="M50" s="731" t="s">
        <v>4791</v>
      </c>
      <c r="N50" s="833">
        <f t="shared" si="0"/>
        <v>846891.06</v>
      </c>
      <c r="O50" s="834">
        <f>SUM('[1]Res_Com Activity Data Dump'!J50:K50)-N50</f>
        <v>1237252.02</v>
      </c>
      <c r="P50" s="831">
        <v>18</v>
      </c>
      <c r="Q50" s="685"/>
      <c r="R50" s="685"/>
      <c r="S50" s="685"/>
      <c r="T50" s="685"/>
      <c r="U50" s="685"/>
      <c r="V50" s="685"/>
      <c r="W50" s="685"/>
      <c r="X50" s="685"/>
      <c r="Y50" s="685"/>
      <c r="Z50" s="685"/>
      <c r="AA50" s="685"/>
      <c r="AB50" s="685"/>
      <c r="AC50" s="685"/>
      <c r="AD50" s="685"/>
      <c r="AE50" s="685"/>
      <c r="AF50" s="685"/>
    </row>
    <row r="51" spans="1:32" ht="28" x14ac:dyDescent="0.2">
      <c r="A51" s="731" t="s">
        <v>440</v>
      </c>
      <c r="B51" s="731" t="s">
        <v>5185</v>
      </c>
      <c r="C51" s="731" t="s">
        <v>442</v>
      </c>
      <c r="D51" s="731" t="s">
        <v>4658</v>
      </c>
      <c r="E51" s="731"/>
      <c r="F51" s="731" t="s">
        <v>5186</v>
      </c>
      <c r="G51" s="731" t="s">
        <v>5073</v>
      </c>
      <c r="H51" s="832" t="s">
        <v>4658</v>
      </c>
      <c r="I51" s="832">
        <v>505852.8</v>
      </c>
      <c r="J51" s="832" t="s">
        <v>4658</v>
      </c>
      <c r="K51" s="832">
        <v>1244870.3999999999</v>
      </c>
      <c r="L51" s="731" t="s">
        <v>5187</v>
      </c>
      <c r="M51" s="731" t="s">
        <v>4791</v>
      </c>
      <c r="N51" s="833">
        <f t="shared" si="0"/>
        <v>505852.8</v>
      </c>
      <c r="O51" s="834">
        <f>SUM('[1]Res_Com Activity Data Dump'!J51:K51)-N51</f>
        <v>739017.59999999986</v>
      </c>
      <c r="P51" s="831">
        <v>12</v>
      </c>
      <c r="Q51" s="685"/>
      <c r="R51" s="685"/>
      <c r="S51" s="685"/>
      <c r="T51" s="685"/>
      <c r="U51" s="685"/>
      <c r="V51" s="685"/>
      <c r="W51" s="685"/>
      <c r="X51" s="685"/>
      <c r="Y51" s="685"/>
      <c r="Z51" s="685"/>
      <c r="AA51" s="685"/>
      <c r="AB51" s="685"/>
      <c r="AC51" s="685"/>
      <c r="AD51" s="685"/>
      <c r="AE51" s="685"/>
      <c r="AF51" s="685"/>
    </row>
    <row r="52" spans="1:32" ht="28" x14ac:dyDescent="0.2">
      <c r="A52" s="731" t="s">
        <v>440</v>
      </c>
      <c r="B52" s="731" t="s">
        <v>5185</v>
      </c>
      <c r="C52" s="731" t="s">
        <v>442</v>
      </c>
      <c r="D52" s="731" t="s">
        <v>4658</v>
      </c>
      <c r="E52" s="731"/>
      <c r="F52" s="731" t="s">
        <v>5186</v>
      </c>
      <c r="G52" s="731" t="s">
        <v>5073</v>
      </c>
      <c r="H52" s="832" t="s">
        <v>4658</v>
      </c>
      <c r="I52" s="832"/>
      <c r="J52" s="832" t="s">
        <v>4658</v>
      </c>
      <c r="K52" s="832"/>
      <c r="L52" s="731" t="s">
        <v>5187</v>
      </c>
      <c r="M52" s="731" t="s">
        <v>4791</v>
      </c>
      <c r="N52" s="833">
        <f t="shared" si="0"/>
        <v>0</v>
      </c>
      <c r="O52" s="834">
        <f>SUM('[1]Res_Com Activity Data Dump'!J52:K52)-N52</f>
        <v>0</v>
      </c>
      <c r="P52" s="831">
        <v>12</v>
      </c>
      <c r="Q52" s="685"/>
      <c r="R52" s="685"/>
      <c r="S52" s="685"/>
      <c r="T52" s="685"/>
      <c r="U52" s="685"/>
      <c r="V52" s="685"/>
      <c r="W52" s="685"/>
      <c r="X52" s="685"/>
      <c r="Y52" s="685"/>
      <c r="Z52" s="685"/>
      <c r="AA52" s="685"/>
      <c r="AB52" s="685"/>
      <c r="AC52" s="685"/>
      <c r="AD52" s="685"/>
      <c r="AE52" s="685"/>
      <c r="AF52" s="685"/>
    </row>
    <row r="53" spans="1:32" ht="28" x14ac:dyDescent="0.2">
      <c r="A53" s="731" t="s">
        <v>440</v>
      </c>
      <c r="B53" s="731" t="s">
        <v>5188</v>
      </c>
      <c r="C53" s="731" t="s">
        <v>442</v>
      </c>
      <c r="D53" s="731" t="s">
        <v>4658</v>
      </c>
      <c r="E53" s="731"/>
      <c r="F53" s="731" t="s">
        <v>5189</v>
      </c>
      <c r="G53" s="731" t="s">
        <v>444</v>
      </c>
      <c r="H53" s="832" t="s">
        <v>4658</v>
      </c>
      <c r="I53" s="832">
        <v>301862.15999999997</v>
      </c>
      <c r="J53" s="832" t="s">
        <v>4658</v>
      </c>
      <c r="K53" s="832">
        <v>742862.88</v>
      </c>
      <c r="L53" s="731" t="s">
        <v>5190</v>
      </c>
      <c r="M53" s="731" t="s">
        <v>4791</v>
      </c>
      <c r="N53" s="833">
        <f t="shared" si="0"/>
        <v>301862.15999999997</v>
      </c>
      <c r="O53" s="834">
        <f>SUM('[1]Res_Com Activity Data Dump'!J53:K53)-N53</f>
        <v>441000.72000000003</v>
      </c>
      <c r="P53" s="831">
        <v>6</v>
      </c>
      <c r="Q53" s="685"/>
      <c r="R53" s="685"/>
      <c r="S53" s="685"/>
      <c r="T53" s="685"/>
      <c r="U53" s="685"/>
      <c r="V53" s="685"/>
      <c r="W53" s="685"/>
      <c r="X53" s="685"/>
      <c r="Y53" s="685"/>
      <c r="Z53" s="685"/>
      <c r="AA53" s="685"/>
      <c r="AB53" s="685"/>
      <c r="AC53" s="685"/>
      <c r="AD53" s="685"/>
      <c r="AE53" s="685"/>
      <c r="AF53" s="685"/>
    </row>
    <row r="54" spans="1:32" ht="28" x14ac:dyDescent="0.2">
      <c r="A54" s="731" t="s">
        <v>440</v>
      </c>
      <c r="B54" s="731" t="s">
        <v>5191</v>
      </c>
      <c r="C54" s="731" t="s">
        <v>442</v>
      </c>
      <c r="D54" s="731" t="s">
        <v>4658</v>
      </c>
      <c r="E54" s="731"/>
      <c r="F54" s="731" t="s">
        <v>5192</v>
      </c>
      <c r="G54" s="731" t="s">
        <v>444</v>
      </c>
      <c r="H54" s="832" t="s">
        <v>4658</v>
      </c>
      <c r="I54" s="832">
        <v>301862.15999999997</v>
      </c>
      <c r="J54" s="832" t="s">
        <v>4658</v>
      </c>
      <c r="K54" s="832">
        <v>742862.88</v>
      </c>
      <c r="L54" s="731" t="s">
        <v>5193</v>
      </c>
      <c r="M54" s="731" t="s">
        <v>4791</v>
      </c>
      <c r="N54" s="833">
        <f t="shared" si="0"/>
        <v>301862.15999999997</v>
      </c>
      <c r="O54" s="834">
        <f>SUM('[1]Res_Com Activity Data Dump'!J54:K54)-N54</f>
        <v>441000.72000000003</v>
      </c>
      <c r="P54" s="831">
        <v>6</v>
      </c>
      <c r="Q54" s="843">
        <f>SUM(K48:K54)</f>
        <v>6007063.4800000004</v>
      </c>
      <c r="R54" s="685"/>
      <c r="S54" s="685"/>
      <c r="T54" s="685"/>
      <c r="U54" s="685"/>
      <c r="V54" s="685"/>
      <c r="W54" s="685"/>
      <c r="X54" s="685"/>
      <c r="Y54" s="685"/>
      <c r="Z54" s="685"/>
      <c r="AA54" s="685"/>
      <c r="AB54" s="685"/>
      <c r="AC54" s="685"/>
      <c r="AD54" s="685"/>
      <c r="AE54" s="685"/>
      <c r="AF54" s="685"/>
    </row>
    <row r="55" spans="1:32" ht="42" x14ac:dyDescent="0.2">
      <c r="A55" s="785" t="s">
        <v>532</v>
      </c>
      <c r="B55" s="835"/>
      <c r="C55" s="835"/>
      <c r="D55" s="835"/>
      <c r="E55" s="835"/>
      <c r="F55" s="835"/>
      <c r="G55" s="835"/>
      <c r="H55" s="836">
        <f>SUBTOTAL(9,H45:H54)</f>
        <v>0</v>
      </c>
      <c r="I55" s="836">
        <f>SUBTOTAL(9,I45:I54)</f>
        <v>2648791.9400000004</v>
      </c>
      <c r="J55" s="836">
        <f>SUBTOTAL(9,J45:J54)</f>
        <v>0</v>
      </c>
      <c r="K55" s="837">
        <f>SUBTOTAL(9,K45:K54)</f>
        <v>6484398.5999999996</v>
      </c>
      <c r="L55" s="835"/>
      <c r="M55" s="835"/>
      <c r="N55" s="838">
        <f>SUBTOTAL(9,N45:N54)</f>
        <v>2648791.9400000004</v>
      </c>
      <c r="O55" s="838">
        <f>SUBTOTAL(9,O45:O54)</f>
        <v>3835606.66</v>
      </c>
      <c r="P55" s="839">
        <f>SUM(P48:P54)</f>
        <v>65</v>
      </c>
      <c r="Q55" s="840"/>
      <c r="R55" s="840"/>
      <c r="S55" s="840"/>
      <c r="T55" s="840"/>
      <c r="U55" s="840"/>
      <c r="V55" s="840"/>
      <c r="W55" s="840"/>
      <c r="X55" s="840"/>
      <c r="Y55" s="840"/>
      <c r="Z55" s="840"/>
      <c r="AA55" s="840"/>
      <c r="AB55" s="840"/>
      <c r="AC55" s="840"/>
      <c r="AD55" s="840"/>
      <c r="AE55" s="840"/>
      <c r="AF55" s="840"/>
    </row>
    <row r="56" spans="1:32" ht="42" x14ac:dyDescent="0.2">
      <c r="A56" s="731" t="s">
        <v>465</v>
      </c>
      <c r="B56" s="731" t="s">
        <v>5194</v>
      </c>
      <c r="C56" s="731" t="s">
        <v>4658</v>
      </c>
      <c r="D56" s="731" t="s">
        <v>471</v>
      </c>
      <c r="E56" s="731"/>
      <c r="F56" s="731" t="s">
        <v>5195</v>
      </c>
      <c r="G56" s="731" t="s">
        <v>76</v>
      </c>
      <c r="H56" s="832" t="s">
        <v>4658</v>
      </c>
      <c r="I56" s="832">
        <v>9002.4</v>
      </c>
      <c r="J56" s="832" t="s">
        <v>4658</v>
      </c>
      <c r="K56" s="832">
        <v>22429.439999999999</v>
      </c>
      <c r="L56" s="731" t="s">
        <v>5196</v>
      </c>
      <c r="M56" s="731"/>
      <c r="N56" s="833">
        <f t="shared" si="0"/>
        <v>9002.4</v>
      </c>
      <c r="O56" s="834">
        <f>SUM('[1]Res_Com Activity Data Dump'!J56:K56)-N56</f>
        <v>13427.039999999999</v>
      </c>
      <c r="P56" s="831"/>
      <c r="Q56" s="685" t="s">
        <v>5040</v>
      </c>
      <c r="R56" s="685">
        <v>3</v>
      </c>
      <c r="S56" s="843">
        <f>SUM(N56:N60)</f>
        <v>46785.2</v>
      </c>
      <c r="T56" s="685"/>
      <c r="U56" s="685"/>
      <c r="V56" s="685"/>
      <c r="W56" s="685"/>
      <c r="X56" s="685"/>
      <c r="Y56" s="685"/>
      <c r="Z56" s="685"/>
      <c r="AA56" s="685"/>
      <c r="AB56" s="685"/>
      <c r="AC56" s="685"/>
      <c r="AD56" s="685"/>
      <c r="AE56" s="685"/>
      <c r="AF56" s="685"/>
    </row>
    <row r="57" spans="1:32" ht="42" x14ac:dyDescent="0.2">
      <c r="A57" s="731" t="s">
        <v>465</v>
      </c>
      <c r="B57" s="731" t="s">
        <v>5197</v>
      </c>
      <c r="C57" s="731" t="s">
        <v>4658</v>
      </c>
      <c r="D57" s="731" t="s">
        <v>471</v>
      </c>
      <c r="E57" s="782"/>
      <c r="F57" s="731" t="s">
        <v>5198</v>
      </c>
      <c r="G57" s="731" t="s">
        <v>423</v>
      </c>
      <c r="H57" s="832" t="s">
        <v>4658</v>
      </c>
      <c r="I57" s="832">
        <v>23870</v>
      </c>
      <c r="J57" s="832" t="s">
        <v>4658</v>
      </c>
      <c r="K57" s="832">
        <v>59472</v>
      </c>
      <c r="L57" s="731" t="s">
        <v>5174</v>
      </c>
      <c r="M57" s="731"/>
      <c r="N57" s="833">
        <f t="shared" si="0"/>
        <v>23870</v>
      </c>
      <c r="O57" s="834">
        <f>SUM('[1]Res_Com Activity Data Dump'!J57:K57)-N57</f>
        <v>35602</v>
      </c>
      <c r="P57" s="831"/>
      <c r="Q57" s="685"/>
      <c r="R57" s="685"/>
      <c r="S57" s="685"/>
      <c r="T57" s="685"/>
      <c r="U57" s="685"/>
      <c r="V57" s="685"/>
      <c r="W57" s="685"/>
      <c r="X57" s="685"/>
      <c r="Y57" s="685"/>
      <c r="Z57" s="685"/>
      <c r="AA57" s="685"/>
      <c r="AB57" s="685"/>
      <c r="AC57" s="685"/>
      <c r="AD57" s="685"/>
      <c r="AE57" s="685"/>
      <c r="AF57" s="685"/>
    </row>
    <row r="58" spans="1:32" ht="42" x14ac:dyDescent="0.2">
      <c r="A58" s="731" t="s">
        <v>465</v>
      </c>
      <c r="B58" s="731" t="s">
        <v>5197</v>
      </c>
      <c r="C58" s="731" t="s">
        <v>4658</v>
      </c>
      <c r="D58" s="731" t="s">
        <v>471</v>
      </c>
      <c r="E58" s="782"/>
      <c r="F58" s="731" t="s">
        <v>5198</v>
      </c>
      <c r="G58" s="731" t="s">
        <v>423</v>
      </c>
      <c r="H58" s="832" t="s">
        <v>4658</v>
      </c>
      <c r="I58" s="832"/>
      <c r="J58" s="832"/>
      <c r="K58" s="832"/>
      <c r="L58" s="731" t="s">
        <v>5171</v>
      </c>
      <c r="M58" s="731"/>
      <c r="N58" s="833">
        <f t="shared" si="0"/>
        <v>0</v>
      </c>
      <c r="O58" s="834">
        <f>SUM('[1]Res_Com Activity Data Dump'!J58:K58)-N58</f>
        <v>0</v>
      </c>
      <c r="P58" s="831"/>
      <c r="Q58" s="685"/>
      <c r="R58" s="685"/>
      <c r="S58" s="685"/>
      <c r="T58" s="685"/>
      <c r="U58" s="685"/>
      <c r="V58" s="685"/>
      <c r="W58" s="685"/>
      <c r="X58" s="685"/>
      <c r="Y58" s="685"/>
      <c r="Z58" s="685"/>
      <c r="AA58" s="685"/>
      <c r="AB58" s="685"/>
      <c r="AC58" s="685"/>
      <c r="AD58" s="685"/>
      <c r="AE58" s="685"/>
      <c r="AF58" s="685"/>
    </row>
    <row r="59" spans="1:32" ht="42" x14ac:dyDescent="0.2">
      <c r="A59" s="731" t="s">
        <v>465</v>
      </c>
      <c r="B59" s="731" t="s">
        <v>5197</v>
      </c>
      <c r="C59" s="731" t="s">
        <v>4658</v>
      </c>
      <c r="D59" s="731" t="s">
        <v>471</v>
      </c>
      <c r="E59" s="782"/>
      <c r="F59" s="731" t="s">
        <v>5198</v>
      </c>
      <c r="G59" s="731" t="s">
        <v>423</v>
      </c>
      <c r="H59" s="832" t="s">
        <v>4658</v>
      </c>
      <c r="I59" s="832"/>
      <c r="J59" s="832"/>
      <c r="K59" s="832"/>
      <c r="L59" s="731" t="s">
        <v>5177</v>
      </c>
      <c r="M59" s="731"/>
      <c r="N59" s="833">
        <f t="shared" si="0"/>
        <v>0</v>
      </c>
      <c r="O59" s="834">
        <f>SUM('[1]Res_Com Activity Data Dump'!J59:K59)-N59</f>
        <v>0</v>
      </c>
      <c r="P59" s="831"/>
      <c r="Q59" s="685"/>
      <c r="R59" s="685"/>
      <c r="S59" s="685"/>
      <c r="T59" s="685"/>
      <c r="U59" s="685"/>
      <c r="V59" s="685"/>
      <c r="W59" s="685"/>
      <c r="X59" s="685"/>
      <c r="Y59" s="685"/>
      <c r="Z59" s="685"/>
      <c r="AA59" s="685"/>
      <c r="AB59" s="685"/>
      <c r="AC59" s="685"/>
      <c r="AD59" s="685"/>
      <c r="AE59" s="685"/>
      <c r="AF59" s="685"/>
    </row>
    <row r="60" spans="1:32" ht="42" x14ac:dyDescent="0.2">
      <c r="A60" s="731" t="s">
        <v>465</v>
      </c>
      <c r="B60" s="731" t="s">
        <v>5199</v>
      </c>
      <c r="C60" s="731" t="s">
        <v>4658</v>
      </c>
      <c r="D60" s="731" t="s">
        <v>471</v>
      </c>
      <c r="E60" s="731"/>
      <c r="F60" s="731" t="s">
        <v>478</v>
      </c>
      <c r="G60" s="731" t="s">
        <v>4360</v>
      </c>
      <c r="H60" s="832" t="s">
        <v>4658</v>
      </c>
      <c r="I60" s="832">
        <v>13912.8</v>
      </c>
      <c r="J60" s="832" t="s">
        <v>4658</v>
      </c>
      <c r="K60" s="832">
        <v>48862</v>
      </c>
      <c r="L60" s="731" t="s">
        <v>5148</v>
      </c>
      <c r="M60" s="731"/>
      <c r="N60" s="833">
        <f t="shared" si="0"/>
        <v>13912.8</v>
      </c>
      <c r="O60" s="834">
        <f>SUM('[1]Res_Com Activity Data Dump'!J60:K60)-N60</f>
        <v>34949.199999999997</v>
      </c>
      <c r="P60" s="831"/>
      <c r="Q60" s="685"/>
      <c r="R60" s="685"/>
      <c r="S60" s="685"/>
      <c r="T60" s="685"/>
      <c r="U60" s="685"/>
      <c r="V60" s="685"/>
      <c r="W60" s="685"/>
      <c r="X60" s="685"/>
      <c r="Y60" s="685"/>
      <c r="Z60" s="685"/>
      <c r="AA60" s="685"/>
      <c r="AB60" s="685"/>
      <c r="AC60" s="685"/>
      <c r="AD60" s="685"/>
      <c r="AE60" s="685"/>
      <c r="AF60" s="685"/>
    </row>
    <row r="61" spans="1:32" ht="42" x14ac:dyDescent="0.2">
      <c r="A61" s="785" t="s">
        <v>533</v>
      </c>
      <c r="B61" s="835"/>
      <c r="C61" s="835"/>
      <c r="D61" s="835"/>
      <c r="E61" s="835"/>
      <c r="F61" s="835"/>
      <c r="G61" s="887">
        <f>SUM(H61:I61)</f>
        <v>146404.4</v>
      </c>
      <c r="H61" s="836">
        <f>SUM(I63:I68)</f>
        <v>99619.199999999997</v>
      </c>
      <c r="I61" s="836">
        <f>SUBTOTAL(9,I56:I60)</f>
        <v>46785.2</v>
      </c>
      <c r="J61" s="836">
        <f>SUBTOTAL(9,J56:J60)</f>
        <v>0</v>
      </c>
      <c r="K61" s="837">
        <f>SUBTOTAL(9,K56:K60)</f>
        <v>130763.44</v>
      </c>
      <c r="L61" s="835"/>
      <c r="M61" s="835"/>
      <c r="N61" s="838">
        <f>SUBTOTAL(9,N56:N60)</f>
        <v>46785.2</v>
      </c>
      <c r="O61" s="838">
        <f>SUBTOTAL(9,O56:O60)</f>
        <v>83978.239999999991</v>
      </c>
      <c r="P61" s="839"/>
      <c r="Q61" s="840"/>
      <c r="R61" s="840"/>
      <c r="S61" s="840"/>
      <c r="T61" s="840"/>
      <c r="U61" s="840"/>
      <c r="V61" s="840"/>
      <c r="W61" s="840"/>
      <c r="X61" s="840"/>
      <c r="Y61" s="840"/>
      <c r="Z61" s="840"/>
      <c r="AA61" s="840"/>
      <c r="AB61" s="840"/>
      <c r="AC61" s="840"/>
      <c r="AD61" s="840"/>
      <c r="AE61" s="840"/>
      <c r="AF61" s="840"/>
    </row>
    <row r="62" spans="1:32" ht="28" x14ac:dyDescent="0.2">
      <c r="A62" s="731" t="s">
        <v>489</v>
      </c>
      <c r="B62" s="731" t="s">
        <v>5200</v>
      </c>
      <c r="C62" s="731" t="s">
        <v>496</v>
      </c>
      <c r="D62" s="731" t="s">
        <v>4658</v>
      </c>
      <c r="E62" s="731"/>
      <c r="F62" s="731" t="s">
        <v>5201</v>
      </c>
      <c r="G62" s="731" t="s">
        <v>5202</v>
      </c>
      <c r="H62" s="832" t="s">
        <v>4658</v>
      </c>
      <c r="I62" s="832">
        <v>390453.78</v>
      </c>
      <c r="J62" s="832">
        <v>1593374.16</v>
      </c>
      <c r="K62" s="832" t="s">
        <v>4658</v>
      </c>
      <c r="L62" s="731" t="s">
        <v>5203</v>
      </c>
      <c r="M62" s="731" t="s">
        <v>4667</v>
      </c>
      <c r="N62" s="833">
        <f t="shared" si="0"/>
        <v>390453.78</v>
      </c>
      <c r="O62" s="834">
        <f>SUM('[1]Res_Com Activity Data Dump'!J62:K62)-N62</f>
        <v>1202920.3799999999</v>
      </c>
      <c r="P62" s="831"/>
      <c r="Q62" s="685"/>
      <c r="R62" s="685"/>
      <c r="S62" s="685"/>
      <c r="T62" s="685"/>
      <c r="U62" s="685"/>
      <c r="V62" s="685"/>
      <c r="W62" s="685"/>
      <c r="X62" s="685"/>
      <c r="Y62" s="685"/>
      <c r="Z62" s="685"/>
      <c r="AA62" s="685"/>
      <c r="AB62" s="685"/>
      <c r="AC62" s="685"/>
      <c r="AD62" s="685"/>
      <c r="AE62" s="685"/>
      <c r="AF62" s="685"/>
    </row>
    <row r="63" spans="1:32" ht="28" x14ac:dyDescent="0.2">
      <c r="A63" s="731" t="s">
        <v>489</v>
      </c>
      <c r="B63" s="731" t="s">
        <v>5204</v>
      </c>
      <c r="C63" s="731" t="s">
        <v>496</v>
      </c>
      <c r="D63" s="731" t="s">
        <v>4658</v>
      </c>
      <c r="E63" s="731"/>
      <c r="F63" s="731" t="s">
        <v>5205</v>
      </c>
      <c r="G63" s="731" t="s">
        <v>76</v>
      </c>
      <c r="H63" s="832" t="s">
        <v>4658</v>
      </c>
      <c r="I63" s="832">
        <v>19923.84</v>
      </c>
      <c r="J63" s="832">
        <v>82771.199999999997</v>
      </c>
      <c r="K63" s="832" t="s">
        <v>4658</v>
      </c>
      <c r="L63" s="731" t="s">
        <v>5206</v>
      </c>
      <c r="M63" s="731"/>
      <c r="N63" s="833">
        <f t="shared" si="0"/>
        <v>19923.84</v>
      </c>
      <c r="O63" s="834">
        <f>SUM('[1]Res_Com Activity Data Dump'!J63:K63)-N63</f>
        <v>62847.360000000001</v>
      </c>
      <c r="P63" s="831"/>
      <c r="Q63" s="685"/>
      <c r="R63" s="685"/>
      <c r="S63" s="685"/>
      <c r="T63" s="685"/>
      <c r="U63" s="685"/>
      <c r="V63" s="685"/>
      <c r="W63" s="685"/>
      <c r="X63" s="685"/>
      <c r="Y63" s="685"/>
      <c r="Z63" s="685"/>
      <c r="AA63" s="685"/>
      <c r="AB63" s="685"/>
      <c r="AC63" s="685"/>
      <c r="AD63" s="685"/>
      <c r="AE63" s="685"/>
      <c r="AF63" s="685"/>
    </row>
    <row r="64" spans="1:32" ht="28" x14ac:dyDescent="0.2">
      <c r="A64" s="731" t="s">
        <v>489</v>
      </c>
      <c r="B64" s="731" t="s">
        <v>5207</v>
      </c>
      <c r="C64" s="731" t="s">
        <v>496</v>
      </c>
      <c r="D64" s="731" t="s">
        <v>4658</v>
      </c>
      <c r="E64" s="731"/>
      <c r="F64" s="731" t="s">
        <v>5208</v>
      </c>
      <c r="G64" s="731" t="s">
        <v>76</v>
      </c>
      <c r="H64" s="832" t="s">
        <v>4658</v>
      </c>
      <c r="I64" s="832">
        <v>16603.2</v>
      </c>
      <c r="J64" s="832">
        <v>68981.759999999995</v>
      </c>
      <c r="K64" s="832" t="s">
        <v>4658</v>
      </c>
      <c r="L64" s="731" t="s">
        <v>5209</v>
      </c>
      <c r="M64" s="731"/>
      <c r="N64" s="833">
        <f t="shared" si="0"/>
        <v>16603.2</v>
      </c>
      <c r="O64" s="834">
        <f>SUM('[1]Res_Com Activity Data Dump'!J64:K64)-N64</f>
        <v>52378.559999999998</v>
      </c>
      <c r="P64" s="831"/>
      <c r="Q64" s="685"/>
      <c r="R64" s="685"/>
      <c r="S64" s="685"/>
      <c r="T64" s="685"/>
      <c r="U64" s="685"/>
      <c r="V64" s="685"/>
      <c r="W64" s="685"/>
      <c r="X64" s="685"/>
      <c r="Y64" s="685"/>
      <c r="Z64" s="685"/>
      <c r="AA64" s="685"/>
      <c r="AB64" s="685"/>
      <c r="AC64" s="685"/>
      <c r="AD64" s="685"/>
      <c r="AE64" s="685"/>
      <c r="AF64" s="685"/>
    </row>
    <row r="65" spans="1:32" ht="28" x14ac:dyDescent="0.2">
      <c r="A65" s="731" t="s">
        <v>489</v>
      </c>
      <c r="B65" s="731" t="s">
        <v>5210</v>
      </c>
      <c r="C65" s="731" t="s">
        <v>496</v>
      </c>
      <c r="D65" s="731" t="s">
        <v>4658</v>
      </c>
      <c r="E65" s="731"/>
      <c r="F65" s="731" t="s">
        <v>5211</v>
      </c>
      <c r="G65" s="731" t="s">
        <v>76</v>
      </c>
      <c r="H65" s="832" t="s">
        <v>4658</v>
      </c>
      <c r="I65" s="832">
        <v>13282.56</v>
      </c>
      <c r="J65" s="832">
        <v>55180.800000000003</v>
      </c>
      <c r="K65" s="832" t="s">
        <v>4658</v>
      </c>
      <c r="L65" s="731" t="s">
        <v>5212</v>
      </c>
      <c r="M65" s="731"/>
      <c r="N65" s="833">
        <f t="shared" si="0"/>
        <v>13282.56</v>
      </c>
      <c r="O65" s="834">
        <f>SUM('[1]Res_Com Activity Data Dump'!J65:K65)-N65</f>
        <v>41898.240000000005</v>
      </c>
      <c r="P65" s="831"/>
      <c r="Q65" s="685"/>
      <c r="R65" s="685"/>
      <c r="S65" s="685"/>
      <c r="T65" s="685"/>
      <c r="U65" s="685"/>
      <c r="V65" s="685"/>
      <c r="W65" s="685"/>
      <c r="X65" s="685"/>
      <c r="Y65" s="685"/>
      <c r="Z65" s="685"/>
      <c r="AA65" s="685"/>
      <c r="AB65" s="685"/>
      <c r="AC65" s="685"/>
      <c r="AD65" s="685"/>
      <c r="AE65" s="685"/>
      <c r="AF65" s="685"/>
    </row>
    <row r="66" spans="1:32" ht="28" x14ac:dyDescent="0.2">
      <c r="A66" s="731" t="s">
        <v>489</v>
      </c>
      <c r="B66" s="731" t="s">
        <v>5213</v>
      </c>
      <c r="C66" s="731" t="s">
        <v>496</v>
      </c>
      <c r="D66" s="731" t="s">
        <v>4658</v>
      </c>
      <c r="E66" s="731"/>
      <c r="F66" s="731" t="s">
        <v>5214</v>
      </c>
      <c r="G66" s="731" t="s">
        <v>76</v>
      </c>
      <c r="H66" s="832" t="s">
        <v>4658</v>
      </c>
      <c r="I66" s="832">
        <v>16603.2</v>
      </c>
      <c r="J66" s="832">
        <v>68976</v>
      </c>
      <c r="K66" s="832" t="s">
        <v>4658</v>
      </c>
      <c r="L66" s="731" t="s">
        <v>5215</v>
      </c>
      <c r="M66" s="731"/>
      <c r="N66" s="833">
        <f t="shared" si="0"/>
        <v>16603.2</v>
      </c>
      <c r="O66" s="834">
        <f>SUM('[1]Res_Com Activity Data Dump'!J66:K66)-N66</f>
        <v>52372.800000000003</v>
      </c>
      <c r="P66" s="831"/>
      <c r="Q66" s="685"/>
      <c r="R66" s="685"/>
      <c r="S66" s="685"/>
      <c r="T66" s="685"/>
      <c r="U66" s="685"/>
      <c r="V66" s="685"/>
      <c r="W66" s="685"/>
      <c r="X66" s="685"/>
      <c r="Y66" s="685"/>
      <c r="Z66" s="685"/>
      <c r="AA66" s="685"/>
      <c r="AB66" s="685"/>
      <c r="AC66" s="685"/>
      <c r="AD66" s="685"/>
      <c r="AE66" s="685"/>
      <c r="AF66" s="685"/>
    </row>
    <row r="67" spans="1:32" ht="28" x14ac:dyDescent="0.2">
      <c r="A67" s="731" t="s">
        <v>489</v>
      </c>
      <c r="B67" s="731" t="s">
        <v>5216</v>
      </c>
      <c r="C67" s="731" t="s">
        <v>496</v>
      </c>
      <c r="D67" s="731" t="s">
        <v>4658</v>
      </c>
      <c r="E67" s="731"/>
      <c r="F67" s="731" t="s">
        <v>5217</v>
      </c>
      <c r="G67" s="731" t="s">
        <v>76</v>
      </c>
      <c r="H67" s="832" t="s">
        <v>4658</v>
      </c>
      <c r="I67" s="832">
        <v>16603.2</v>
      </c>
      <c r="J67" s="832">
        <v>68976</v>
      </c>
      <c r="K67" s="832" t="s">
        <v>4658</v>
      </c>
      <c r="L67" s="731" t="s">
        <v>5218</v>
      </c>
      <c r="M67" s="731"/>
      <c r="N67" s="833">
        <f t="shared" si="0"/>
        <v>16603.2</v>
      </c>
      <c r="O67" s="834">
        <f>SUM('[1]Res_Com Activity Data Dump'!J67:K67)-N67</f>
        <v>52372.800000000003</v>
      </c>
      <c r="P67" s="831"/>
      <c r="Q67" s="685"/>
      <c r="R67" s="685"/>
      <c r="S67" s="685"/>
      <c r="T67" s="685"/>
      <c r="U67" s="685"/>
      <c r="V67" s="685"/>
      <c r="W67" s="685"/>
      <c r="X67" s="685"/>
      <c r="Y67" s="685"/>
      <c r="Z67" s="685"/>
      <c r="AA67" s="685"/>
      <c r="AB67" s="685"/>
      <c r="AC67" s="685"/>
      <c r="AD67" s="685"/>
      <c r="AE67" s="685"/>
      <c r="AF67" s="685"/>
    </row>
    <row r="68" spans="1:32" ht="28" x14ac:dyDescent="0.2">
      <c r="A68" s="731" t="s">
        <v>489</v>
      </c>
      <c r="B68" s="731" t="s">
        <v>5219</v>
      </c>
      <c r="C68" s="731" t="s">
        <v>496</v>
      </c>
      <c r="D68" s="731" t="s">
        <v>4658</v>
      </c>
      <c r="E68" s="731"/>
      <c r="F68" s="731" t="s">
        <v>5220</v>
      </c>
      <c r="G68" s="731" t="s">
        <v>76</v>
      </c>
      <c r="H68" s="832" t="s">
        <v>4658</v>
      </c>
      <c r="I68" s="832">
        <v>16603.2</v>
      </c>
      <c r="J68" s="832">
        <v>68976</v>
      </c>
      <c r="K68" s="832" t="s">
        <v>4658</v>
      </c>
      <c r="L68" s="731" t="s">
        <v>5221</v>
      </c>
      <c r="M68" s="731"/>
      <c r="N68" s="833">
        <f t="shared" si="0"/>
        <v>16603.2</v>
      </c>
      <c r="O68" s="834">
        <f>SUM('[1]Res_Com Activity Data Dump'!J68:K68)-N68</f>
        <v>52372.800000000003</v>
      </c>
      <c r="P68" s="831"/>
      <c r="Q68" s="685"/>
      <c r="R68" s="685"/>
      <c r="S68" s="685"/>
      <c r="T68" s="685"/>
      <c r="U68" s="685"/>
      <c r="V68" s="685"/>
      <c r="W68" s="685"/>
      <c r="X68" s="685"/>
      <c r="Y68" s="685"/>
      <c r="Z68" s="685"/>
      <c r="AA68" s="685"/>
      <c r="AB68" s="685"/>
      <c r="AC68" s="685"/>
      <c r="AD68" s="685"/>
      <c r="AE68" s="685"/>
      <c r="AF68" s="685"/>
    </row>
    <row r="69" spans="1:32" ht="42" x14ac:dyDescent="0.2">
      <c r="A69" s="731" t="s">
        <v>489</v>
      </c>
      <c r="B69" s="731" t="s">
        <v>5222</v>
      </c>
      <c r="C69" s="731" t="s">
        <v>5033</v>
      </c>
      <c r="D69" s="731" t="s">
        <v>4658</v>
      </c>
      <c r="E69" s="731"/>
      <c r="F69" s="731" t="s">
        <v>5223</v>
      </c>
      <c r="G69" s="731" t="s">
        <v>505</v>
      </c>
      <c r="H69" s="832" t="s">
        <v>4658</v>
      </c>
      <c r="I69" s="832">
        <v>346000</v>
      </c>
      <c r="J69" s="832">
        <v>1433300</v>
      </c>
      <c r="K69" s="832" t="s">
        <v>4658</v>
      </c>
      <c r="L69" s="731" t="s">
        <v>5224</v>
      </c>
      <c r="M69" s="731" t="s">
        <v>4667</v>
      </c>
      <c r="N69" s="833">
        <f t="shared" si="0"/>
        <v>346000</v>
      </c>
      <c r="O69" s="834">
        <f>SUM('[1]Res_Com Activity Data Dump'!J69:K69)-N69</f>
        <v>1087300</v>
      </c>
      <c r="P69" s="831"/>
      <c r="Q69" s="685"/>
      <c r="R69" s="685"/>
      <c r="S69" s="685"/>
      <c r="T69" s="685"/>
      <c r="U69" s="685"/>
      <c r="V69" s="685"/>
      <c r="W69" s="685"/>
      <c r="X69" s="685"/>
      <c r="Y69" s="685"/>
      <c r="Z69" s="685"/>
      <c r="AA69" s="685"/>
      <c r="AB69" s="685"/>
      <c r="AC69" s="685"/>
      <c r="AD69" s="685"/>
      <c r="AE69" s="685"/>
      <c r="AF69" s="685"/>
    </row>
    <row r="70" spans="1:32" ht="42" x14ac:dyDescent="0.2">
      <c r="A70" s="731" t="s">
        <v>489</v>
      </c>
      <c r="B70" s="731" t="s">
        <v>5225</v>
      </c>
      <c r="C70" s="731" t="s">
        <v>5033</v>
      </c>
      <c r="D70" s="731" t="s">
        <v>4658</v>
      </c>
      <c r="E70" s="731"/>
      <c r="F70" s="731" t="s">
        <v>5226</v>
      </c>
      <c r="G70" s="731" t="s">
        <v>5073</v>
      </c>
      <c r="H70" s="832" t="s">
        <v>4658</v>
      </c>
      <c r="I70" s="832">
        <v>462055.2</v>
      </c>
      <c r="J70" s="832">
        <v>1315882.52</v>
      </c>
      <c r="K70" s="832" t="s">
        <v>4658</v>
      </c>
      <c r="L70" s="731" t="s">
        <v>5227</v>
      </c>
      <c r="M70" s="731" t="s">
        <v>4667</v>
      </c>
      <c r="N70" s="833">
        <f t="shared" si="0"/>
        <v>462055.2</v>
      </c>
      <c r="O70" s="834">
        <f>SUM('[1]Res_Com Activity Data Dump'!J70:K70)-N70</f>
        <v>853827.32000000007</v>
      </c>
      <c r="P70" s="831"/>
      <c r="Q70" s="685"/>
      <c r="R70" s="685"/>
      <c r="S70" s="685"/>
      <c r="T70" s="685"/>
      <c r="U70" s="685"/>
      <c r="V70" s="685"/>
      <c r="W70" s="685"/>
      <c r="X70" s="685"/>
      <c r="Y70" s="685"/>
      <c r="Z70" s="685"/>
      <c r="AA70" s="685"/>
      <c r="AB70" s="685"/>
      <c r="AC70" s="685"/>
      <c r="AD70" s="685"/>
      <c r="AE70" s="685"/>
      <c r="AF70" s="685"/>
    </row>
    <row r="71" spans="1:32" ht="28" x14ac:dyDescent="0.2">
      <c r="A71" s="785" t="s">
        <v>534</v>
      </c>
      <c r="B71" s="835"/>
      <c r="C71" s="835"/>
      <c r="D71" s="835"/>
      <c r="E71" s="835"/>
      <c r="F71" s="835"/>
      <c r="G71" s="887">
        <f>SUM(I71-H71)</f>
        <v>1198508.9800000002</v>
      </c>
      <c r="H71" s="836">
        <f>SUM(I63:I68)</f>
        <v>99619.199999999997</v>
      </c>
      <c r="I71" s="836">
        <f>SUBTOTAL(9,I62:I70)</f>
        <v>1298128.1800000002</v>
      </c>
      <c r="J71" s="836">
        <f>SUBTOTAL(9,J62:J70)</f>
        <v>4756418.4399999995</v>
      </c>
      <c r="K71" s="837">
        <f>SUBTOTAL(9,K62:K70)</f>
        <v>0</v>
      </c>
      <c r="L71" s="835">
        <f>COUNTA(L62:L70)</f>
        <v>9</v>
      </c>
      <c r="M71" s="835"/>
      <c r="N71" s="838">
        <f>SUBTOTAL(9,N62:N70)</f>
        <v>1298128.1800000002</v>
      </c>
      <c r="O71" s="838">
        <f>SUBTOTAL(9,O62:O70)</f>
        <v>3458290.2600000007</v>
      </c>
      <c r="P71" s="839"/>
      <c r="Q71" s="840"/>
      <c r="R71" s="840"/>
      <c r="S71" s="840"/>
      <c r="T71" s="840"/>
      <c r="U71" s="840"/>
      <c r="V71" s="840"/>
      <c r="W71" s="840"/>
      <c r="X71" s="840"/>
      <c r="Y71" s="840"/>
      <c r="Z71" s="840"/>
      <c r="AA71" s="840"/>
      <c r="AB71" s="840"/>
      <c r="AC71" s="840"/>
      <c r="AD71" s="840"/>
      <c r="AE71" s="840"/>
      <c r="AF71" s="840"/>
    </row>
    <row r="72" spans="1:32" ht="28" x14ac:dyDescent="0.2">
      <c r="A72" s="731" t="s">
        <v>5228</v>
      </c>
      <c r="B72" s="731" t="s">
        <v>5229</v>
      </c>
      <c r="C72" s="731" t="s">
        <v>5230</v>
      </c>
      <c r="D72" s="731" t="s">
        <v>4658</v>
      </c>
      <c r="E72" s="731"/>
      <c r="F72" s="731" t="s">
        <v>5231</v>
      </c>
      <c r="G72" s="731" t="s">
        <v>109</v>
      </c>
      <c r="H72" s="832" t="s">
        <v>4658</v>
      </c>
      <c r="I72" s="832">
        <v>1494430.56</v>
      </c>
      <c r="J72" s="832">
        <v>2740217.76</v>
      </c>
      <c r="K72" s="832" t="s">
        <v>4658</v>
      </c>
      <c r="L72" s="731" t="s">
        <v>5232</v>
      </c>
      <c r="M72" s="731" t="s">
        <v>4667</v>
      </c>
      <c r="N72" s="833">
        <f t="shared" si="0"/>
        <v>1494430.56</v>
      </c>
      <c r="O72" s="834">
        <f>SUM('[1]Res_Com Activity Data Dump'!J72:K72)-N72</f>
        <v>1245787.1999999997</v>
      </c>
      <c r="P72" s="831"/>
      <c r="Q72" s="685"/>
      <c r="R72" s="685"/>
      <c r="S72" s="685"/>
      <c r="T72" s="685"/>
      <c r="U72" s="685"/>
      <c r="V72" s="685"/>
      <c r="W72" s="685"/>
      <c r="X72" s="685"/>
      <c r="Y72" s="685"/>
      <c r="Z72" s="685"/>
      <c r="AA72" s="685"/>
      <c r="AB72" s="685"/>
      <c r="AC72" s="685"/>
      <c r="AD72" s="685"/>
      <c r="AE72" s="685"/>
      <c r="AF72" s="685"/>
    </row>
    <row r="73" spans="1:32" ht="42" x14ac:dyDescent="0.2">
      <c r="A73" s="791" t="s">
        <v>5233</v>
      </c>
      <c r="B73" s="839"/>
      <c r="C73" s="839"/>
      <c r="D73" s="839"/>
      <c r="E73" s="839"/>
      <c r="F73" s="839"/>
      <c r="G73" s="839"/>
      <c r="H73" s="838">
        <f>SUBTOTAL(9,H72:H72)</f>
        <v>0</v>
      </c>
      <c r="I73" s="838">
        <f>SUBTOTAL(9,I72:I72)</f>
        <v>1494430.56</v>
      </c>
      <c r="J73" s="838">
        <f>SUBTOTAL(9,J72:J72)</f>
        <v>2740217.76</v>
      </c>
      <c r="K73" s="844">
        <f>SUBTOTAL(9,K72:K72)</f>
        <v>0</v>
      </c>
      <c r="L73" s="839"/>
      <c r="M73" s="839"/>
      <c r="N73" s="838">
        <f>SUBTOTAL(9,N72:N72)</f>
        <v>1494430.56</v>
      </c>
      <c r="O73" s="838">
        <f>SUBTOTAL(9,O72:O72)</f>
        <v>1245787.1999999997</v>
      </c>
      <c r="P73" s="839"/>
      <c r="Q73" s="840"/>
      <c r="R73" s="840"/>
      <c r="S73" s="840"/>
      <c r="T73" s="840"/>
      <c r="U73" s="840"/>
      <c r="V73" s="840"/>
      <c r="W73" s="840"/>
      <c r="X73" s="840"/>
      <c r="Y73" s="840"/>
      <c r="Z73" s="840"/>
      <c r="AA73" s="840"/>
      <c r="AB73" s="840"/>
      <c r="AC73" s="840"/>
      <c r="AD73" s="840"/>
      <c r="AE73" s="840"/>
      <c r="AF73" s="840"/>
    </row>
    <row r="74" spans="1:32" ht="15" x14ac:dyDescent="0.2">
      <c r="A74" s="845" t="s">
        <v>535</v>
      </c>
      <c r="B74" s="846"/>
      <c r="C74" s="846"/>
      <c r="D74" s="846"/>
      <c r="E74" s="846"/>
      <c r="F74" s="846"/>
      <c r="G74" s="846"/>
      <c r="H74" s="847">
        <f>SUBTOTAL(9,H2:H72)</f>
        <v>4055454.95</v>
      </c>
      <c r="I74" s="847">
        <f>SUBTOTAL(9,I2:I72)</f>
        <v>6700062.8600000013</v>
      </c>
      <c r="J74" s="847">
        <f>SUBTOTAL(9,J2:J72)</f>
        <v>7496636.1999999993</v>
      </c>
      <c r="K74" s="844">
        <f>SUBTOTAL(9,K2:K72)</f>
        <v>10023064.970000001</v>
      </c>
      <c r="L74" s="846"/>
      <c r="M74" s="846"/>
      <c r="N74" s="847">
        <f>SUBTOTAL(9,N2:N72)</f>
        <v>10556279.409999998</v>
      </c>
      <c r="O74" s="847">
        <f>SUBTOTAL(9,O2:O72)</f>
        <v>10819638.309999999</v>
      </c>
      <c r="P74" s="846"/>
      <c r="Q74" s="848"/>
      <c r="R74" s="848"/>
      <c r="S74" s="848"/>
      <c r="T74" s="848"/>
      <c r="U74" s="848"/>
      <c r="V74" s="848"/>
      <c r="W74" s="848"/>
      <c r="X74" s="848"/>
      <c r="Y74" s="848"/>
      <c r="Z74" s="848"/>
      <c r="AA74" s="848"/>
      <c r="AB74" s="848"/>
      <c r="AC74" s="848"/>
      <c r="AD74" s="848"/>
      <c r="AE74" s="848"/>
      <c r="AF74" s="848"/>
    </row>
    <row r="75" spans="1:32" ht="15" x14ac:dyDescent="0.2">
      <c r="A75" s="685"/>
      <c r="B75" s="685"/>
      <c r="C75" s="685"/>
      <c r="D75" s="685"/>
      <c r="E75" s="685"/>
      <c r="F75" s="685"/>
      <c r="G75" s="685"/>
      <c r="H75" s="685"/>
      <c r="I75" s="685"/>
      <c r="J75" s="685"/>
      <c r="K75" s="685"/>
      <c r="L75" s="685"/>
      <c r="M75" s="685"/>
      <c r="N75" s="685"/>
      <c r="O75" s="685"/>
      <c r="P75" s="685"/>
      <c r="Q75" s="685"/>
      <c r="R75" s="685"/>
      <c r="S75" s="685"/>
      <c r="T75" s="685"/>
      <c r="U75" s="685"/>
      <c r="V75" s="685"/>
      <c r="W75" s="685"/>
      <c r="X75" s="685"/>
      <c r="Y75" s="685"/>
      <c r="Z75" s="685"/>
      <c r="AA75" s="685"/>
      <c r="AB75" s="685"/>
      <c r="AC75" s="685"/>
      <c r="AD75" s="685"/>
      <c r="AE75" s="685"/>
      <c r="AF75" s="685"/>
    </row>
    <row r="76" spans="1:32" ht="15" x14ac:dyDescent="0.2">
      <c r="A76" s="685"/>
      <c r="B76" s="685"/>
      <c r="C76" s="685"/>
      <c r="D76" s="685" t="s">
        <v>3258</v>
      </c>
      <c r="E76" s="685">
        <v>2</v>
      </c>
      <c r="F76" s="685"/>
      <c r="G76" s="685"/>
      <c r="H76" s="685"/>
      <c r="I76" s="685"/>
      <c r="J76" s="685"/>
      <c r="K76" s="685"/>
      <c r="L76" s="685"/>
      <c r="M76" s="710"/>
      <c r="N76" s="849" t="s">
        <v>5234</v>
      </c>
      <c r="O76" s="850">
        <f>SUM(N74:O74)</f>
        <v>21375917.719999999</v>
      </c>
      <c r="P76" s="685"/>
      <c r="Q76" s="685"/>
      <c r="R76" s="685"/>
      <c r="S76" s="685"/>
      <c r="T76" s="685"/>
      <c r="U76" s="685"/>
      <c r="V76" s="685"/>
      <c r="W76" s="685"/>
      <c r="X76" s="685"/>
      <c r="Y76" s="685"/>
      <c r="Z76" s="685"/>
      <c r="AA76" s="685"/>
      <c r="AB76" s="685"/>
      <c r="AC76" s="685"/>
      <c r="AD76" s="685"/>
      <c r="AE76" s="685"/>
      <c r="AF76" s="685"/>
    </row>
    <row r="77" spans="1:32" ht="15" x14ac:dyDescent="0.2">
      <c r="A77" s="685"/>
      <c r="B77" s="685"/>
      <c r="C77" s="685"/>
      <c r="D77" s="685"/>
      <c r="E77" s="685"/>
      <c r="F77" s="685"/>
      <c r="G77" s="685"/>
      <c r="H77" s="685"/>
      <c r="I77" s="685"/>
      <c r="J77" s="685"/>
      <c r="K77" s="685"/>
      <c r="L77" s="685"/>
      <c r="M77" s="685"/>
      <c r="N77" s="685"/>
      <c r="O77" s="685"/>
      <c r="P77" s="685"/>
      <c r="Q77" s="685"/>
      <c r="R77" s="685"/>
      <c r="S77" s="685"/>
      <c r="T77" s="685"/>
      <c r="U77" s="685"/>
      <c r="V77" s="685"/>
      <c r="W77" s="685"/>
      <c r="X77" s="685"/>
      <c r="Y77" s="685"/>
      <c r="Z77" s="685"/>
      <c r="AA77" s="685"/>
      <c r="AB77" s="685"/>
      <c r="AC77" s="685"/>
      <c r="AD77" s="685"/>
      <c r="AE77" s="685"/>
      <c r="AF77" s="685"/>
    </row>
    <row r="78" spans="1:32" ht="15" x14ac:dyDescent="0.2">
      <c r="A78" s="685"/>
      <c r="B78" s="685"/>
      <c r="C78" s="685"/>
      <c r="D78" s="685"/>
      <c r="E78" s="685"/>
      <c r="F78" s="685"/>
      <c r="G78" s="685"/>
      <c r="H78" s="685"/>
      <c r="I78" s="685"/>
      <c r="J78" s="685"/>
      <c r="K78" s="685"/>
      <c r="L78" s="685"/>
      <c r="M78" s="685"/>
      <c r="N78" s="685"/>
      <c r="O78" s="685"/>
      <c r="P78" s="685"/>
      <c r="Q78" s="685"/>
      <c r="R78" s="685"/>
      <c r="S78" s="685"/>
      <c r="T78" s="685"/>
      <c r="U78" s="685"/>
      <c r="V78" s="685"/>
      <c r="W78" s="685"/>
      <c r="X78" s="685"/>
      <c r="Y78" s="685"/>
      <c r="Z78" s="685"/>
      <c r="AA78" s="685"/>
      <c r="AB78" s="685"/>
      <c r="AC78" s="685"/>
      <c r="AD78" s="685"/>
      <c r="AE78" s="685"/>
      <c r="AF78" s="685"/>
    </row>
    <row r="79" spans="1:32" ht="15" x14ac:dyDescent="0.2">
      <c r="A79" s="685"/>
      <c r="B79" s="685"/>
      <c r="C79" s="685"/>
      <c r="D79" s="685"/>
      <c r="E79" s="685"/>
      <c r="F79" s="685"/>
      <c r="G79" s="685"/>
      <c r="H79" s="685"/>
      <c r="I79" s="685"/>
      <c r="J79" s="685"/>
      <c r="K79" s="685"/>
      <c r="L79" s="685"/>
      <c r="M79" s="685"/>
      <c r="N79" s="685"/>
      <c r="O79" s="685"/>
      <c r="P79" s="685"/>
      <c r="Q79" s="685"/>
      <c r="R79" s="685"/>
      <c r="S79" s="685"/>
      <c r="T79" s="685"/>
      <c r="U79" s="685"/>
      <c r="V79" s="685"/>
      <c r="W79" s="685"/>
      <c r="X79" s="685"/>
      <c r="Y79" s="685"/>
      <c r="Z79" s="685"/>
      <c r="AA79" s="685"/>
      <c r="AB79" s="685"/>
      <c r="AC79" s="685"/>
      <c r="AD79" s="685"/>
      <c r="AE79" s="685"/>
      <c r="AF79" s="685"/>
    </row>
    <row r="80" spans="1:32" ht="15" x14ac:dyDescent="0.2">
      <c r="A80" s="685"/>
      <c r="B80" s="685"/>
      <c r="C80" s="685"/>
      <c r="D80" s="685"/>
      <c r="E80" s="685"/>
      <c r="F80" s="685"/>
      <c r="G80" s="685"/>
      <c r="H80" s="685"/>
      <c r="I80" s="685"/>
      <c r="J80" s="685"/>
      <c r="K80" s="685"/>
      <c r="L80" s="685"/>
      <c r="M80" s="685"/>
      <c r="N80" s="685"/>
      <c r="O80" s="685"/>
      <c r="P80" s="685"/>
      <c r="Q80" s="685"/>
      <c r="R80" s="685"/>
      <c r="S80" s="685"/>
      <c r="T80" s="685"/>
      <c r="U80" s="685"/>
      <c r="V80" s="685"/>
      <c r="W80" s="685"/>
      <c r="X80" s="685"/>
      <c r="Y80" s="685"/>
      <c r="Z80" s="685"/>
      <c r="AA80" s="685"/>
      <c r="AB80" s="685"/>
      <c r="AC80" s="685"/>
      <c r="AD80" s="685"/>
      <c r="AE80" s="685"/>
      <c r="AF80" s="685"/>
    </row>
    <row r="81" spans="1:32" ht="15" x14ac:dyDescent="0.2">
      <c r="A81" s="685"/>
      <c r="B81" s="685"/>
      <c r="C81" s="685"/>
      <c r="D81" s="685"/>
      <c r="E81" s="685"/>
      <c r="F81" s="685"/>
      <c r="G81" s="685"/>
      <c r="H81" s="685"/>
      <c r="I81" s="685"/>
      <c r="J81" s="685"/>
      <c r="K81" s="685"/>
      <c r="L81" s="685"/>
      <c r="M81" s="685"/>
      <c r="N81" s="685"/>
      <c r="O81" s="685"/>
      <c r="P81" s="685"/>
      <c r="Q81" s="685"/>
      <c r="R81" s="685"/>
      <c r="S81" s="685"/>
      <c r="T81" s="685"/>
      <c r="U81" s="685"/>
      <c r="V81" s="685"/>
      <c r="W81" s="685"/>
      <c r="X81" s="685"/>
      <c r="Y81" s="685"/>
      <c r="Z81" s="685"/>
      <c r="AA81" s="685"/>
      <c r="AB81" s="685"/>
      <c r="AC81" s="685"/>
      <c r="AD81" s="685"/>
      <c r="AE81" s="685"/>
      <c r="AF81" s="685"/>
    </row>
    <row r="82" spans="1:32" ht="15" x14ac:dyDescent="0.2">
      <c r="A82" s="685"/>
      <c r="B82" s="685"/>
      <c r="C82" s="685"/>
      <c r="D82" s="685"/>
      <c r="E82" s="685"/>
      <c r="F82" s="685"/>
      <c r="G82" s="685"/>
      <c r="H82" s="685"/>
      <c r="I82" s="685"/>
      <c r="J82" s="685"/>
      <c r="K82" s="685"/>
      <c r="L82" s="685"/>
      <c r="M82" s="685"/>
      <c r="N82" s="685"/>
      <c r="O82" s="685"/>
      <c r="P82" s="685"/>
      <c r="Q82" s="685"/>
      <c r="R82" s="685"/>
      <c r="S82" s="685"/>
      <c r="T82" s="685"/>
      <c r="U82" s="685"/>
      <c r="V82" s="685"/>
      <c r="W82" s="685"/>
      <c r="X82" s="685"/>
      <c r="Y82" s="685"/>
      <c r="Z82" s="685"/>
      <c r="AA82" s="685"/>
      <c r="AB82" s="685"/>
      <c r="AC82" s="685"/>
      <c r="AD82" s="685"/>
      <c r="AE82" s="685"/>
      <c r="AF82" s="685"/>
    </row>
    <row r="83" spans="1:32" ht="15" x14ac:dyDescent="0.2">
      <c r="A83" s="685"/>
      <c r="B83" s="685"/>
      <c r="C83" s="685"/>
      <c r="D83" s="685"/>
      <c r="E83" s="685"/>
      <c r="F83" s="685"/>
      <c r="G83" s="685"/>
      <c r="H83" s="685"/>
      <c r="I83" s="685"/>
      <c r="J83" s="685"/>
      <c r="K83" s="685"/>
      <c r="L83" s="685"/>
      <c r="M83" s="685"/>
      <c r="N83" s="685"/>
      <c r="O83" s="685"/>
      <c r="P83" s="685"/>
      <c r="Q83" s="685"/>
      <c r="R83" s="685"/>
      <c r="S83" s="685"/>
      <c r="T83" s="685"/>
      <c r="U83" s="685"/>
      <c r="V83" s="685"/>
      <c r="W83" s="685"/>
      <c r="X83" s="685"/>
      <c r="Y83" s="685"/>
      <c r="Z83" s="685"/>
      <c r="AA83" s="685"/>
      <c r="AB83" s="685"/>
      <c r="AC83" s="685"/>
      <c r="AD83" s="685"/>
      <c r="AE83" s="685"/>
      <c r="AF83" s="685"/>
    </row>
    <row r="84" spans="1:32" ht="15" x14ac:dyDescent="0.2">
      <c r="A84" s="685"/>
      <c r="B84" s="685"/>
      <c r="C84" s="685"/>
      <c r="D84" s="685"/>
      <c r="E84" s="685"/>
      <c r="F84" s="685"/>
      <c r="G84" s="685"/>
      <c r="H84" s="685"/>
      <c r="I84" s="685"/>
      <c r="J84" s="685"/>
      <c r="K84" s="685"/>
      <c r="L84" s="685"/>
      <c r="M84" s="685"/>
      <c r="N84" s="685"/>
      <c r="O84" s="685"/>
      <c r="P84" s="685"/>
      <c r="Q84" s="685"/>
      <c r="R84" s="685"/>
      <c r="S84" s="685"/>
      <c r="T84" s="685"/>
      <c r="U84" s="685"/>
      <c r="V84" s="685"/>
      <c r="W84" s="685"/>
      <c r="X84" s="685"/>
      <c r="Y84" s="685"/>
      <c r="Z84" s="685"/>
      <c r="AA84" s="685"/>
      <c r="AB84" s="685"/>
      <c r="AC84" s="685"/>
      <c r="AD84" s="685"/>
      <c r="AE84" s="685"/>
      <c r="AF84" s="685"/>
    </row>
    <row r="85" spans="1:32" ht="15" x14ac:dyDescent="0.2">
      <c r="A85" s="685"/>
      <c r="B85" s="685"/>
      <c r="C85" s="685"/>
      <c r="D85" s="685"/>
      <c r="E85" s="685"/>
      <c r="F85" s="685"/>
      <c r="G85" s="685"/>
      <c r="H85" s="685"/>
      <c r="I85" s="685"/>
      <c r="J85" s="685"/>
      <c r="K85" s="685"/>
      <c r="L85" s="685"/>
      <c r="M85" s="685"/>
      <c r="N85" s="685"/>
      <c r="O85" s="685"/>
      <c r="P85" s="685"/>
      <c r="Q85" s="685"/>
      <c r="R85" s="685"/>
      <c r="S85" s="685"/>
      <c r="T85" s="685"/>
      <c r="U85" s="685"/>
      <c r="V85" s="685"/>
      <c r="W85" s="685"/>
      <c r="X85" s="685"/>
      <c r="Y85" s="685"/>
      <c r="Z85" s="685"/>
      <c r="AA85" s="685"/>
      <c r="AB85" s="685"/>
      <c r="AC85" s="685"/>
      <c r="AD85" s="685"/>
      <c r="AE85" s="685"/>
      <c r="AF85" s="685"/>
    </row>
    <row r="86" spans="1:32" ht="15" x14ac:dyDescent="0.2">
      <c r="A86" s="685"/>
      <c r="B86" s="685"/>
      <c r="C86" s="685"/>
      <c r="D86" s="685"/>
      <c r="E86" s="685"/>
      <c r="F86" s="685"/>
      <c r="G86" s="685"/>
      <c r="H86" s="685"/>
      <c r="I86" s="685"/>
      <c r="J86" s="685"/>
      <c r="K86" s="685"/>
      <c r="L86" s="685"/>
      <c r="M86" s="685"/>
      <c r="N86" s="685"/>
      <c r="O86" s="685"/>
      <c r="P86" s="685"/>
      <c r="Q86" s="685"/>
      <c r="R86" s="685"/>
      <c r="S86" s="685"/>
      <c r="T86" s="685"/>
      <c r="U86" s="685"/>
      <c r="V86" s="685"/>
      <c r="W86" s="685"/>
      <c r="X86" s="685"/>
      <c r="Y86" s="685"/>
      <c r="Z86" s="685"/>
      <c r="AA86" s="685"/>
      <c r="AB86" s="685"/>
      <c r="AC86" s="685"/>
      <c r="AD86" s="685"/>
      <c r="AE86" s="685"/>
      <c r="AF86" s="685"/>
    </row>
    <row r="87" spans="1:32" ht="15" x14ac:dyDescent="0.2">
      <c r="A87" s="685"/>
      <c r="B87" s="685"/>
      <c r="C87" s="685"/>
      <c r="D87" s="685"/>
      <c r="E87" s="685"/>
      <c r="F87" s="685"/>
      <c r="G87" s="685"/>
      <c r="H87" s="685"/>
      <c r="I87" s="685"/>
      <c r="J87" s="685"/>
      <c r="K87" s="685"/>
      <c r="L87" s="685"/>
      <c r="M87" s="685"/>
      <c r="N87" s="685"/>
      <c r="O87" s="685"/>
      <c r="P87" s="685"/>
      <c r="Q87" s="685"/>
      <c r="R87" s="685"/>
      <c r="S87" s="685"/>
      <c r="T87" s="685"/>
      <c r="U87" s="685"/>
      <c r="V87" s="685"/>
      <c r="W87" s="685"/>
      <c r="X87" s="685"/>
      <c r="Y87" s="685"/>
      <c r="Z87" s="685"/>
      <c r="AA87" s="685"/>
      <c r="AB87" s="685"/>
      <c r="AC87" s="685"/>
      <c r="AD87" s="685"/>
      <c r="AE87" s="685"/>
      <c r="AF87" s="685"/>
    </row>
    <row r="88" spans="1:32" ht="15" x14ac:dyDescent="0.2">
      <c r="A88" s="685"/>
      <c r="B88" s="685"/>
      <c r="C88" s="685"/>
      <c r="D88" s="685"/>
      <c r="E88" s="685"/>
      <c r="F88" s="685"/>
      <c r="G88" s="685"/>
      <c r="H88" s="685"/>
      <c r="I88" s="685"/>
      <c r="J88" s="685"/>
      <c r="K88" s="685"/>
      <c r="L88" s="685"/>
      <c r="M88" s="685"/>
      <c r="N88" s="685"/>
      <c r="O88" s="685"/>
      <c r="P88" s="685"/>
      <c r="Q88" s="685"/>
      <c r="R88" s="685"/>
      <c r="S88" s="685"/>
      <c r="T88" s="685"/>
      <c r="U88" s="685"/>
      <c r="V88" s="685"/>
      <c r="W88" s="685"/>
      <c r="X88" s="685"/>
      <c r="Y88" s="685"/>
      <c r="Z88" s="685"/>
      <c r="AA88" s="685"/>
      <c r="AB88" s="685"/>
      <c r="AC88" s="685"/>
      <c r="AD88" s="685"/>
      <c r="AE88" s="685"/>
      <c r="AF88" s="685"/>
    </row>
    <row r="89" spans="1:32" ht="15" x14ac:dyDescent="0.2">
      <c r="A89" s="685"/>
      <c r="B89" s="685"/>
      <c r="C89" s="685"/>
      <c r="D89" s="685"/>
      <c r="E89" s="685"/>
      <c r="F89" s="685"/>
      <c r="G89" s="685"/>
      <c r="H89" s="685"/>
      <c r="I89" s="685"/>
      <c r="J89" s="685"/>
      <c r="K89" s="685"/>
      <c r="L89" s="685"/>
      <c r="M89" s="685"/>
      <c r="N89" s="685"/>
      <c r="O89" s="685"/>
      <c r="P89" s="685"/>
      <c r="Q89" s="685"/>
      <c r="R89" s="685"/>
      <c r="S89" s="685"/>
      <c r="T89" s="685"/>
      <c r="U89" s="685"/>
      <c r="V89" s="685"/>
      <c r="W89" s="685"/>
      <c r="X89" s="685"/>
      <c r="Y89" s="685"/>
      <c r="Z89" s="685"/>
      <c r="AA89" s="685"/>
      <c r="AB89" s="685"/>
      <c r="AC89" s="685"/>
      <c r="AD89" s="685"/>
      <c r="AE89" s="685"/>
      <c r="AF89" s="685"/>
    </row>
    <row r="90" spans="1:32" ht="15" x14ac:dyDescent="0.2">
      <c r="A90" s="685"/>
      <c r="B90" s="685"/>
      <c r="C90" s="685"/>
      <c r="D90" s="685"/>
      <c r="E90" s="685"/>
      <c r="F90" s="685"/>
      <c r="G90" s="685"/>
      <c r="H90" s="685"/>
      <c r="I90" s="685"/>
      <c r="J90" s="685"/>
      <c r="K90" s="685"/>
      <c r="L90" s="685"/>
      <c r="M90" s="685"/>
      <c r="N90" s="685"/>
      <c r="O90" s="685"/>
      <c r="P90" s="685"/>
      <c r="Q90" s="685"/>
      <c r="R90" s="685"/>
      <c r="S90" s="685"/>
      <c r="T90" s="685"/>
      <c r="U90" s="685"/>
      <c r="V90" s="685"/>
      <c r="W90" s="685"/>
      <c r="X90" s="685"/>
      <c r="Y90" s="685"/>
      <c r="Z90" s="685"/>
      <c r="AA90" s="685"/>
      <c r="AB90" s="685"/>
      <c r="AC90" s="685"/>
      <c r="AD90" s="685"/>
      <c r="AE90" s="685"/>
      <c r="AF90" s="685"/>
    </row>
    <row r="91" spans="1:32" ht="15" x14ac:dyDescent="0.2">
      <c r="A91" s="685"/>
      <c r="B91" s="685"/>
      <c r="C91" s="685"/>
      <c r="D91" s="685"/>
      <c r="E91" s="685"/>
      <c r="F91" s="685"/>
      <c r="G91" s="685"/>
      <c r="H91" s="685"/>
      <c r="I91" s="685"/>
      <c r="J91" s="685"/>
      <c r="K91" s="685"/>
      <c r="L91" s="685"/>
      <c r="M91" s="685"/>
      <c r="N91" s="685"/>
      <c r="O91" s="685"/>
      <c r="P91" s="685"/>
      <c r="Q91" s="685"/>
      <c r="R91" s="685"/>
      <c r="S91" s="685"/>
      <c r="T91" s="685"/>
      <c r="U91" s="685"/>
      <c r="V91" s="685"/>
      <c r="W91" s="685"/>
      <c r="X91" s="685"/>
      <c r="Y91" s="685"/>
      <c r="Z91" s="685"/>
      <c r="AA91" s="685"/>
      <c r="AB91" s="685"/>
      <c r="AC91" s="685"/>
      <c r="AD91" s="685"/>
      <c r="AE91" s="685"/>
      <c r="AF91" s="685"/>
    </row>
    <row r="92" spans="1:32" ht="15" x14ac:dyDescent="0.2">
      <c r="A92" s="685"/>
      <c r="B92" s="685"/>
      <c r="C92" s="685"/>
      <c r="D92" s="685"/>
      <c r="E92" s="685"/>
      <c r="F92" s="685"/>
      <c r="G92" s="685"/>
      <c r="H92" s="685"/>
      <c r="I92" s="685"/>
      <c r="J92" s="685"/>
      <c r="K92" s="685"/>
      <c r="L92" s="685"/>
      <c r="M92" s="685"/>
      <c r="N92" s="685"/>
      <c r="O92" s="685"/>
      <c r="P92" s="685"/>
      <c r="Q92" s="685"/>
      <c r="R92" s="685"/>
      <c r="S92" s="685"/>
      <c r="T92" s="685"/>
      <c r="U92" s="685"/>
      <c r="V92" s="685"/>
      <c r="W92" s="685"/>
      <c r="X92" s="685"/>
      <c r="Y92" s="685"/>
      <c r="Z92" s="685"/>
      <c r="AA92" s="685"/>
      <c r="AB92" s="685"/>
      <c r="AC92" s="685"/>
      <c r="AD92" s="685"/>
      <c r="AE92" s="685"/>
      <c r="AF92" s="685"/>
    </row>
    <row r="93" spans="1:32" ht="15" x14ac:dyDescent="0.2">
      <c r="A93" s="685"/>
      <c r="B93" s="685"/>
      <c r="C93" s="685"/>
      <c r="D93" s="685"/>
      <c r="E93" s="685"/>
      <c r="F93" s="685"/>
      <c r="G93" s="685"/>
      <c r="H93" s="685"/>
      <c r="I93" s="685"/>
      <c r="J93" s="685"/>
      <c r="K93" s="685"/>
      <c r="L93" s="685"/>
      <c r="M93" s="685"/>
      <c r="N93" s="685"/>
      <c r="O93" s="685"/>
      <c r="P93" s="685"/>
      <c r="Q93" s="685"/>
      <c r="R93" s="685"/>
      <c r="S93" s="685"/>
      <c r="T93" s="685"/>
      <c r="U93" s="685"/>
      <c r="V93" s="685"/>
      <c r="W93" s="685"/>
      <c r="X93" s="685"/>
      <c r="Y93" s="685"/>
      <c r="Z93" s="685"/>
      <c r="AA93" s="685"/>
      <c r="AB93" s="685"/>
      <c r="AC93" s="685"/>
      <c r="AD93" s="685"/>
      <c r="AE93" s="685"/>
      <c r="AF93" s="685"/>
    </row>
    <row r="94" spans="1:32" ht="15" x14ac:dyDescent="0.2">
      <c r="A94" s="685"/>
      <c r="B94" s="685"/>
      <c r="C94" s="685"/>
      <c r="D94" s="685"/>
      <c r="E94" s="685"/>
      <c r="F94" s="685"/>
      <c r="G94" s="685"/>
      <c r="H94" s="685"/>
      <c r="I94" s="685"/>
      <c r="J94" s="685"/>
      <c r="K94" s="685"/>
      <c r="L94" s="685"/>
      <c r="M94" s="685"/>
      <c r="N94" s="685"/>
      <c r="O94" s="685"/>
      <c r="P94" s="685"/>
      <c r="Q94" s="685"/>
      <c r="R94" s="685"/>
      <c r="S94" s="685"/>
      <c r="T94" s="685"/>
      <c r="U94" s="685"/>
      <c r="V94" s="685"/>
      <c r="W94" s="685"/>
      <c r="X94" s="685"/>
      <c r="Y94" s="685"/>
      <c r="Z94" s="685"/>
      <c r="AA94" s="685"/>
      <c r="AB94" s="685"/>
      <c r="AC94" s="685"/>
      <c r="AD94" s="685"/>
      <c r="AE94" s="685"/>
      <c r="AF94" s="685"/>
    </row>
    <row r="95" spans="1:32" ht="15" x14ac:dyDescent="0.2">
      <c r="A95" s="685"/>
      <c r="B95" s="685"/>
      <c r="C95" s="685"/>
      <c r="D95" s="685"/>
      <c r="E95" s="685"/>
      <c r="F95" s="685"/>
      <c r="G95" s="685"/>
      <c r="H95" s="685"/>
      <c r="I95" s="685"/>
      <c r="J95" s="685"/>
      <c r="K95" s="685"/>
      <c r="L95" s="685"/>
      <c r="M95" s="685"/>
      <c r="N95" s="685"/>
      <c r="O95" s="685"/>
      <c r="P95" s="685"/>
      <c r="Q95" s="685"/>
      <c r="R95" s="685"/>
      <c r="S95" s="685"/>
      <c r="T95" s="685"/>
      <c r="U95" s="685"/>
      <c r="V95" s="685"/>
      <c r="W95" s="685"/>
      <c r="X95" s="685"/>
      <c r="Y95" s="685"/>
      <c r="Z95" s="685"/>
      <c r="AA95" s="685"/>
      <c r="AB95" s="685"/>
      <c r="AC95" s="685"/>
      <c r="AD95" s="685"/>
      <c r="AE95" s="685"/>
      <c r="AF95" s="685"/>
    </row>
    <row r="96" spans="1:32" ht="15" x14ac:dyDescent="0.2">
      <c r="A96" s="685"/>
      <c r="B96" s="685"/>
      <c r="C96" s="685"/>
      <c r="D96" s="685"/>
      <c r="E96" s="685"/>
      <c r="F96" s="685"/>
      <c r="G96" s="685"/>
      <c r="H96" s="685"/>
      <c r="I96" s="685"/>
      <c r="J96" s="685"/>
      <c r="K96" s="685"/>
      <c r="L96" s="685"/>
      <c r="M96" s="685"/>
      <c r="N96" s="685"/>
      <c r="O96" s="685"/>
      <c r="P96" s="685"/>
      <c r="Q96" s="685"/>
      <c r="R96" s="685"/>
      <c r="S96" s="685"/>
      <c r="T96" s="685"/>
      <c r="U96" s="685"/>
      <c r="V96" s="685"/>
      <c r="W96" s="685"/>
      <c r="X96" s="685"/>
      <c r="Y96" s="685"/>
      <c r="Z96" s="685"/>
      <c r="AA96" s="685"/>
      <c r="AB96" s="685"/>
      <c r="AC96" s="685"/>
      <c r="AD96" s="685"/>
      <c r="AE96" s="685"/>
      <c r="AF96" s="685"/>
    </row>
    <row r="97" spans="1:32" ht="15" x14ac:dyDescent="0.2">
      <c r="A97" s="685"/>
      <c r="B97" s="685"/>
      <c r="C97" s="685"/>
      <c r="D97" s="685"/>
      <c r="E97" s="685"/>
      <c r="F97" s="685"/>
      <c r="G97" s="685"/>
      <c r="H97" s="685"/>
      <c r="I97" s="685"/>
      <c r="J97" s="685"/>
      <c r="K97" s="685"/>
      <c r="L97" s="685"/>
      <c r="M97" s="685"/>
      <c r="N97" s="685"/>
      <c r="O97" s="685"/>
      <c r="P97" s="685"/>
      <c r="Q97" s="685"/>
      <c r="R97" s="685"/>
      <c r="S97" s="685"/>
      <c r="T97" s="685"/>
      <c r="U97" s="685"/>
      <c r="V97" s="685"/>
      <c r="W97" s="685"/>
      <c r="X97" s="685"/>
      <c r="Y97" s="685"/>
      <c r="Z97" s="685"/>
      <c r="AA97" s="685"/>
      <c r="AB97" s="685"/>
      <c r="AC97" s="685"/>
      <c r="AD97" s="685"/>
      <c r="AE97" s="685"/>
      <c r="AF97" s="685"/>
    </row>
    <row r="98" spans="1:32" ht="15" x14ac:dyDescent="0.2">
      <c r="A98" s="685"/>
      <c r="B98" s="685"/>
      <c r="C98" s="685"/>
      <c r="D98" s="685"/>
      <c r="E98" s="685"/>
      <c r="F98" s="685"/>
      <c r="G98" s="685"/>
      <c r="H98" s="685"/>
      <c r="I98" s="685"/>
      <c r="J98" s="685"/>
      <c r="K98" s="685"/>
      <c r="L98" s="685"/>
      <c r="M98" s="685"/>
      <c r="N98" s="685"/>
      <c r="O98" s="685"/>
      <c r="P98" s="685"/>
      <c r="Q98" s="685"/>
      <c r="R98" s="685"/>
      <c r="S98" s="685"/>
      <c r="T98" s="685"/>
      <c r="U98" s="685"/>
      <c r="V98" s="685"/>
      <c r="W98" s="685"/>
      <c r="X98" s="685"/>
      <c r="Y98" s="685"/>
      <c r="Z98" s="685"/>
      <c r="AA98" s="685"/>
      <c r="AB98" s="685"/>
      <c r="AC98" s="685"/>
      <c r="AD98" s="685"/>
      <c r="AE98" s="685"/>
      <c r="AF98" s="685"/>
    </row>
    <row r="99" spans="1:32" ht="15" x14ac:dyDescent="0.2">
      <c r="A99" s="685"/>
      <c r="B99" s="685"/>
      <c r="C99" s="685"/>
      <c r="D99" s="685"/>
      <c r="E99" s="685"/>
      <c r="F99" s="685"/>
      <c r="G99" s="685"/>
      <c r="H99" s="685"/>
      <c r="I99" s="685"/>
      <c r="J99" s="685"/>
      <c r="K99" s="685"/>
      <c r="L99" s="685"/>
      <c r="M99" s="685"/>
      <c r="N99" s="685"/>
      <c r="O99" s="685"/>
      <c r="P99" s="685"/>
      <c r="Q99" s="685"/>
      <c r="R99" s="685"/>
      <c r="S99" s="685"/>
      <c r="T99" s="685"/>
      <c r="U99" s="685"/>
      <c r="V99" s="685"/>
      <c r="W99" s="685"/>
      <c r="X99" s="685"/>
      <c r="Y99" s="685"/>
      <c r="Z99" s="685"/>
      <c r="AA99" s="685"/>
      <c r="AB99" s="685"/>
      <c r="AC99" s="685"/>
      <c r="AD99" s="685"/>
      <c r="AE99" s="685"/>
      <c r="AF99" s="685"/>
    </row>
    <row r="100" spans="1:32" ht="15" x14ac:dyDescent="0.2">
      <c r="A100" s="685"/>
      <c r="B100" s="685"/>
      <c r="C100" s="685"/>
      <c r="D100" s="685"/>
      <c r="E100" s="685"/>
      <c r="F100" s="685"/>
      <c r="G100" s="685"/>
      <c r="H100" s="685"/>
      <c r="I100" s="685"/>
      <c r="J100" s="685"/>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5"/>
    </row>
    <row r="101" spans="1:32" ht="15" x14ac:dyDescent="0.2">
      <c r="A101" s="685"/>
      <c r="B101" s="685"/>
      <c r="C101" s="685"/>
      <c r="D101" s="685"/>
      <c r="E101" s="685"/>
      <c r="F101" s="685"/>
      <c r="G101" s="685"/>
      <c r="H101" s="685"/>
      <c r="I101" s="685"/>
      <c r="J101" s="685"/>
      <c r="K101" s="685"/>
      <c r="L101" s="685"/>
      <c r="M101" s="685"/>
      <c r="N101" s="685"/>
      <c r="O101" s="685"/>
      <c r="P101" s="685"/>
      <c r="Q101" s="685"/>
      <c r="R101" s="685"/>
      <c r="S101" s="685"/>
      <c r="T101" s="685"/>
      <c r="U101" s="685"/>
      <c r="V101" s="685"/>
      <c r="W101" s="685"/>
      <c r="X101" s="685"/>
      <c r="Y101" s="685"/>
      <c r="Z101" s="685"/>
      <c r="AA101" s="685"/>
      <c r="AB101" s="685"/>
      <c r="AC101" s="685"/>
      <c r="AD101" s="685"/>
      <c r="AE101" s="685"/>
      <c r="AF101" s="685"/>
    </row>
    <row r="102" spans="1:32" ht="15" x14ac:dyDescent="0.2">
      <c r="A102" s="685"/>
      <c r="B102" s="685"/>
      <c r="C102" s="685"/>
      <c r="D102" s="685"/>
      <c r="E102" s="685"/>
      <c r="F102" s="685"/>
      <c r="G102" s="685"/>
      <c r="H102" s="685"/>
      <c r="I102" s="685"/>
      <c r="J102" s="685"/>
      <c r="K102" s="685"/>
      <c r="L102" s="685"/>
      <c r="M102" s="685"/>
      <c r="N102" s="685"/>
      <c r="O102" s="685"/>
      <c r="P102" s="685"/>
      <c r="Q102" s="685"/>
      <c r="R102" s="685"/>
      <c r="S102" s="685"/>
      <c r="T102" s="685"/>
      <c r="U102" s="685"/>
      <c r="V102" s="685"/>
      <c r="W102" s="685"/>
      <c r="X102" s="685"/>
      <c r="Y102" s="685"/>
      <c r="Z102" s="685"/>
      <c r="AA102" s="685"/>
      <c r="AB102" s="685"/>
      <c r="AC102" s="685"/>
      <c r="AD102" s="685"/>
      <c r="AE102" s="685"/>
      <c r="AF102" s="685"/>
    </row>
    <row r="103" spans="1:32" ht="15" x14ac:dyDescent="0.2">
      <c r="A103" s="685"/>
      <c r="B103" s="685"/>
      <c r="C103" s="685"/>
      <c r="D103" s="685"/>
      <c r="E103" s="685"/>
      <c r="F103" s="685"/>
      <c r="G103" s="685"/>
      <c r="H103" s="685"/>
      <c r="I103" s="685"/>
      <c r="J103" s="685"/>
      <c r="K103" s="685"/>
      <c r="L103" s="685"/>
      <c r="M103" s="685"/>
      <c r="N103" s="685"/>
      <c r="O103" s="685"/>
      <c r="P103" s="685"/>
      <c r="Q103" s="685"/>
      <c r="R103" s="685"/>
      <c r="S103" s="685"/>
      <c r="T103" s="685"/>
      <c r="U103" s="685"/>
      <c r="V103" s="685"/>
      <c r="W103" s="685"/>
      <c r="X103" s="685"/>
      <c r="Y103" s="685"/>
      <c r="Z103" s="685"/>
      <c r="AA103" s="685"/>
      <c r="AB103" s="685"/>
      <c r="AC103" s="685"/>
      <c r="AD103" s="685"/>
      <c r="AE103" s="685"/>
      <c r="AF103" s="685"/>
    </row>
    <row r="104" spans="1:32" ht="15" x14ac:dyDescent="0.2">
      <c r="A104" s="685"/>
      <c r="B104" s="685"/>
      <c r="C104" s="685"/>
      <c r="D104" s="685"/>
      <c r="E104" s="685"/>
      <c r="F104" s="685"/>
      <c r="G104" s="685"/>
      <c r="H104" s="685"/>
      <c r="I104" s="685"/>
      <c r="J104" s="685"/>
      <c r="K104" s="685"/>
      <c r="L104" s="685"/>
      <c r="M104" s="685"/>
      <c r="N104" s="685"/>
      <c r="O104" s="685"/>
      <c r="P104" s="685"/>
      <c r="Q104" s="685"/>
      <c r="R104" s="685"/>
      <c r="S104" s="685"/>
      <c r="T104" s="685"/>
      <c r="U104" s="685"/>
      <c r="V104" s="685"/>
      <c r="W104" s="685"/>
      <c r="X104" s="685"/>
      <c r="Y104" s="685"/>
      <c r="Z104" s="685"/>
      <c r="AA104" s="685"/>
      <c r="AB104" s="685"/>
      <c r="AC104" s="685"/>
      <c r="AD104" s="685"/>
      <c r="AE104" s="685"/>
      <c r="AF104" s="685"/>
    </row>
    <row r="105" spans="1:32" ht="15" x14ac:dyDescent="0.2">
      <c r="A105" s="685"/>
      <c r="B105" s="685"/>
      <c r="C105" s="685"/>
      <c r="D105" s="685"/>
      <c r="E105" s="685"/>
      <c r="F105" s="685"/>
      <c r="G105" s="685"/>
      <c r="H105" s="685"/>
      <c r="I105" s="685"/>
      <c r="J105" s="685"/>
      <c r="K105" s="685"/>
      <c r="L105" s="685"/>
      <c r="M105" s="685"/>
      <c r="N105" s="685"/>
      <c r="O105" s="685"/>
      <c r="P105" s="685"/>
      <c r="Q105" s="685"/>
      <c r="R105" s="685"/>
      <c r="S105" s="685"/>
      <c r="T105" s="685"/>
      <c r="U105" s="685"/>
      <c r="V105" s="685"/>
      <c r="W105" s="685"/>
      <c r="X105" s="685"/>
      <c r="Y105" s="685"/>
      <c r="Z105" s="685"/>
      <c r="AA105" s="685"/>
      <c r="AB105" s="685"/>
      <c r="AC105" s="685"/>
      <c r="AD105" s="685"/>
      <c r="AE105" s="685"/>
      <c r="AF105" s="685"/>
    </row>
    <row r="106" spans="1:32" ht="15" x14ac:dyDescent="0.2">
      <c r="A106" s="685"/>
      <c r="B106" s="685"/>
      <c r="C106" s="685"/>
      <c r="D106" s="685"/>
      <c r="E106" s="685"/>
      <c r="F106" s="685"/>
      <c r="G106" s="685"/>
      <c r="H106" s="685"/>
      <c r="I106" s="685"/>
      <c r="J106" s="685"/>
      <c r="K106" s="685"/>
      <c r="L106" s="685"/>
      <c r="M106" s="685"/>
      <c r="N106" s="685"/>
      <c r="O106" s="685"/>
      <c r="P106" s="685"/>
      <c r="Q106" s="685"/>
      <c r="R106" s="685"/>
      <c r="S106" s="685"/>
      <c r="T106" s="685"/>
      <c r="U106" s="685"/>
      <c r="V106" s="685"/>
      <c r="W106" s="685"/>
      <c r="X106" s="685"/>
      <c r="Y106" s="685"/>
      <c r="Z106" s="685"/>
      <c r="AA106" s="685"/>
      <c r="AB106" s="685"/>
      <c r="AC106" s="685"/>
      <c r="AD106" s="685"/>
      <c r="AE106" s="685"/>
      <c r="AF106" s="685"/>
    </row>
    <row r="107" spans="1:32" ht="15" x14ac:dyDescent="0.2">
      <c r="A107" s="685"/>
      <c r="B107" s="685"/>
      <c r="C107" s="685"/>
      <c r="D107" s="685"/>
      <c r="E107" s="685"/>
      <c r="F107" s="685"/>
      <c r="G107" s="685"/>
      <c r="H107" s="685"/>
      <c r="I107" s="685"/>
      <c r="J107" s="685"/>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5"/>
    </row>
    <row r="108" spans="1:32" ht="15" x14ac:dyDescent="0.2">
      <c r="A108" s="685"/>
      <c r="B108" s="685"/>
      <c r="C108" s="685"/>
      <c r="D108" s="685"/>
      <c r="E108" s="685"/>
      <c r="F108" s="685"/>
      <c r="G108" s="685"/>
      <c r="H108" s="685"/>
      <c r="I108" s="685"/>
      <c r="J108" s="685"/>
      <c r="K108" s="685"/>
      <c r="L108" s="685"/>
      <c r="M108" s="685"/>
      <c r="N108" s="685"/>
      <c r="O108" s="685"/>
      <c r="P108" s="685"/>
      <c r="Q108" s="685"/>
      <c r="R108" s="685"/>
      <c r="S108" s="685"/>
      <c r="T108" s="685"/>
      <c r="U108" s="685"/>
      <c r="V108" s="685"/>
      <c r="W108" s="685"/>
      <c r="X108" s="685"/>
      <c r="Y108" s="685"/>
      <c r="Z108" s="685"/>
      <c r="AA108" s="685"/>
      <c r="AB108" s="685"/>
      <c r="AC108" s="685"/>
      <c r="AD108" s="685"/>
      <c r="AE108" s="685"/>
      <c r="AF108" s="685"/>
    </row>
    <row r="109" spans="1:32" ht="15" x14ac:dyDescent="0.2">
      <c r="A109" s="685"/>
      <c r="B109" s="685"/>
      <c r="C109" s="685"/>
      <c r="D109" s="685"/>
      <c r="E109" s="685"/>
      <c r="F109" s="685"/>
      <c r="G109" s="685"/>
      <c r="H109" s="685"/>
      <c r="I109" s="685"/>
      <c r="J109" s="685"/>
      <c r="K109" s="685"/>
      <c r="L109" s="685"/>
      <c r="M109" s="685"/>
      <c r="N109" s="685"/>
      <c r="O109" s="685"/>
      <c r="P109" s="685"/>
      <c r="Q109" s="685"/>
      <c r="R109" s="685"/>
      <c r="S109" s="685"/>
      <c r="T109" s="685"/>
      <c r="U109" s="685"/>
      <c r="V109" s="685"/>
      <c r="W109" s="685"/>
      <c r="X109" s="685"/>
      <c r="Y109" s="685"/>
      <c r="Z109" s="685"/>
      <c r="AA109" s="685"/>
      <c r="AB109" s="685"/>
      <c r="AC109" s="685"/>
      <c r="AD109" s="685"/>
      <c r="AE109" s="685"/>
      <c r="AF109" s="685"/>
    </row>
    <row r="110" spans="1:32" ht="15" x14ac:dyDescent="0.2">
      <c r="A110" s="685"/>
      <c r="B110" s="685"/>
      <c r="C110" s="685"/>
      <c r="D110" s="685"/>
      <c r="E110" s="685"/>
      <c r="F110" s="685"/>
      <c r="G110" s="685"/>
      <c r="H110" s="685"/>
      <c r="I110" s="685"/>
      <c r="J110" s="685"/>
      <c r="K110" s="685"/>
      <c r="L110" s="685"/>
      <c r="M110" s="685"/>
      <c r="N110" s="685"/>
      <c r="O110" s="685"/>
      <c r="P110" s="685"/>
      <c r="Q110" s="685"/>
      <c r="R110" s="685"/>
      <c r="S110" s="685"/>
      <c r="T110" s="685"/>
      <c r="U110" s="685"/>
      <c r="V110" s="685"/>
      <c r="W110" s="685"/>
      <c r="X110" s="685"/>
      <c r="Y110" s="685"/>
      <c r="Z110" s="685"/>
      <c r="AA110" s="685"/>
      <c r="AB110" s="685"/>
      <c r="AC110" s="685"/>
      <c r="AD110" s="685"/>
      <c r="AE110" s="685"/>
      <c r="AF110" s="685"/>
    </row>
    <row r="111" spans="1:32" ht="15" x14ac:dyDescent="0.2">
      <c r="A111" s="685"/>
      <c r="B111" s="685"/>
      <c r="C111" s="685"/>
      <c r="D111" s="685"/>
      <c r="E111" s="685"/>
      <c r="F111" s="685"/>
      <c r="G111" s="685"/>
      <c r="H111" s="685"/>
      <c r="I111" s="685"/>
      <c r="J111" s="685"/>
      <c r="K111" s="685"/>
      <c r="L111" s="685"/>
      <c r="M111" s="685"/>
      <c r="N111" s="685"/>
      <c r="O111" s="685"/>
      <c r="P111" s="685"/>
      <c r="Q111" s="685"/>
      <c r="R111" s="685"/>
      <c r="S111" s="685"/>
      <c r="T111" s="685"/>
      <c r="U111" s="685"/>
      <c r="V111" s="685"/>
      <c r="W111" s="685"/>
      <c r="X111" s="685"/>
      <c r="Y111" s="685"/>
      <c r="Z111" s="685"/>
      <c r="AA111" s="685"/>
      <c r="AB111" s="685"/>
      <c r="AC111" s="685"/>
      <c r="AD111" s="685"/>
      <c r="AE111" s="685"/>
      <c r="AF111" s="685"/>
    </row>
    <row r="112" spans="1:32" ht="15" x14ac:dyDescent="0.2">
      <c r="A112" s="685"/>
      <c r="B112" s="685"/>
      <c r="C112" s="685"/>
      <c r="D112" s="685"/>
      <c r="E112" s="685"/>
      <c r="F112" s="685"/>
      <c r="G112" s="685"/>
      <c r="H112" s="685"/>
      <c r="I112" s="685"/>
      <c r="J112" s="685"/>
      <c r="K112" s="685"/>
      <c r="L112" s="685"/>
      <c r="M112" s="685"/>
      <c r="N112" s="685"/>
      <c r="O112" s="685"/>
      <c r="P112" s="685"/>
      <c r="Q112" s="685"/>
      <c r="R112" s="685"/>
      <c r="S112" s="685"/>
      <c r="T112" s="685"/>
      <c r="U112" s="685"/>
      <c r="V112" s="685"/>
      <c r="W112" s="685"/>
      <c r="X112" s="685"/>
      <c r="Y112" s="685"/>
      <c r="Z112" s="685"/>
      <c r="AA112" s="685"/>
      <c r="AB112" s="685"/>
      <c r="AC112" s="685"/>
      <c r="AD112" s="685"/>
      <c r="AE112" s="685"/>
      <c r="AF112" s="685"/>
    </row>
    <row r="113" spans="1:32" ht="15" x14ac:dyDescent="0.2">
      <c r="A113" s="685"/>
      <c r="B113" s="685"/>
      <c r="C113" s="685"/>
      <c r="D113" s="685"/>
      <c r="E113" s="685"/>
      <c r="F113" s="685"/>
      <c r="G113" s="685"/>
      <c r="H113" s="685"/>
      <c r="I113" s="685"/>
      <c r="J113" s="685"/>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row>
    <row r="114" spans="1:32" ht="15" x14ac:dyDescent="0.2">
      <c r="A114" s="685"/>
      <c r="B114" s="685"/>
      <c r="C114" s="685"/>
      <c r="D114" s="685"/>
      <c r="E114" s="685"/>
      <c r="F114" s="685"/>
      <c r="G114" s="685"/>
      <c r="H114" s="685"/>
      <c r="I114" s="685"/>
      <c r="J114" s="685"/>
      <c r="K114" s="685"/>
      <c r="L114" s="685"/>
      <c r="M114" s="685"/>
      <c r="N114" s="685"/>
      <c r="O114" s="685"/>
      <c r="P114" s="685"/>
      <c r="Q114" s="685"/>
      <c r="R114" s="685"/>
      <c r="S114" s="685"/>
      <c r="T114" s="685"/>
      <c r="U114" s="685"/>
      <c r="V114" s="685"/>
      <c r="W114" s="685"/>
      <c r="X114" s="685"/>
      <c r="Y114" s="685"/>
      <c r="Z114" s="685"/>
      <c r="AA114" s="685"/>
      <c r="AB114" s="685"/>
      <c r="AC114" s="685"/>
      <c r="AD114" s="685"/>
      <c r="AE114" s="685"/>
      <c r="AF114" s="685"/>
    </row>
    <row r="115" spans="1:32" ht="15" x14ac:dyDescent="0.2">
      <c r="A115" s="685"/>
      <c r="B115" s="685"/>
      <c r="C115" s="685"/>
      <c r="D115" s="685"/>
      <c r="E115" s="685"/>
      <c r="F115" s="685"/>
      <c r="G115" s="685"/>
      <c r="H115" s="685"/>
      <c r="I115" s="685"/>
      <c r="J115" s="685"/>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5"/>
    </row>
    <row r="116" spans="1:32" ht="15" x14ac:dyDescent="0.2">
      <c r="A116" s="685"/>
      <c r="B116" s="685"/>
      <c r="C116" s="685"/>
      <c r="D116" s="685"/>
      <c r="E116" s="685"/>
      <c r="F116" s="685"/>
      <c r="G116" s="685"/>
      <c r="H116" s="685"/>
      <c r="I116" s="685"/>
      <c r="J116" s="685"/>
      <c r="K116" s="685"/>
      <c r="L116" s="685"/>
      <c r="M116" s="685"/>
      <c r="N116" s="685"/>
      <c r="O116" s="685"/>
      <c r="P116" s="685"/>
      <c r="Q116" s="685"/>
      <c r="R116" s="685"/>
      <c r="S116" s="685"/>
      <c r="T116" s="685"/>
      <c r="U116" s="685"/>
      <c r="V116" s="685"/>
      <c r="W116" s="685"/>
      <c r="X116" s="685"/>
      <c r="Y116" s="685"/>
      <c r="Z116" s="685"/>
      <c r="AA116" s="685"/>
      <c r="AB116" s="685"/>
      <c r="AC116" s="685"/>
      <c r="AD116" s="685"/>
      <c r="AE116" s="685"/>
      <c r="AF116" s="685"/>
    </row>
    <row r="117" spans="1:32" ht="15" x14ac:dyDescent="0.2">
      <c r="A117" s="685"/>
      <c r="B117" s="685"/>
      <c r="C117" s="685"/>
      <c r="D117" s="685"/>
      <c r="E117" s="685"/>
      <c r="F117" s="685"/>
      <c r="G117" s="685"/>
      <c r="H117" s="685"/>
      <c r="I117" s="685"/>
      <c r="J117" s="685"/>
      <c r="K117" s="685"/>
      <c r="L117" s="685"/>
      <c r="M117" s="685"/>
      <c r="N117" s="685"/>
      <c r="O117" s="685"/>
      <c r="P117" s="685"/>
      <c r="Q117" s="685"/>
      <c r="R117" s="685"/>
      <c r="S117" s="685"/>
      <c r="T117" s="685"/>
      <c r="U117" s="685"/>
      <c r="V117" s="685"/>
      <c r="W117" s="685"/>
      <c r="X117" s="685"/>
      <c r="Y117" s="685"/>
      <c r="Z117" s="685"/>
      <c r="AA117" s="685"/>
      <c r="AB117" s="685"/>
      <c r="AC117" s="685"/>
      <c r="AD117" s="685"/>
      <c r="AE117" s="685"/>
      <c r="AF117" s="685"/>
    </row>
    <row r="118" spans="1:32" ht="15" x14ac:dyDescent="0.2">
      <c r="A118" s="685"/>
      <c r="B118" s="685"/>
      <c r="C118" s="685"/>
      <c r="D118" s="685"/>
      <c r="E118" s="685"/>
      <c r="F118" s="685"/>
      <c r="G118" s="685"/>
      <c r="H118" s="685"/>
      <c r="I118" s="685"/>
      <c r="J118" s="685"/>
      <c r="K118" s="685"/>
      <c r="L118" s="685"/>
      <c r="M118" s="685"/>
      <c r="N118" s="685"/>
      <c r="O118" s="685"/>
      <c r="P118" s="685"/>
      <c r="Q118" s="685"/>
      <c r="R118" s="685"/>
      <c r="S118" s="685"/>
      <c r="T118" s="685"/>
      <c r="U118" s="685"/>
      <c r="V118" s="685"/>
      <c r="W118" s="685"/>
      <c r="X118" s="685"/>
      <c r="Y118" s="685"/>
      <c r="Z118" s="685"/>
      <c r="AA118" s="685"/>
      <c r="AB118" s="685"/>
      <c r="AC118" s="685"/>
      <c r="AD118" s="685"/>
      <c r="AE118" s="685"/>
      <c r="AF118" s="685"/>
    </row>
    <row r="119" spans="1:32" ht="15" x14ac:dyDescent="0.2">
      <c r="A119" s="685"/>
      <c r="B119" s="685"/>
      <c r="C119" s="685"/>
      <c r="D119" s="685"/>
      <c r="E119" s="685"/>
      <c r="F119" s="685"/>
      <c r="G119" s="685"/>
      <c r="H119" s="685"/>
      <c r="I119" s="685"/>
      <c r="J119" s="685"/>
      <c r="K119" s="685"/>
      <c r="L119" s="685"/>
      <c r="M119" s="685"/>
      <c r="N119" s="685"/>
      <c r="O119" s="685"/>
      <c r="P119" s="685"/>
      <c r="Q119" s="685"/>
      <c r="R119" s="685"/>
      <c r="S119" s="685"/>
      <c r="T119" s="685"/>
      <c r="U119" s="685"/>
      <c r="V119" s="685"/>
      <c r="W119" s="685"/>
      <c r="X119" s="685"/>
      <c r="Y119" s="685"/>
      <c r="Z119" s="685"/>
      <c r="AA119" s="685"/>
      <c r="AB119" s="685"/>
      <c r="AC119" s="685"/>
      <c r="AD119" s="685"/>
      <c r="AE119" s="685"/>
      <c r="AF119" s="685"/>
    </row>
    <row r="120" spans="1:32" ht="15" x14ac:dyDescent="0.2">
      <c r="A120" s="685"/>
      <c r="B120" s="685"/>
      <c r="C120" s="685"/>
      <c r="D120" s="685"/>
      <c r="E120" s="685"/>
      <c r="F120" s="685"/>
      <c r="G120" s="685"/>
      <c r="H120" s="685"/>
      <c r="I120" s="685"/>
      <c r="J120" s="685"/>
      <c r="K120" s="685"/>
      <c r="L120" s="685"/>
      <c r="M120" s="685"/>
      <c r="N120" s="685"/>
      <c r="O120" s="685"/>
      <c r="P120" s="685"/>
      <c r="Q120" s="685"/>
      <c r="R120" s="685"/>
      <c r="S120" s="685"/>
      <c r="T120" s="685"/>
      <c r="U120" s="685"/>
      <c r="V120" s="685"/>
      <c r="W120" s="685"/>
      <c r="X120" s="685"/>
      <c r="Y120" s="685"/>
      <c r="Z120" s="685"/>
      <c r="AA120" s="685"/>
      <c r="AB120" s="685"/>
      <c r="AC120" s="685"/>
      <c r="AD120" s="685"/>
      <c r="AE120" s="685"/>
      <c r="AF120" s="685"/>
    </row>
    <row r="121" spans="1:32" ht="15" x14ac:dyDescent="0.2">
      <c r="A121" s="685"/>
      <c r="B121" s="685"/>
      <c r="C121" s="685"/>
      <c r="D121" s="685"/>
      <c r="E121" s="685"/>
      <c r="F121" s="685"/>
      <c r="G121" s="685"/>
      <c r="H121" s="685"/>
      <c r="I121" s="685"/>
      <c r="J121" s="685"/>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5"/>
    </row>
    <row r="122" spans="1:32" ht="15" x14ac:dyDescent="0.2">
      <c r="A122" s="685"/>
      <c r="B122" s="685"/>
      <c r="C122" s="685"/>
      <c r="D122" s="685"/>
      <c r="E122" s="685"/>
      <c r="F122" s="685"/>
      <c r="G122" s="685"/>
      <c r="H122" s="685"/>
      <c r="I122" s="685"/>
      <c r="J122" s="685"/>
      <c r="K122" s="685"/>
      <c r="L122" s="685"/>
      <c r="M122" s="685"/>
      <c r="N122" s="685"/>
      <c r="O122" s="685"/>
      <c r="P122" s="685"/>
      <c r="Q122" s="685"/>
      <c r="R122" s="685"/>
      <c r="S122" s="685"/>
      <c r="T122" s="685"/>
      <c r="U122" s="685"/>
      <c r="V122" s="685"/>
      <c r="W122" s="685"/>
      <c r="X122" s="685"/>
      <c r="Y122" s="685"/>
      <c r="Z122" s="685"/>
      <c r="AA122" s="685"/>
      <c r="AB122" s="685"/>
      <c r="AC122" s="685"/>
      <c r="AD122" s="685"/>
      <c r="AE122" s="685"/>
      <c r="AF122" s="685"/>
    </row>
    <row r="123" spans="1:32" ht="15" x14ac:dyDescent="0.2">
      <c r="A123" s="685"/>
      <c r="B123" s="685"/>
      <c r="C123" s="685"/>
      <c r="D123" s="685"/>
      <c r="E123" s="685"/>
      <c r="F123" s="685"/>
      <c r="G123" s="685"/>
      <c r="H123" s="685"/>
      <c r="I123" s="685"/>
      <c r="J123" s="685"/>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5"/>
    </row>
    <row r="124" spans="1:32" ht="15" x14ac:dyDescent="0.2">
      <c r="A124" s="685"/>
      <c r="B124" s="685"/>
      <c r="C124" s="685"/>
      <c r="D124" s="685"/>
      <c r="E124" s="685"/>
      <c r="F124" s="685"/>
      <c r="G124" s="685"/>
      <c r="H124" s="685"/>
      <c r="I124" s="685"/>
      <c r="J124" s="685"/>
      <c r="K124" s="685"/>
      <c r="L124" s="685"/>
      <c r="M124" s="685"/>
      <c r="N124" s="685"/>
      <c r="O124" s="685"/>
      <c r="P124" s="685"/>
      <c r="Q124" s="685"/>
      <c r="R124" s="685"/>
      <c r="S124" s="685"/>
      <c r="T124" s="685"/>
      <c r="U124" s="685"/>
      <c r="V124" s="685"/>
      <c r="W124" s="685"/>
      <c r="X124" s="685"/>
      <c r="Y124" s="685"/>
      <c r="Z124" s="685"/>
      <c r="AA124" s="685"/>
      <c r="AB124" s="685"/>
      <c r="AC124" s="685"/>
      <c r="AD124" s="685"/>
      <c r="AE124" s="685"/>
      <c r="AF124" s="685"/>
    </row>
    <row r="125" spans="1:32" ht="15" x14ac:dyDescent="0.2">
      <c r="A125" s="685"/>
      <c r="B125" s="685"/>
      <c r="C125" s="685"/>
      <c r="D125" s="685"/>
      <c r="E125" s="685"/>
      <c r="F125" s="685"/>
      <c r="G125" s="685"/>
      <c r="H125" s="685"/>
      <c r="I125" s="685"/>
      <c r="J125" s="685"/>
      <c r="K125" s="685"/>
      <c r="L125" s="685"/>
      <c r="M125" s="685"/>
      <c r="N125" s="685"/>
      <c r="O125" s="685"/>
      <c r="P125" s="685"/>
      <c r="Q125" s="685"/>
      <c r="R125" s="685"/>
      <c r="S125" s="685"/>
      <c r="T125" s="685"/>
      <c r="U125" s="685"/>
      <c r="V125" s="685"/>
      <c r="W125" s="685"/>
      <c r="X125" s="685"/>
      <c r="Y125" s="685"/>
      <c r="Z125" s="685"/>
      <c r="AA125" s="685"/>
      <c r="AB125" s="685"/>
      <c r="AC125" s="685"/>
      <c r="AD125" s="685"/>
      <c r="AE125" s="685"/>
      <c r="AF125" s="685"/>
    </row>
    <row r="126" spans="1:32" ht="15" x14ac:dyDescent="0.2">
      <c r="A126" s="685"/>
      <c r="B126" s="685"/>
      <c r="C126" s="685"/>
      <c r="D126" s="685"/>
      <c r="E126" s="685"/>
      <c r="F126" s="685"/>
      <c r="G126" s="685"/>
      <c r="H126" s="685"/>
      <c r="I126" s="685"/>
      <c r="J126" s="685"/>
      <c r="K126" s="685"/>
      <c r="L126" s="685"/>
      <c r="M126" s="685"/>
      <c r="N126" s="685"/>
      <c r="O126" s="685"/>
      <c r="P126" s="685"/>
      <c r="Q126" s="685"/>
      <c r="R126" s="685"/>
      <c r="S126" s="685"/>
      <c r="T126" s="685"/>
      <c r="U126" s="685"/>
      <c r="V126" s="685"/>
      <c r="W126" s="685"/>
      <c r="X126" s="685"/>
      <c r="Y126" s="685"/>
      <c r="Z126" s="685"/>
      <c r="AA126" s="685"/>
      <c r="AB126" s="685"/>
      <c r="AC126" s="685"/>
      <c r="AD126" s="685"/>
      <c r="AE126" s="685"/>
      <c r="AF126" s="685"/>
    </row>
    <row r="127" spans="1:32" ht="15" x14ac:dyDescent="0.2">
      <c r="A127" s="685"/>
      <c r="B127" s="685"/>
      <c r="C127" s="685"/>
      <c r="D127" s="685"/>
      <c r="E127" s="685"/>
      <c r="F127" s="685"/>
      <c r="G127" s="685"/>
      <c r="H127" s="685"/>
      <c r="I127" s="685"/>
      <c r="J127" s="685"/>
      <c r="K127" s="685"/>
      <c r="L127" s="685"/>
      <c r="M127" s="685"/>
      <c r="N127" s="685"/>
      <c r="O127" s="685"/>
      <c r="P127" s="685"/>
      <c r="Q127" s="685"/>
      <c r="R127" s="685"/>
      <c r="S127" s="685"/>
      <c r="T127" s="685"/>
      <c r="U127" s="685"/>
      <c r="V127" s="685"/>
      <c r="W127" s="685"/>
      <c r="X127" s="685"/>
      <c r="Y127" s="685"/>
      <c r="Z127" s="685"/>
      <c r="AA127" s="685"/>
      <c r="AB127" s="685"/>
      <c r="AC127" s="685"/>
      <c r="AD127" s="685"/>
      <c r="AE127" s="685"/>
      <c r="AF127" s="685"/>
    </row>
    <row r="128" spans="1:32" ht="15" x14ac:dyDescent="0.2">
      <c r="A128" s="685"/>
      <c r="B128" s="685"/>
      <c r="C128" s="685"/>
      <c r="D128" s="685"/>
      <c r="E128" s="685"/>
      <c r="F128" s="685"/>
      <c r="G128" s="685"/>
      <c r="H128" s="685"/>
      <c r="I128" s="685"/>
      <c r="J128" s="685"/>
      <c r="K128" s="685"/>
      <c r="L128" s="685"/>
      <c r="M128" s="685"/>
      <c r="N128" s="685"/>
      <c r="O128" s="685"/>
      <c r="P128" s="685"/>
      <c r="Q128" s="685"/>
      <c r="R128" s="685"/>
      <c r="S128" s="685"/>
      <c r="T128" s="685"/>
      <c r="U128" s="685"/>
      <c r="V128" s="685"/>
      <c r="W128" s="685"/>
      <c r="X128" s="685"/>
      <c r="Y128" s="685"/>
      <c r="Z128" s="685"/>
      <c r="AA128" s="685"/>
      <c r="AB128" s="685"/>
      <c r="AC128" s="685"/>
      <c r="AD128" s="685"/>
      <c r="AE128" s="685"/>
      <c r="AF128" s="685"/>
    </row>
    <row r="129" spans="1:32" ht="15" x14ac:dyDescent="0.2">
      <c r="A129" s="685"/>
      <c r="B129" s="685"/>
      <c r="C129" s="685"/>
      <c r="D129" s="685"/>
      <c r="E129" s="685"/>
      <c r="F129" s="685"/>
      <c r="G129" s="685"/>
      <c r="H129" s="685"/>
      <c r="I129" s="685"/>
      <c r="J129" s="685"/>
      <c r="K129" s="685"/>
      <c r="L129" s="685"/>
      <c r="M129" s="685"/>
      <c r="N129" s="685"/>
      <c r="O129" s="685"/>
      <c r="P129" s="685"/>
      <c r="Q129" s="685"/>
      <c r="R129" s="685"/>
      <c r="S129" s="685"/>
      <c r="T129" s="685"/>
      <c r="U129" s="685"/>
      <c r="V129" s="685"/>
      <c r="W129" s="685"/>
      <c r="X129" s="685"/>
      <c r="Y129" s="685"/>
      <c r="Z129" s="685"/>
      <c r="AA129" s="685"/>
      <c r="AB129" s="685"/>
      <c r="AC129" s="685"/>
      <c r="AD129" s="685"/>
      <c r="AE129" s="685"/>
      <c r="AF129" s="685"/>
    </row>
    <row r="130" spans="1:32" ht="15" x14ac:dyDescent="0.2">
      <c r="A130" s="685"/>
      <c r="B130" s="685"/>
      <c r="C130" s="685"/>
      <c r="D130" s="685"/>
      <c r="E130" s="685"/>
      <c r="F130" s="685"/>
      <c r="G130" s="685"/>
      <c r="H130" s="685"/>
      <c r="I130" s="685"/>
      <c r="J130" s="685"/>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5"/>
    </row>
    <row r="131" spans="1:32" ht="15" x14ac:dyDescent="0.2">
      <c r="A131" s="685"/>
      <c r="B131" s="685"/>
      <c r="C131" s="685"/>
      <c r="D131" s="685"/>
      <c r="E131" s="685"/>
      <c r="F131" s="685"/>
      <c r="G131" s="685"/>
      <c r="H131" s="685"/>
      <c r="I131" s="685"/>
      <c r="J131" s="685"/>
      <c r="K131" s="685"/>
      <c r="L131" s="685"/>
      <c r="M131" s="685"/>
      <c r="N131" s="685"/>
      <c r="O131" s="685"/>
      <c r="P131" s="685"/>
      <c r="Q131" s="685"/>
      <c r="R131" s="685"/>
      <c r="S131" s="685"/>
      <c r="T131" s="685"/>
      <c r="U131" s="685"/>
      <c r="V131" s="685"/>
      <c r="W131" s="685"/>
      <c r="X131" s="685"/>
      <c r="Y131" s="685"/>
      <c r="Z131" s="685"/>
      <c r="AA131" s="685"/>
      <c r="AB131" s="685"/>
      <c r="AC131" s="685"/>
      <c r="AD131" s="685"/>
      <c r="AE131" s="685"/>
      <c r="AF131" s="685"/>
    </row>
    <row r="132" spans="1:32" ht="15" x14ac:dyDescent="0.2">
      <c r="A132" s="685"/>
      <c r="B132" s="685"/>
      <c r="C132" s="685"/>
      <c r="D132" s="685"/>
      <c r="E132" s="685"/>
      <c r="F132" s="685"/>
      <c r="G132" s="685"/>
      <c r="H132" s="685"/>
      <c r="I132" s="685"/>
      <c r="J132" s="685"/>
      <c r="K132" s="685"/>
      <c r="L132" s="685"/>
      <c r="M132" s="685"/>
      <c r="N132" s="685"/>
      <c r="O132" s="685"/>
      <c r="P132" s="685"/>
      <c r="Q132" s="685"/>
      <c r="R132" s="685"/>
      <c r="S132" s="685"/>
      <c r="T132" s="685"/>
      <c r="U132" s="685"/>
      <c r="V132" s="685"/>
      <c r="W132" s="685"/>
      <c r="X132" s="685"/>
      <c r="Y132" s="685"/>
      <c r="Z132" s="685"/>
      <c r="AA132" s="685"/>
      <c r="AB132" s="685"/>
      <c r="AC132" s="685"/>
      <c r="AD132" s="685"/>
      <c r="AE132" s="685"/>
      <c r="AF132" s="685"/>
    </row>
    <row r="133" spans="1:32" ht="15" x14ac:dyDescent="0.2">
      <c r="A133" s="685"/>
      <c r="B133" s="685"/>
      <c r="C133" s="685"/>
      <c r="D133" s="685"/>
      <c r="E133" s="685"/>
      <c r="F133" s="685"/>
      <c r="G133" s="685"/>
      <c r="H133" s="685"/>
      <c r="I133" s="685"/>
      <c r="J133" s="685"/>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5"/>
    </row>
    <row r="134" spans="1:32" ht="15" x14ac:dyDescent="0.2">
      <c r="A134" s="685"/>
      <c r="B134" s="685"/>
      <c r="C134" s="685"/>
      <c r="D134" s="685"/>
      <c r="E134" s="685"/>
      <c r="F134" s="685"/>
      <c r="G134" s="685"/>
      <c r="H134" s="685"/>
      <c r="I134" s="685"/>
      <c r="J134" s="685"/>
      <c r="K134" s="685"/>
      <c r="L134" s="685"/>
      <c r="M134" s="685"/>
      <c r="N134" s="685"/>
      <c r="O134" s="685"/>
      <c r="P134" s="685"/>
      <c r="Q134" s="685"/>
      <c r="R134" s="685"/>
      <c r="S134" s="685"/>
      <c r="T134" s="685"/>
      <c r="U134" s="685"/>
      <c r="V134" s="685"/>
      <c r="W134" s="685"/>
      <c r="X134" s="685"/>
      <c r="Y134" s="685"/>
      <c r="Z134" s="685"/>
      <c r="AA134" s="685"/>
      <c r="AB134" s="685"/>
      <c r="AC134" s="685"/>
      <c r="AD134" s="685"/>
      <c r="AE134" s="685"/>
      <c r="AF134" s="685"/>
    </row>
    <row r="135" spans="1:32" ht="15" x14ac:dyDescent="0.2">
      <c r="A135" s="685"/>
      <c r="B135" s="685"/>
      <c r="C135" s="685"/>
      <c r="D135" s="685"/>
      <c r="E135" s="685"/>
      <c r="F135" s="685"/>
      <c r="G135" s="685"/>
      <c r="H135" s="685"/>
      <c r="I135" s="685"/>
      <c r="J135" s="685"/>
      <c r="K135" s="685"/>
      <c r="L135" s="685"/>
      <c r="M135" s="685"/>
      <c r="N135" s="685"/>
      <c r="O135" s="685"/>
      <c r="P135" s="685"/>
      <c r="Q135" s="685"/>
      <c r="R135" s="685"/>
      <c r="S135" s="685"/>
      <c r="T135" s="685"/>
      <c r="U135" s="685"/>
      <c r="V135" s="685"/>
      <c r="W135" s="685"/>
      <c r="X135" s="685"/>
      <c r="Y135" s="685"/>
      <c r="Z135" s="685"/>
      <c r="AA135" s="685"/>
      <c r="AB135" s="685"/>
      <c r="AC135" s="685"/>
      <c r="AD135" s="685"/>
      <c r="AE135" s="685"/>
      <c r="AF135" s="685"/>
    </row>
    <row r="136" spans="1:32" ht="15" x14ac:dyDescent="0.2">
      <c r="A136" s="685"/>
      <c r="B136" s="685"/>
      <c r="C136" s="685"/>
      <c r="D136" s="685"/>
      <c r="E136" s="685"/>
      <c r="F136" s="685"/>
      <c r="G136" s="685"/>
      <c r="H136" s="685"/>
      <c r="I136" s="685"/>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5"/>
    </row>
    <row r="137" spans="1:32" ht="15" x14ac:dyDescent="0.2">
      <c r="A137" s="685"/>
      <c r="B137" s="685"/>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row>
    <row r="138" spans="1:32" ht="15" x14ac:dyDescent="0.2">
      <c r="A138" s="685"/>
      <c r="B138" s="685"/>
      <c r="C138" s="685"/>
      <c r="D138" s="685"/>
      <c r="E138" s="685"/>
      <c r="F138" s="685"/>
      <c r="G138" s="685"/>
      <c r="H138" s="685"/>
      <c r="I138" s="685"/>
      <c r="J138" s="685"/>
      <c r="K138" s="685"/>
      <c r="L138" s="685"/>
      <c r="M138" s="685"/>
      <c r="N138" s="685"/>
      <c r="O138" s="685"/>
      <c r="P138" s="685"/>
      <c r="Q138" s="685"/>
      <c r="R138" s="685"/>
      <c r="S138" s="685"/>
      <c r="T138" s="685"/>
      <c r="U138" s="685"/>
      <c r="V138" s="685"/>
      <c r="W138" s="685"/>
      <c r="X138" s="685"/>
      <c r="Y138" s="685"/>
      <c r="Z138" s="685"/>
      <c r="AA138" s="685"/>
      <c r="AB138" s="685"/>
      <c r="AC138" s="685"/>
      <c r="AD138" s="685"/>
      <c r="AE138" s="685"/>
      <c r="AF138" s="685"/>
    </row>
    <row r="139" spans="1:32" ht="15" x14ac:dyDescent="0.2">
      <c r="A139" s="685"/>
      <c r="B139" s="685"/>
      <c r="C139" s="685"/>
      <c r="D139" s="685"/>
      <c r="E139" s="685"/>
      <c r="F139" s="685"/>
      <c r="G139" s="685"/>
      <c r="H139" s="685"/>
      <c r="I139" s="685"/>
      <c r="J139" s="685"/>
      <c r="K139" s="685"/>
      <c r="L139" s="685"/>
      <c r="M139" s="685"/>
      <c r="N139" s="685"/>
      <c r="O139" s="685"/>
      <c r="P139" s="685"/>
      <c r="Q139" s="685"/>
      <c r="R139" s="685"/>
      <c r="S139" s="685"/>
      <c r="T139" s="685"/>
      <c r="U139" s="685"/>
      <c r="V139" s="685"/>
      <c r="W139" s="685"/>
      <c r="X139" s="685"/>
      <c r="Y139" s="685"/>
      <c r="Z139" s="685"/>
      <c r="AA139" s="685"/>
      <c r="AB139" s="685"/>
      <c r="AC139" s="685"/>
      <c r="AD139" s="685"/>
      <c r="AE139" s="685"/>
      <c r="AF139" s="685"/>
    </row>
    <row r="140" spans="1:32" ht="15" x14ac:dyDescent="0.2">
      <c r="A140" s="685"/>
      <c r="B140" s="685"/>
      <c r="C140" s="685"/>
      <c r="D140" s="685"/>
      <c r="E140" s="685"/>
      <c r="F140" s="685"/>
      <c r="G140" s="685"/>
      <c r="H140" s="685"/>
      <c r="I140" s="685"/>
      <c r="J140" s="685"/>
      <c r="K140" s="685"/>
      <c r="L140" s="685"/>
      <c r="M140" s="685"/>
      <c r="N140" s="685"/>
      <c r="O140" s="685"/>
      <c r="P140" s="685"/>
      <c r="Q140" s="685"/>
      <c r="R140" s="685"/>
      <c r="S140" s="685"/>
      <c r="T140" s="685"/>
      <c r="U140" s="685"/>
      <c r="V140" s="685"/>
      <c r="W140" s="685"/>
      <c r="X140" s="685"/>
      <c r="Y140" s="685"/>
      <c r="Z140" s="685"/>
      <c r="AA140" s="685"/>
      <c r="AB140" s="685"/>
      <c r="AC140" s="685"/>
      <c r="AD140" s="685"/>
      <c r="AE140" s="685"/>
      <c r="AF140" s="685"/>
    </row>
    <row r="141" spans="1:32" ht="15" x14ac:dyDescent="0.2">
      <c r="A141" s="685"/>
      <c r="B141" s="685"/>
      <c r="C141" s="685"/>
      <c r="D141" s="685"/>
      <c r="E141" s="685"/>
      <c r="F141" s="685"/>
      <c r="G141" s="685"/>
      <c r="H141" s="685"/>
      <c r="I141" s="685"/>
      <c r="J141" s="685"/>
      <c r="K141" s="685"/>
      <c r="L141" s="685"/>
      <c r="M141" s="685"/>
      <c r="N141" s="685"/>
      <c r="O141" s="685"/>
      <c r="P141" s="685"/>
      <c r="Q141" s="685"/>
      <c r="R141" s="685"/>
      <c r="S141" s="685"/>
      <c r="T141" s="685"/>
      <c r="U141" s="685"/>
      <c r="V141" s="685"/>
      <c r="W141" s="685"/>
      <c r="X141" s="685"/>
      <c r="Y141" s="685"/>
      <c r="Z141" s="685"/>
      <c r="AA141" s="685"/>
      <c r="AB141" s="685"/>
      <c r="AC141" s="685"/>
      <c r="AD141" s="685"/>
      <c r="AE141" s="685"/>
      <c r="AF141" s="685"/>
    </row>
    <row r="142" spans="1:32" ht="15" x14ac:dyDescent="0.2">
      <c r="A142" s="685"/>
      <c r="B142" s="685"/>
      <c r="C142" s="685"/>
      <c r="D142" s="685"/>
      <c r="E142" s="685"/>
      <c r="F142" s="685"/>
      <c r="G142" s="685"/>
      <c r="H142" s="685"/>
      <c r="I142" s="685"/>
      <c r="J142" s="685"/>
      <c r="K142" s="685"/>
      <c r="L142" s="685"/>
      <c r="M142" s="685"/>
      <c r="N142" s="685"/>
      <c r="O142" s="685"/>
      <c r="P142" s="685"/>
      <c r="Q142" s="685"/>
      <c r="R142" s="685"/>
      <c r="S142" s="685"/>
      <c r="T142" s="685"/>
      <c r="U142" s="685"/>
      <c r="V142" s="685"/>
      <c r="W142" s="685"/>
      <c r="X142" s="685"/>
      <c r="Y142" s="685"/>
      <c r="Z142" s="685"/>
      <c r="AA142" s="685"/>
      <c r="AB142" s="685"/>
      <c r="AC142" s="685"/>
      <c r="AD142" s="685"/>
      <c r="AE142" s="685"/>
      <c r="AF142" s="685"/>
    </row>
    <row r="143" spans="1:32" ht="15" x14ac:dyDescent="0.2">
      <c r="A143" s="685"/>
      <c r="B143" s="685"/>
      <c r="C143" s="685"/>
      <c r="D143" s="685"/>
      <c r="E143" s="685"/>
      <c r="F143" s="685"/>
      <c r="G143" s="685"/>
      <c r="H143" s="685"/>
      <c r="I143" s="685"/>
      <c r="J143" s="685"/>
      <c r="K143" s="685"/>
      <c r="L143" s="685"/>
      <c r="M143" s="685"/>
      <c r="N143" s="685"/>
      <c r="O143" s="685"/>
      <c r="P143" s="685"/>
      <c r="Q143" s="685"/>
      <c r="R143" s="685"/>
      <c r="S143" s="685"/>
      <c r="T143" s="685"/>
      <c r="U143" s="685"/>
      <c r="V143" s="685"/>
      <c r="W143" s="685"/>
      <c r="X143" s="685"/>
      <c r="Y143" s="685"/>
      <c r="Z143" s="685"/>
      <c r="AA143" s="685"/>
      <c r="AB143" s="685"/>
      <c r="AC143" s="685"/>
      <c r="AD143" s="685"/>
      <c r="AE143" s="685"/>
      <c r="AF143" s="685"/>
    </row>
    <row r="144" spans="1:32" ht="15" x14ac:dyDescent="0.2">
      <c r="A144" s="685"/>
      <c r="B144" s="685"/>
      <c r="C144" s="685"/>
      <c r="D144" s="685"/>
      <c r="E144" s="685"/>
      <c r="F144" s="685"/>
      <c r="G144" s="685"/>
      <c r="H144" s="685"/>
      <c r="I144" s="685"/>
      <c r="J144" s="685"/>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5"/>
    </row>
    <row r="145" spans="1:32" ht="15" x14ac:dyDescent="0.2">
      <c r="A145" s="685"/>
      <c r="B145" s="685"/>
      <c r="C145" s="685"/>
      <c r="D145" s="685"/>
      <c r="E145" s="685"/>
      <c r="F145" s="685"/>
      <c r="G145" s="685"/>
      <c r="H145" s="685"/>
      <c r="I145" s="685"/>
      <c r="J145" s="685"/>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5"/>
    </row>
    <row r="146" spans="1:32" ht="15" x14ac:dyDescent="0.2">
      <c r="A146" s="685"/>
      <c r="B146" s="685"/>
      <c r="C146" s="685"/>
      <c r="D146" s="685"/>
      <c r="E146" s="685"/>
      <c r="F146" s="685"/>
      <c r="G146" s="685"/>
      <c r="H146" s="685"/>
      <c r="I146" s="685"/>
      <c r="J146" s="685"/>
      <c r="K146" s="685"/>
      <c r="L146" s="685"/>
      <c r="M146" s="685"/>
      <c r="N146" s="685"/>
      <c r="O146" s="685"/>
      <c r="P146" s="685"/>
      <c r="Q146" s="685"/>
      <c r="R146" s="685"/>
      <c r="S146" s="685"/>
      <c r="T146" s="685"/>
      <c r="U146" s="685"/>
      <c r="V146" s="685"/>
      <c r="W146" s="685"/>
      <c r="X146" s="685"/>
      <c r="Y146" s="685"/>
      <c r="Z146" s="685"/>
      <c r="AA146" s="685"/>
      <c r="AB146" s="685"/>
      <c r="AC146" s="685"/>
      <c r="AD146" s="685"/>
      <c r="AE146" s="685"/>
      <c r="AF146" s="685"/>
    </row>
    <row r="147" spans="1:32" ht="15" x14ac:dyDescent="0.2">
      <c r="A147" s="685"/>
      <c r="B147" s="685"/>
      <c r="C147" s="685"/>
      <c r="D147" s="685"/>
      <c r="E147" s="685"/>
      <c r="F147" s="685"/>
      <c r="G147" s="685"/>
      <c r="H147" s="685"/>
      <c r="I147" s="685"/>
      <c r="J147" s="685"/>
      <c r="K147" s="685"/>
      <c r="L147" s="685"/>
      <c r="M147" s="685"/>
      <c r="N147" s="685"/>
      <c r="O147" s="685"/>
      <c r="P147" s="685"/>
      <c r="Q147" s="685"/>
      <c r="R147" s="685"/>
      <c r="S147" s="685"/>
      <c r="T147" s="685"/>
      <c r="U147" s="685"/>
      <c r="V147" s="685"/>
      <c r="W147" s="685"/>
      <c r="X147" s="685"/>
      <c r="Y147" s="685"/>
      <c r="Z147" s="685"/>
      <c r="AA147" s="685"/>
      <c r="AB147" s="685"/>
      <c r="AC147" s="685"/>
      <c r="AD147" s="685"/>
      <c r="AE147" s="685"/>
      <c r="AF147" s="685"/>
    </row>
    <row r="148" spans="1:32" ht="15" x14ac:dyDescent="0.2">
      <c r="A148" s="685"/>
      <c r="B148" s="685"/>
      <c r="C148" s="685"/>
      <c r="D148" s="685"/>
      <c r="E148" s="685"/>
      <c r="F148" s="685"/>
      <c r="G148" s="685"/>
      <c r="H148" s="685"/>
      <c r="I148" s="685"/>
      <c r="J148" s="685"/>
      <c r="K148" s="685"/>
      <c r="L148" s="685"/>
      <c r="M148" s="685"/>
      <c r="N148" s="685"/>
      <c r="O148" s="685"/>
      <c r="P148" s="685"/>
      <c r="Q148" s="685"/>
      <c r="R148" s="685"/>
      <c r="S148" s="685"/>
      <c r="T148" s="685"/>
      <c r="U148" s="685"/>
      <c r="V148" s="685"/>
      <c r="W148" s="685"/>
      <c r="X148" s="685"/>
      <c r="Y148" s="685"/>
      <c r="Z148" s="685"/>
      <c r="AA148" s="685"/>
      <c r="AB148" s="685"/>
      <c r="AC148" s="685"/>
      <c r="AD148" s="685"/>
      <c r="AE148" s="685"/>
      <c r="AF148" s="685"/>
    </row>
    <row r="149" spans="1:32" ht="15" x14ac:dyDescent="0.2">
      <c r="A149" s="685"/>
      <c r="B149" s="685"/>
      <c r="C149" s="685"/>
      <c r="D149" s="685"/>
      <c r="E149" s="685"/>
      <c r="F149" s="685"/>
      <c r="G149" s="685"/>
      <c r="H149" s="685"/>
      <c r="I149" s="685"/>
      <c r="J149" s="685"/>
      <c r="K149" s="685"/>
      <c r="L149" s="685"/>
      <c r="M149" s="685"/>
      <c r="N149" s="685"/>
      <c r="O149" s="685"/>
      <c r="P149" s="685"/>
      <c r="Q149" s="685"/>
      <c r="R149" s="685"/>
      <c r="S149" s="685"/>
      <c r="T149" s="685"/>
      <c r="U149" s="685"/>
      <c r="V149" s="685"/>
      <c r="W149" s="685"/>
      <c r="X149" s="685"/>
      <c r="Y149" s="685"/>
      <c r="Z149" s="685"/>
      <c r="AA149" s="685"/>
      <c r="AB149" s="685"/>
      <c r="AC149" s="685"/>
      <c r="AD149" s="685"/>
      <c r="AE149" s="685"/>
      <c r="AF149" s="685"/>
    </row>
    <row r="150" spans="1:32" ht="15" x14ac:dyDescent="0.2">
      <c r="A150" s="685"/>
      <c r="B150" s="685"/>
      <c r="C150" s="685"/>
      <c r="D150" s="685"/>
      <c r="E150" s="685"/>
      <c r="F150" s="685"/>
      <c r="G150" s="685"/>
      <c r="H150" s="685"/>
      <c r="I150" s="685"/>
      <c r="J150" s="685"/>
      <c r="K150" s="685"/>
      <c r="L150" s="685"/>
      <c r="M150" s="685"/>
      <c r="N150" s="685"/>
      <c r="O150" s="685"/>
      <c r="P150" s="685"/>
      <c r="Q150" s="685"/>
      <c r="R150" s="685"/>
      <c r="S150" s="685"/>
      <c r="T150" s="685"/>
      <c r="U150" s="685"/>
      <c r="V150" s="685"/>
      <c r="W150" s="685"/>
      <c r="X150" s="685"/>
      <c r="Y150" s="685"/>
      <c r="Z150" s="685"/>
      <c r="AA150" s="685"/>
      <c r="AB150" s="685"/>
      <c r="AC150" s="685"/>
      <c r="AD150" s="685"/>
      <c r="AE150" s="685"/>
      <c r="AF150" s="685"/>
    </row>
    <row r="151" spans="1:32" ht="15" x14ac:dyDescent="0.2">
      <c r="A151" s="685"/>
      <c r="B151" s="685"/>
      <c r="C151" s="685"/>
      <c r="D151" s="685"/>
      <c r="E151" s="685"/>
      <c r="F151" s="685"/>
      <c r="G151" s="685"/>
      <c r="H151" s="685"/>
      <c r="I151" s="685"/>
      <c r="J151" s="685"/>
      <c r="K151" s="685"/>
      <c r="L151" s="685"/>
      <c r="M151" s="685"/>
      <c r="N151" s="685"/>
      <c r="O151" s="685"/>
      <c r="P151" s="685"/>
      <c r="Q151" s="685"/>
      <c r="R151" s="685"/>
      <c r="S151" s="685"/>
      <c r="T151" s="685"/>
      <c r="U151" s="685"/>
      <c r="V151" s="685"/>
      <c r="W151" s="685"/>
      <c r="X151" s="685"/>
      <c r="Y151" s="685"/>
      <c r="Z151" s="685"/>
      <c r="AA151" s="685"/>
      <c r="AB151" s="685"/>
      <c r="AC151" s="685"/>
      <c r="AD151" s="685"/>
      <c r="AE151" s="685"/>
      <c r="AF151" s="685"/>
    </row>
    <row r="152" spans="1:32" ht="15" x14ac:dyDescent="0.2">
      <c r="A152" s="685"/>
      <c r="B152" s="685"/>
      <c r="C152" s="685"/>
      <c r="D152" s="685"/>
      <c r="E152" s="685"/>
      <c r="F152" s="685"/>
      <c r="G152" s="685"/>
      <c r="H152" s="685"/>
      <c r="I152" s="685"/>
      <c r="J152" s="685"/>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5"/>
    </row>
    <row r="153" spans="1:32" ht="15" x14ac:dyDescent="0.2">
      <c r="A153" s="685"/>
      <c r="B153" s="685"/>
      <c r="C153" s="685"/>
      <c r="D153" s="685"/>
      <c r="E153" s="685"/>
      <c r="F153" s="685"/>
      <c r="G153" s="685"/>
      <c r="H153" s="685"/>
      <c r="I153" s="685"/>
      <c r="J153" s="685"/>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5"/>
    </row>
    <row r="154" spans="1:32" ht="15" x14ac:dyDescent="0.2">
      <c r="A154" s="685"/>
      <c r="B154" s="685"/>
      <c r="C154" s="685"/>
      <c r="D154" s="685"/>
      <c r="E154" s="685"/>
      <c r="F154" s="685"/>
      <c r="G154" s="685"/>
      <c r="H154" s="685"/>
      <c r="I154" s="685"/>
      <c r="J154" s="685"/>
      <c r="K154" s="685"/>
      <c r="L154" s="685"/>
      <c r="M154" s="685"/>
      <c r="N154" s="685"/>
      <c r="O154" s="685"/>
      <c r="P154" s="685"/>
      <c r="Q154" s="685"/>
      <c r="R154" s="685"/>
      <c r="S154" s="685"/>
      <c r="T154" s="685"/>
      <c r="U154" s="685"/>
      <c r="V154" s="685"/>
      <c r="W154" s="685"/>
      <c r="X154" s="685"/>
      <c r="Y154" s="685"/>
      <c r="Z154" s="685"/>
      <c r="AA154" s="685"/>
      <c r="AB154" s="685"/>
      <c r="AC154" s="685"/>
      <c r="AD154" s="685"/>
      <c r="AE154" s="685"/>
      <c r="AF154" s="685"/>
    </row>
    <row r="155" spans="1:32" ht="15" x14ac:dyDescent="0.2">
      <c r="A155" s="685"/>
      <c r="B155" s="685"/>
      <c r="C155" s="685"/>
      <c r="D155" s="685"/>
      <c r="E155" s="685"/>
      <c r="F155" s="685"/>
      <c r="G155" s="685"/>
      <c r="H155" s="685"/>
      <c r="I155" s="685"/>
      <c r="J155" s="685"/>
      <c r="K155" s="685"/>
      <c r="L155" s="685"/>
      <c r="M155" s="685"/>
      <c r="N155" s="685"/>
      <c r="O155" s="685"/>
      <c r="P155" s="685"/>
      <c r="Q155" s="685"/>
      <c r="R155" s="685"/>
      <c r="S155" s="685"/>
      <c r="T155" s="685"/>
      <c r="U155" s="685"/>
      <c r="V155" s="685"/>
      <c r="W155" s="685"/>
      <c r="X155" s="685"/>
      <c r="Y155" s="685"/>
      <c r="Z155" s="685"/>
      <c r="AA155" s="685"/>
      <c r="AB155" s="685"/>
      <c r="AC155" s="685"/>
      <c r="AD155" s="685"/>
      <c r="AE155" s="685"/>
      <c r="AF155" s="685"/>
    </row>
    <row r="156" spans="1:32" ht="15" x14ac:dyDescent="0.2">
      <c r="A156" s="685"/>
      <c r="B156" s="685"/>
      <c r="C156" s="685"/>
      <c r="D156" s="685"/>
      <c r="E156" s="685"/>
      <c r="F156" s="685"/>
      <c r="G156" s="685"/>
      <c r="H156" s="685"/>
      <c r="I156" s="685"/>
      <c r="J156" s="685"/>
      <c r="K156" s="685"/>
      <c r="L156" s="685"/>
      <c r="M156" s="685"/>
      <c r="N156" s="685"/>
      <c r="O156" s="685"/>
      <c r="P156" s="685"/>
      <c r="Q156" s="685"/>
      <c r="R156" s="685"/>
      <c r="S156" s="685"/>
      <c r="T156" s="685"/>
      <c r="U156" s="685"/>
      <c r="V156" s="685"/>
      <c r="W156" s="685"/>
      <c r="X156" s="685"/>
      <c r="Y156" s="685"/>
      <c r="Z156" s="685"/>
      <c r="AA156" s="685"/>
      <c r="AB156" s="685"/>
      <c r="AC156" s="685"/>
      <c r="AD156" s="685"/>
      <c r="AE156" s="685"/>
      <c r="AF156" s="685"/>
    </row>
    <row r="157" spans="1:32" ht="15" x14ac:dyDescent="0.2">
      <c r="A157" s="685"/>
      <c r="B157" s="685"/>
      <c r="C157" s="685"/>
      <c r="D157" s="685"/>
      <c r="E157" s="685"/>
      <c r="F157" s="685"/>
      <c r="G157" s="685"/>
      <c r="H157" s="685"/>
      <c r="I157" s="685"/>
      <c r="J157" s="685"/>
      <c r="K157" s="685"/>
      <c r="L157" s="685"/>
      <c r="M157" s="685"/>
      <c r="N157" s="685"/>
      <c r="O157" s="685"/>
      <c r="P157" s="685"/>
      <c r="Q157" s="685"/>
      <c r="R157" s="685"/>
      <c r="S157" s="685"/>
      <c r="T157" s="685"/>
      <c r="U157" s="685"/>
      <c r="V157" s="685"/>
      <c r="W157" s="685"/>
      <c r="X157" s="685"/>
      <c r="Y157" s="685"/>
      <c r="Z157" s="685"/>
      <c r="AA157" s="685"/>
      <c r="AB157" s="685"/>
      <c r="AC157" s="685"/>
      <c r="AD157" s="685"/>
      <c r="AE157" s="685"/>
      <c r="AF157" s="685"/>
    </row>
    <row r="158" spans="1:32" ht="15" x14ac:dyDescent="0.2">
      <c r="A158" s="685"/>
      <c r="B158" s="685"/>
      <c r="C158" s="685"/>
      <c r="D158" s="685"/>
      <c r="E158" s="685"/>
      <c r="F158" s="685"/>
      <c r="G158" s="685"/>
      <c r="H158" s="685"/>
      <c r="I158" s="685"/>
      <c r="J158" s="685"/>
      <c r="K158" s="685"/>
      <c r="L158" s="685"/>
      <c r="M158" s="685"/>
      <c r="N158" s="685"/>
      <c r="O158" s="685"/>
      <c r="P158" s="685"/>
      <c r="Q158" s="685"/>
      <c r="R158" s="685"/>
      <c r="S158" s="685"/>
      <c r="T158" s="685"/>
      <c r="U158" s="685"/>
      <c r="V158" s="685"/>
      <c r="W158" s="685"/>
      <c r="X158" s="685"/>
      <c r="Y158" s="685"/>
      <c r="Z158" s="685"/>
      <c r="AA158" s="685"/>
      <c r="AB158" s="685"/>
      <c r="AC158" s="685"/>
      <c r="AD158" s="685"/>
      <c r="AE158" s="685"/>
      <c r="AF158" s="685"/>
    </row>
    <row r="159" spans="1:32" ht="15" x14ac:dyDescent="0.2">
      <c r="A159" s="685"/>
      <c r="B159" s="685"/>
      <c r="C159" s="685"/>
      <c r="D159" s="685"/>
      <c r="E159" s="685"/>
      <c r="F159" s="685"/>
      <c r="G159" s="685"/>
      <c r="H159" s="685"/>
      <c r="I159" s="685"/>
      <c r="J159" s="685"/>
      <c r="K159" s="685"/>
      <c r="L159" s="685"/>
      <c r="M159" s="685"/>
      <c r="N159" s="685"/>
      <c r="O159" s="685"/>
      <c r="P159" s="685"/>
      <c r="Q159" s="685"/>
      <c r="R159" s="685"/>
      <c r="S159" s="685"/>
      <c r="T159" s="685"/>
      <c r="U159" s="685"/>
      <c r="V159" s="685"/>
      <c r="W159" s="685"/>
      <c r="X159" s="685"/>
      <c r="Y159" s="685"/>
      <c r="Z159" s="685"/>
      <c r="AA159" s="685"/>
      <c r="AB159" s="685"/>
      <c r="AC159" s="685"/>
      <c r="AD159" s="685"/>
      <c r="AE159" s="685"/>
      <c r="AF159" s="685"/>
    </row>
    <row r="160" spans="1:32" ht="15" x14ac:dyDescent="0.2">
      <c r="A160" s="685"/>
      <c r="B160" s="685"/>
      <c r="C160" s="685"/>
      <c r="D160" s="685"/>
      <c r="E160" s="685"/>
      <c r="F160" s="685"/>
      <c r="G160" s="685"/>
      <c r="H160" s="685"/>
      <c r="I160" s="685"/>
      <c r="J160" s="685"/>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5"/>
    </row>
    <row r="161" spans="1:32" ht="15" x14ac:dyDescent="0.2">
      <c r="A161" s="685"/>
      <c r="B161" s="685"/>
      <c r="C161" s="685"/>
      <c r="D161" s="685"/>
      <c r="E161" s="685"/>
      <c r="F161" s="685"/>
      <c r="G161" s="685"/>
      <c r="H161" s="685"/>
      <c r="I161" s="685"/>
      <c r="J161" s="685"/>
      <c r="K161" s="685"/>
      <c r="L161" s="685"/>
      <c r="M161" s="685"/>
      <c r="N161" s="685"/>
      <c r="O161" s="685"/>
      <c r="P161" s="685"/>
      <c r="Q161" s="685"/>
      <c r="R161" s="685"/>
      <c r="S161" s="685"/>
      <c r="T161" s="685"/>
      <c r="U161" s="685"/>
      <c r="V161" s="685"/>
      <c r="W161" s="685"/>
      <c r="X161" s="685"/>
      <c r="Y161" s="685"/>
      <c r="Z161" s="685"/>
      <c r="AA161" s="685"/>
      <c r="AB161" s="685"/>
      <c r="AC161" s="685"/>
      <c r="AD161" s="685"/>
      <c r="AE161" s="685"/>
      <c r="AF161" s="685"/>
    </row>
    <row r="162" spans="1:32" ht="15" x14ac:dyDescent="0.2">
      <c r="A162" s="685"/>
      <c r="B162" s="685"/>
      <c r="C162" s="685"/>
      <c r="D162" s="685"/>
      <c r="E162" s="685"/>
      <c r="F162" s="685"/>
      <c r="G162" s="685"/>
      <c r="H162" s="685"/>
      <c r="I162" s="685"/>
      <c r="J162" s="685"/>
      <c r="K162" s="685"/>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row>
    <row r="163" spans="1:32" ht="15" x14ac:dyDescent="0.2">
      <c r="A163" s="685"/>
      <c r="B163" s="685"/>
      <c r="C163" s="685"/>
      <c r="D163" s="685"/>
      <c r="E163" s="685"/>
      <c r="F163" s="685"/>
      <c r="G163" s="685"/>
      <c r="H163" s="685"/>
      <c r="I163" s="685"/>
      <c r="J163" s="685"/>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5"/>
    </row>
    <row r="164" spans="1:32" ht="15" x14ac:dyDescent="0.2">
      <c r="A164" s="685"/>
      <c r="B164" s="685"/>
      <c r="C164" s="685"/>
      <c r="D164" s="685"/>
      <c r="E164" s="685"/>
      <c r="F164" s="685"/>
      <c r="G164" s="685"/>
      <c r="H164" s="685"/>
      <c r="I164" s="685"/>
      <c r="J164" s="685"/>
      <c r="K164" s="685"/>
      <c r="L164" s="685"/>
      <c r="M164" s="685"/>
      <c r="N164" s="685"/>
      <c r="O164" s="685"/>
      <c r="P164" s="685"/>
      <c r="Q164" s="685"/>
      <c r="R164" s="685"/>
      <c r="S164" s="685"/>
      <c r="T164" s="685"/>
      <c r="U164" s="685"/>
      <c r="V164" s="685"/>
      <c r="W164" s="685"/>
      <c r="X164" s="685"/>
      <c r="Y164" s="685"/>
      <c r="Z164" s="685"/>
      <c r="AA164" s="685"/>
      <c r="AB164" s="685"/>
      <c r="AC164" s="685"/>
      <c r="AD164" s="685"/>
      <c r="AE164" s="685"/>
      <c r="AF164" s="685"/>
    </row>
    <row r="165" spans="1:32" ht="15" x14ac:dyDescent="0.2">
      <c r="A165" s="685"/>
      <c r="B165" s="685"/>
      <c r="C165" s="685"/>
      <c r="D165" s="685"/>
      <c r="E165" s="685"/>
      <c r="F165" s="685"/>
      <c r="G165" s="685"/>
      <c r="H165" s="685"/>
      <c r="I165" s="685"/>
      <c r="J165" s="685"/>
      <c r="K165" s="685"/>
      <c r="L165" s="685"/>
      <c r="M165" s="685"/>
      <c r="N165" s="685"/>
      <c r="O165" s="685"/>
      <c r="P165" s="685"/>
      <c r="Q165" s="685"/>
      <c r="R165" s="685"/>
      <c r="S165" s="685"/>
      <c r="T165" s="685"/>
      <c r="U165" s="685"/>
      <c r="V165" s="685"/>
      <c r="W165" s="685"/>
      <c r="X165" s="685"/>
      <c r="Y165" s="685"/>
      <c r="Z165" s="685"/>
      <c r="AA165" s="685"/>
      <c r="AB165" s="685"/>
      <c r="AC165" s="685"/>
      <c r="AD165" s="685"/>
      <c r="AE165" s="685"/>
      <c r="AF165" s="685"/>
    </row>
    <row r="166" spans="1:32" ht="15" x14ac:dyDescent="0.2">
      <c r="A166" s="685"/>
      <c r="B166" s="685"/>
      <c r="C166" s="685"/>
      <c r="D166" s="685"/>
      <c r="E166" s="685"/>
      <c r="F166" s="685"/>
      <c r="G166" s="685"/>
      <c r="H166" s="685"/>
      <c r="I166" s="685"/>
      <c r="J166" s="685"/>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5"/>
    </row>
    <row r="167" spans="1:32" ht="15" x14ac:dyDescent="0.2">
      <c r="A167" s="685"/>
      <c r="B167" s="685"/>
      <c r="C167" s="685"/>
      <c r="D167" s="685"/>
      <c r="E167" s="685"/>
      <c r="F167" s="685"/>
      <c r="G167" s="685"/>
      <c r="H167" s="685"/>
      <c r="I167" s="685"/>
      <c r="J167" s="685"/>
      <c r="K167" s="685"/>
      <c r="L167" s="685"/>
      <c r="M167" s="685"/>
      <c r="N167" s="685"/>
      <c r="O167" s="685"/>
      <c r="P167" s="685"/>
      <c r="Q167" s="685"/>
      <c r="R167" s="685"/>
      <c r="S167" s="685"/>
      <c r="T167" s="685"/>
      <c r="U167" s="685"/>
      <c r="V167" s="685"/>
      <c r="W167" s="685"/>
      <c r="X167" s="685"/>
      <c r="Y167" s="685"/>
      <c r="Z167" s="685"/>
      <c r="AA167" s="685"/>
      <c r="AB167" s="685"/>
      <c r="AC167" s="685"/>
      <c r="AD167" s="685"/>
      <c r="AE167" s="685"/>
      <c r="AF167" s="685"/>
    </row>
    <row r="168" spans="1:32" ht="15" x14ac:dyDescent="0.2">
      <c r="A168" s="685"/>
      <c r="B168" s="685"/>
      <c r="C168" s="685"/>
      <c r="D168" s="685"/>
      <c r="E168" s="685"/>
      <c r="F168" s="685"/>
      <c r="G168" s="685"/>
      <c r="H168" s="685"/>
      <c r="I168" s="685"/>
      <c r="J168" s="685"/>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5"/>
    </row>
    <row r="169" spans="1:32" ht="15" x14ac:dyDescent="0.2">
      <c r="A169" s="685"/>
      <c r="B169" s="685"/>
      <c r="C169" s="685"/>
      <c r="D169" s="685"/>
      <c r="E169" s="685"/>
      <c r="F169" s="685"/>
      <c r="G169" s="685"/>
      <c r="H169" s="685"/>
      <c r="I169" s="685"/>
      <c r="J169" s="685"/>
      <c r="K169" s="685"/>
      <c r="L169" s="685"/>
      <c r="M169" s="685"/>
      <c r="N169" s="685"/>
      <c r="O169" s="685"/>
      <c r="P169" s="685"/>
      <c r="Q169" s="685"/>
      <c r="R169" s="685"/>
      <c r="S169" s="685"/>
      <c r="T169" s="685"/>
      <c r="U169" s="685"/>
      <c r="V169" s="685"/>
      <c r="W169" s="685"/>
      <c r="X169" s="685"/>
      <c r="Y169" s="685"/>
      <c r="Z169" s="685"/>
      <c r="AA169" s="685"/>
      <c r="AB169" s="685"/>
      <c r="AC169" s="685"/>
      <c r="AD169" s="685"/>
      <c r="AE169" s="685"/>
      <c r="AF169" s="685"/>
    </row>
    <row r="170" spans="1:32" ht="15" x14ac:dyDescent="0.2">
      <c r="A170" s="685"/>
      <c r="B170" s="685"/>
      <c r="C170" s="685"/>
      <c r="D170" s="685"/>
      <c r="E170" s="685"/>
      <c r="F170" s="685"/>
      <c r="G170" s="685"/>
      <c r="H170" s="685"/>
      <c r="I170" s="685"/>
      <c r="J170" s="685"/>
      <c r="K170" s="685"/>
      <c r="L170" s="685"/>
      <c r="M170" s="685"/>
      <c r="N170" s="685"/>
      <c r="O170" s="685"/>
      <c r="P170" s="685"/>
      <c r="Q170" s="685"/>
      <c r="R170" s="685"/>
      <c r="S170" s="685"/>
      <c r="T170" s="685"/>
      <c r="U170" s="685"/>
      <c r="V170" s="685"/>
      <c r="W170" s="685"/>
      <c r="X170" s="685"/>
      <c r="Y170" s="685"/>
      <c r="Z170" s="685"/>
      <c r="AA170" s="685"/>
      <c r="AB170" s="685"/>
      <c r="AC170" s="685"/>
      <c r="AD170" s="685"/>
      <c r="AE170" s="685"/>
      <c r="AF170" s="685"/>
    </row>
    <row r="171" spans="1:32" ht="15" x14ac:dyDescent="0.2">
      <c r="A171" s="685"/>
      <c r="B171" s="685"/>
      <c r="C171" s="685"/>
      <c r="D171" s="685"/>
      <c r="E171" s="685"/>
      <c r="F171" s="685"/>
      <c r="G171" s="685"/>
      <c r="H171" s="685"/>
      <c r="I171" s="685"/>
      <c r="J171" s="685"/>
      <c r="K171" s="685"/>
      <c r="L171" s="685"/>
      <c r="M171" s="685"/>
      <c r="N171" s="685"/>
      <c r="O171" s="685"/>
      <c r="P171" s="685"/>
      <c r="Q171" s="685"/>
      <c r="R171" s="685"/>
      <c r="S171" s="685"/>
      <c r="T171" s="685"/>
      <c r="U171" s="685"/>
      <c r="V171" s="685"/>
      <c r="W171" s="685"/>
      <c r="X171" s="685"/>
      <c r="Y171" s="685"/>
      <c r="Z171" s="685"/>
      <c r="AA171" s="685"/>
      <c r="AB171" s="685"/>
      <c r="AC171" s="685"/>
      <c r="AD171" s="685"/>
      <c r="AE171" s="685"/>
      <c r="AF171" s="685"/>
    </row>
    <row r="172" spans="1:32" ht="15" x14ac:dyDescent="0.2">
      <c r="A172" s="685"/>
      <c r="B172" s="685"/>
      <c r="C172" s="685"/>
      <c r="D172" s="685"/>
      <c r="E172" s="685"/>
      <c r="F172" s="685"/>
      <c r="G172" s="685"/>
      <c r="H172" s="685"/>
      <c r="I172" s="685"/>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5"/>
    </row>
    <row r="173" spans="1:32" ht="15" x14ac:dyDescent="0.2">
      <c r="A173" s="685"/>
      <c r="B173" s="685"/>
      <c r="C173" s="685"/>
      <c r="D173" s="685"/>
      <c r="E173" s="685"/>
      <c r="F173" s="685"/>
      <c r="G173" s="685"/>
      <c r="H173" s="685"/>
      <c r="I173" s="685"/>
      <c r="J173" s="685"/>
      <c r="K173" s="685"/>
      <c r="L173" s="685"/>
      <c r="M173" s="685"/>
      <c r="N173" s="685"/>
      <c r="O173" s="685"/>
      <c r="P173" s="685"/>
      <c r="Q173" s="685"/>
      <c r="R173" s="685"/>
      <c r="S173" s="685"/>
      <c r="T173" s="685"/>
      <c r="U173" s="685"/>
      <c r="V173" s="685"/>
      <c r="W173" s="685"/>
      <c r="X173" s="685"/>
      <c r="Y173" s="685"/>
      <c r="Z173" s="685"/>
      <c r="AA173" s="685"/>
      <c r="AB173" s="685"/>
      <c r="AC173" s="685"/>
      <c r="AD173" s="685"/>
      <c r="AE173" s="685"/>
      <c r="AF173" s="685"/>
    </row>
    <row r="174" spans="1:32" ht="15" x14ac:dyDescent="0.2">
      <c r="A174" s="685"/>
      <c r="B174" s="685"/>
      <c r="C174" s="685"/>
      <c r="D174" s="685"/>
      <c r="E174" s="685"/>
      <c r="F174" s="685"/>
      <c r="G174" s="685"/>
      <c r="H174" s="685"/>
      <c r="I174" s="685"/>
      <c r="J174" s="685"/>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5"/>
    </row>
    <row r="175" spans="1:32" ht="15" x14ac:dyDescent="0.2">
      <c r="A175" s="685"/>
      <c r="B175" s="685"/>
      <c r="C175" s="685"/>
      <c r="D175" s="685"/>
      <c r="E175" s="685"/>
      <c r="F175" s="685"/>
      <c r="G175" s="685"/>
      <c r="H175" s="685"/>
      <c r="I175" s="685"/>
      <c r="J175" s="685"/>
      <c r="K175" s="685"/>
      <c r="L175" s="685"/>
      <c r="M175" s="685"/>
      <c r="N175" s="685"/>
      <c r="O175" s="685"/>
      <c r="P175" s="685"/>
      <c r="Q175" s="685"/>
      <c r="R175" s="685"/>
      <c r="S175" s="685"/>
      <c r="T175" s="685"/>
      <c r="U175" s="685"/>
      <c r="V175" s="685"/>
      <c r="W175" s="685"/>
      <c r="X175" s="685"/>
      <c r="Y175" s="685"/>
      <c r="Z175" s="685"/>
      <c r="AA175" s="685"/>
      <c r="AB175" s="685"/>
      <c r="AC175" s="685"/>
      <c r="AD175" s="685"/>
      <c r="AE175" s="685"/>
      <c r="AF175" s="685"/>
    </row>
    <row r="176" spans="1:32" ht="15" x14ac:dyDescent="0.2">
      <c r="A176" s="685"/>
      <c r="B176" s="685"/>
      <c r="C176" s="685"/>
      <c r="D176" s="685"/>
      <c r="E176" s="685"/>
      <c r="F176" s="685"/>
      <c r="G176" s="685"/>
      <c r="H176" s="685"/>
      <c r="I176" s="685"/>
      <c r="J176" s="685"/>
      <c r="K176" s="685"/>
      <c r="L176" s="685"/>
      <c r="M176" s="685"/>
      <c r="N176" s="685"/>
      <c r="O176" s="685"/>
      <c r="P176" s="685"/>
      <c r="Q176" s="685"/>
      <c r="R176" s="685"/>
      <c r="S176" s="685"/>
      <c r="T176" s="685"/>
      <c r="U176" s="685"/>
      <c r="V176" s="685"/>
      <c r="W176" s="685"/>
      <c r="X176" s="685"/>
      <c r="Y176" s="685"/>
      <c r="Z176" s="685"/>
      <c r="AA176" s="685"/>
      <c r="AB176" s="685"/>
      <c r="AC176" s="685"/>
      <c r="AD176" s="685"/>
      <c r="AE176" s="685"/>
      <c r="AF176" s="685"/>
    </row>
    <row r="177" spans="1:32" ht="15" x14ac:dyDescent="0.2">
      <c r="A177" s="685"/>
      <c r="B177" s="685"/>
      <c r="C177" s="685"/>
      <c r="D177" s="685"/>
      <c r="E177" s="685"/>
      <c r="F177" s="685"/>
      <c r="G177" s="685"/>
      <c r="H177" s="685"/>
      <c r="I177" s="685"/>
      <c r="J177" s="685"/>
      <c r="K177" s="685"/>
      <c r="L177" s="685"/>
      <c r="M177" s="685"/>
      <c r="N177" s="685"/>
      <c r="O177" s="685"/>
      <c r="P177" s="685"/>
      <c r="Q177" s="685"/>
      <c r="R177" s="685"/>
      <c r="S177" s="685"/>
      <c r="T177" s="685"/>
      <c r="U177" s="685"/>
      <c r="V177" s="685"/>
      <c r="W177" s="685"/>
      <c r="X177" s="685"/>
      <c r="Y177" s="685"/>
      <c r="Z177" s="685"/>
      <c r="AA177" s="685"/>
      <c r="AB177" s="685"/>
      <c r="AC177" s="685"/>
      <c r="AD177" s="685"/>
      <c r="AE177" s="685"/>
      <c r="AF177" s="685"/>
    </row>
    <row r="178" spans="1:32" ht="15" x14ac:dyDescent="0.2">
      <c r="A178" s="685"/>
      <c r="B178" s="685"/>
      <c r="C178" s="685"/>
      <c r="D178" s="685"/>
      <c r="E178" s="685"/>
      <c r="F178" s="685"/>
      <c r="G178" s="685"/>
      <c r="H178" s="685"/>
      <c r="I178" s="685"/>
      <c r="J178" s="685"/>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5"/>
    </row>
    <row r="179" spans="1:32" ht="15" x14ac:dyDescent="0.2">
      <c r="A179" s="685"/>
      <c r="B179" s="685"/>
      <c r="C179" s="685"/>
      <c r="D179" s="685"/>
      <c r="E179" s="685"/>
      <c r="F179" s="685"/>
      <c r="G179" s="685"/>
      <c r="H179" s="685"/>
      <c r="I179" s="685"/>
      <c r="J179" s="685"/>
      <c r="K179" s="685"/>
      <c r="L179" s="685"/>
      <c r="M179" s="685"/>
      <c r="N179" s="685"/>
      <c r="O179" s="685"/>
      <c r="P179" s="685"/>
      <c r="Q179" s="685"/>
      <c r="R179" s="685"/>
      <c r="S179" s="685"/>
      <c r="T179" s="685"/>
      <c r="U179" s="685"/>
      <c r="V179" s="685"/>
      <c r="W179" s="685"/>
      <c r="X179" s="685"/>
      <c r="Y179" s="685"/>
      <c r="Z179" s="685"/>
      <c r="AA179" s="685"/>
      <c r="AB179" s="685"/>
      <c r="AC179" s="685"/>
      <c r="AD179" s="685"/>
      <c r="AE179" s="685"/>
      <c r="AF179" s="685"/>
    </row>
    <row r="180" spans="1:32" ht="15" x14ac:dyDescent="0.2">
      <c r="A180" s="685"/>
      <c r="B180" s="685"/>
      <c r="C180" s="685"/>
      <c r="D180" s="685"/>
      <c r="E180" s="685"/>
      <c r="F180" s="685"/>
      <c r="G180" s="685"/>
      <c r="H180" s="685"/>
      <c r="I180" s="685"/>
      <c r="J180" s="685"/>
      <c r="K180" s="685"/>
      <c r="L180" s="685"/>
      <c r="M180" s="685"/>
      <c r="N180" s="685"/>
      <c r="O180" s="685"/>
      <c r="P180" s="685"/>
      <c r="Q180" s="685"/>
      <c r="R180" s="685"/>
      <c r="S180" s="685"/>
      <c r="T180" s="685"/>
      <c r="U180" s="685"/>
      <c r="V180" s="685"/>
      <c r="W180" s="685"/>
      <c r="X180" s="685"/>
      <c r="Y180" s="685"/>
      <c r="Z180" s="685"/>
      <c r="AA180" s="685"/>
      <c r="AB180" s="685"/>
      <c r="AC180" s="685"/>
      <c r="AD180" s="685"/>
      <c r="AE180" s="685"/>
      <c r="AF180" s="685"/>
    </row>
    <row r="181" spans="1:32" ht="15" x14ac:dyDescent="0.2">
      <c r="A181" s="685"/>
      <c r="B181" s="685"/>
      <c r="C181" s="685"/>
      <c r="D181" s="685"/>
      <c r="E181" s="685"/>
      <c r="F181" s="685"/>
      <c r="G181" s="685"/>
      <c r="H181" s="685"/>
      <c r="I181" s="685"/>
      <c r="J181" s="685"/>
      <c r="K181" s="685"/>
      <c r="L181" s="685"/>
      <c r="M181" s="685"/>
      <c r="N181" s="685"/>
      <c r="O181" s="685"/>
      <c r="P181" s="685"/>
      <c r="Q181" s="685"/>
      <c r="R181" s="685"/>
      <c r="S181" s="685"/>
      <c r="T181" s="685"/>
      <c r="U181" s="685"/>
      <c r="V181" s="685"/>
      <c r="W181" s="685"/>
      <c r="X181" s="685"/>
      <c r="Y181" s="685"/>
      <c r="Z181" s="685"/>
      <c r="AA181" s="685"/>
      <c r="AB181" s="685"/>
      <c r="AC181" s="685"/>
      <c r="AD181" s="685"/>
      <c r="AE181" s="685"/>
      <c r="AF181" s="685"/>
    </row>
    <row r="182" spans="1:32" ht="15" x14ac:dyDescent="0.2">
      <c r="A182" s="685"/>
      <c r="B182" s="685"/>
      <c r="C182" s="685"/>
      <c r="D182" s="685"/>
      <c r="E182" s="685"/>
      <c r="F182" s="685"/>
      <c r="G182" s="685"/>
      <c r="H182" s="685"/>
      <c r="I182" s="685"/>
      <c r="J182" s="685"/>
      <c r="K182" s="685"/>
      <c r="L182" s="685"/>
      <c r="M182" s="685"/>
      <c r="N182" s="685"/>
      <c r="O182" s="685"/>
      <c r="P182" s="685"/>
      <c r="Q182" s="685"/>
      <c r="R182" s="685"/>
      <c r="S182" s="685"/>
      <c r="T182" s="685"/>
      <c r="U182" s="685"/>
      <c r="V182" s="685"/>
      <c r="W182" s="685"/>
      <c r="X182" s="685"/>
      <c r="Y182" s="685"/>
      <c r="Z182" s="685"/>
      <c r="AA182" s="685"/>
      <c r="AB182" s="685"/>
      <c r="AC182" s="685"/>
      <c r="AD182" s="685"/>
      <c r="AE182" s="685"/>
      <c r="AF182" s="685"/>
    </row>
    <row r="183" spans="1:32" ht="15" x14ac:dyDescent="0.2">
      <c r="A183" s="685"/>
      <c r="B183" s="685"/>
      <c r="C183" s="685"/>
      <c r="D183" s="685"/>
      <c r="E183" s="685"/>
      <c r="F183" s="685"/>
      <c r="G183" s="685"/>
      <c r="H183" s="685"/>
      <c r="I183" s="685"/>
      <c r="J183" s="685"/>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5"/>
    </row>
    <row r="184" spans="1:32" ht="15" x14ac:dyDescent="0.2">
      <c r="A184" s="685"/>
      <c r="B184" s="685"/>
      <c r="C184" s="685"/>
      <c r="D184" s="685"/>
      <c r="E184" s="685"/>
      <c r="F184" s="685"/>
      <c r="G184" s="685"/>
      <c r="H184" s="685"/>
      <c r="I184" s="685"/>
      <c r="J184" s="685"/>
      <c r="K184" s="685"/>
      <c r="L184" s="685"/>
      <c r="M184" s="685"/>
      <c r="N184" s="685"/>
      <c r="O184" s="685"/>
      <c r="P184" s="685"/>
      <c r="Q184" s="685"/>
      <c r="R184" s="685"/>
      <c r="S184" s="685"/>
      <c r="T184" s="685"/>
      <c r="U184" s="685"/>
      <c r="V184" s="685"/>
      <c r="W184" s="685"/>
      <c r="X184" s="685"/>
      <c r="Y184" s="685"/>
      <c r="Z184" s="685"/>
      <c r="AA184" s="685"/>
      <c r="AB184" s="685"/>
      <c r="AC184" s="685"/>
      <c r="AD184" s="685"/>
      <c r="AE184" s="685"/>
      <c r="AF184" s="685"/>
    </row>
    <row r="185" spans="1:32" ht="15" x14ac:dyDescent="0.2">
      <c r="A185" s="685"/>
      <c r="B185" s="685"/>
      <c r="C185" s="685"/>
      <c r="D185" s="685"/>
      <c r="E185" s="685"/>
      <c r="F185" s="685"/>
      <c r="G185" s="685"/>
      <c r="H185" s="685"/>
      <c r="I185" s="685"/>
      <c r="J185" s="685"/>
      <c r="K185" s="685"/>
      <c r="L185" s="685"/>
      <c r="M185" s="685"/>
      <c r="N185" s="685"/>
      <c r="O185" s="685"/>
      <c r="P185" s="685"/>
      <c r="Q185" s="685"/>
      <c r="R185" s="685"/>
      <c r="S185" s="685"/>
      <c r="T185" s="685"/>
      <c r="U185" s="685"/>
      <c r="V185" s="685"/>
      <c r="W185" s="685"/>
      <c r="X185" s="685"/>
      <c r="Y185" s="685"/>
      <c r="Z185" s="685"/>
      <c r="AA185" s="685"/>
      <c r="AB185" s="685"/>
      <c r="AC185" s="685"/>
      <c r="AD185" s="685"/>
      <c r="AE185" s="685"/>
      <c r="AF185" s="685"/>
    </row>
    <row r="186" spans="1:32" ht="15" x14ac:dyDescent="0.2">
      <c r="A186" s="685"/>
      <c r="B186" s="685"/>
      <c r="C186" s="685"/>
      <c r="D186" s="685"/>
      <c r="E186" s="685"/>
      <c r="F186" s="685"/>
      <c r="G186" s="685"/>
      <c r="H186" s="685"/>
      <c r="I186" s="685"/>
      <c r="J186" s="685"/>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row>
    <row r="187" spans="1:32" ht="15" x14ac:dyDescent="0.2">
      <c r="A187" s="685"/>
      <c r="B187" s="685"/>
      <c r="C187" s="685"/>
      <c r="D187" s="685"/>
      <c r="E187" s="685"/>
      <c r="F187" s="685"/>
      <c r="G187" s="685"/>
      <c r="H187" s="685"/>
      <c r="I187" s="685"/>
      <c r="J187" s="685"/>
      <c r="K187" s="685"/>
      <c r="L187" s="685"/>
      <c r="M187" s="685"/>
      <c r="N187" s="685"/>
      <c r="O187" s="685"/>
      <c r="P187" s="685"/>
      <c r="Q187" s="685"/>
      <c r="R187" s="685"/>
      <c r="S187" s="685"/>
      <c r="T187" s="685"/>
      <c r="U187" s="685"/>
      <c r="V187" s="685"/>
      <c r="W187" s="685"/>
      <c r="X187" s="685"/>
      <c r="Y187" s="685"/>
      <c r="Z187" s="685"/>
      <c r="AA187" s="685"/>
      <c r="AB187" s="685"/>
      <c r="AC187" s="685"/>
      <c r="AD187" s="685"/>
      <c r="AE187" s="685"/>
      <c r="AF187" s="685"/>
    </row>
    <row r="188" spans="1:32" ht="15" x14ac:dyDescent="0.2">
      <c r="A188" s="685"/>
      <c r="B188" s="685"/>
      <c r="C188" s="685"/>
      <c r="D188" s="685"/>
      <c r="E188" s="685"/>
      <c r="F188" s="685"/>
      <c r="G188" s="685"/>
      <c r="H188" s="685"/>
      <c r="I188" s="685"/>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5"/>
    </row>
    <row r="189" spans="1:32" ht="15" x14ac:dyDescent="0.2">
      <c r="A189" s="685"/>
      <c r="B189" s="685"/>
      <c r="C189" s="685"/>
      <c r="D189" s="685"/>
      <c r="E189" s="685"/>
      <c r="F189" s="685"/>
      <c r="G189" s="685"/>
      <c r="H189" s="685"/>
      <c r="I189" s="685"/>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row>
    <row r="190" spans="1:32" ht="15" x14ac:dyDescent="0.2">
      <c r="A190" s="685"/>
      <c r="B190" s="685"/>
      <c r="C190" s="685"/>
      <c r="D190" s="685"/>
      <c r="E190" s="685"/>
      <c r="F190" s="685"/>
      <c r="G190" s="685"/>
      <c r="H190" s="685"/>
      <c r="I190" s="685"/>
      <c r="J190" s="685"/>
      <c r="K190" s="685"/>
      <c r="L190" s="685"/>
      <c r="M190" s="685"/>
      <c r="N190" s="685"/>
      <c r="O190" s="685"/>
      <c r="P190" s="685"/>
      <c r="Q190" s="685"/>
      <c r="R190" s="685"/>
      <c r="S190" s="685"/>
      <c r="T190" s="685"/>
      <c r="U190" s="685"/>
      <c r="V190" s="685"/>
      <c r="W190" s="685"/>
      <c r="X190" s="685"/>
      <c r="Y190" s="685"/>
      <c r="Z190" s="685"/>
      <c r="AA190" s="685"/>
      <c r="AB190" s="685"/>
      <c r="AC190" s="685"/>
      <c r="AD190" s="685"/>
      <c r="AE190" s="685"/>
      <c r="AF190" s="685"/>
    </row>
    <row r="191" spans="1:32" ht="15" x14ac:dyDescent="0.2">
      <c r="A191" s="685"/>
      <c r="B191" s="685"/>
      <c r="C191" s="685"/>
      <c r="D191" s="685"/>
      <c r="E191" s="685"/>
      <c r="F191" s="685"/>
      <c r="G191" s="685"/>
      <c r="H191" s="685"/>
      <c r="I191" s="685"/>
      <c r="J191" s="685"/>
      <c r="K191" s="685"/>
      <c r="L191" s="685"/>
      <c r="M191" s="685"/>
      <c r="N191" s="685"/>
      <c r="O191" s="685"/>
      <c r="P191" s="685"/>
      <c r="Q191" s="685"/>
      <c r="R191" s="685"/>
      <c r="S191" s="685"/>
      <c r="T191" s="685"/>
      <c r="U191" s="685"/>
      <c r="V191" s="685"/>
      <c r="W191" s="685"/>
      <c r="X191" s="685"/>
      <c r="Y191" s="685"/>
      <c r="Z191" s="685"/>
      <c r="AA191" s="685"/>
      <c r="AB191" s="685"/>
      <c r="AC191" s="685"/>
      <c r="AD191" s="685"/>
      <c r="AE191" s="685"/>
      <c r="AF191" s="685"/>
    </row>
    <row r="192" spans="1:32" ht="15" x14ac:dyDescent="0.2">
      <c r="A192" s="685"/>
      <c r="B192" s="685"/>
      <c r="C192" s="685"/>
      <c r="D192" s="685"/>
      <c r="E192" s="685"/>
      <c r="F192" s="685"/>
      <c r="G192" s="685"/>
      <c r="H192" s="685"/>
      <c r="I192" s="685"/>
      <c r="J192" s="685"/>
      <c r="K192" s="685"/>
      <c r="L192" s="685"/>
      <c r="M192" s="685"/>
      <c r="N192" s="685"/>
      <c r="O192" s="685"/>
      <c r="P192" s="685"/>
      <c r="Q192" s="685"/>
      <c r="R192" s="685"/>
      <c r="S192" s="685"/>
      <c r="T192" s="685"/>
      <c r="U192" s="685"/>
      <c r="V192" s="685"/>
      <c r="W192" s="685"/>
      <c r="X192" s="685"/>
      <c r="Y192" s="685"/>
      <c r="Z192" s="685"/>
      <c r="AA192" s="685"/>
      <c r="AB192" s="685"/>
      <c r="AC192" s="685"/>
      <c r="AD192" s="685"/>
      <c r="AE192" s="685"/>
      <c r="AF192" s="685"/>
    </row>
    <row r="193" spans="1:32" ht="15" x14ac:dyDescent="0.2">
      <c r="A193" s="685"/>
      <c r="B193" s="685"/>
      <c r="C193" s="685"/>
      <c r="D193" s="685"/>
      <c r="E193" s="685"/>
      <c r="F193" s="685"/>
      <c r="G193" s="685"/>
      <c r="H193" s="685"/>
      <c r="I193" s="685"/>
      <c r="J193" s="685"/>
      <c r="K193" s="685"/>
      <c r="L193" s="685"/>
      <c r="M193" s="685"/>
      <c r="N193" s="685"/>
      <c r="O193" s="685"/>
      <c r="P193" s="685"/>
      <c r="Q193" s="685"/>
      <c r="R193" s="685"/>
      <c r="S193" s="685"/>
      <c r="T193" s="685"/>
      <c r="U193" s="685"/>
      <c r="V193" s="685"/>
      <c r="W193" s="685"/>
      <c r="X193" s="685"/>
      <c r="Y193" s="685"/>
      <c r="Z193" s="685"/>
      <c r="AA193" s="685"/>
      <c r="AB193" s="685"/>
      <c r="AC193" s="685"/>
      <c r="AD193" s="685"/>
      <c r="AE193" s="685"/>
      <c r="AF193" s="685"/>
    </row>
    <row r="194" spans="1:32" ht="15" x14ac:dyDescent="0.2">
      <c r="A194" s="685"/>
      <c r="B194" s="685"/>
      <c r="C194" s="685"/>
      <c r="D194" s="685"/>
      <c r="E194" s="685"/>
      <c r="F194" s="685"/>
      <c r="G194" s="685"/>
      <c r="H194" s="685"/>
      <c r="I194" s="685"/>
      <c r="J194" s="685"/>
      <c r="K194" s="685"/>
      <c r="L194" s="685"/>
      <c r="M194" s="685"/>
      <c r="N194" s="685"/>
      <c r="O194" s="685"/>
      <c r="P194" s="685"/>
      <c r="Q194" s="685"/>
      <c r="R194" s="685"/>
      <c r="S194" s="685"/>
      <c r="T194" s="685"/>
      <c r="U194" s="685"/>
      <c r="V194" s="685"/>
      <c r="W194" s="685"/>
      <c r="X194" s="685"/>
      <c r="Y194" s="685"/>
      <c r="Z194" s="685"/>
      <c r="AA194" s="685"/>
      <c r="AB194" s="685"/>
      <c r="AC194" s="685"/>
      <c r="AD194" s="685"/>
      <c r="AE194" s="685"/>
      <c r="AF194" s="685"/>
    </row>
    <row r="195" spans="1:32" ht="15" x14ac:dyDescent="0.2">
      <c r="A195" s="685"/>
      <c r="B195" s="685"/>
      <c r="C195" s="685"/>
      <c r="D195" s="685"/>
      <c r="E195" s="685"/>
      <c r="F195" s="685"/>
      <c r="G195" s="685"/>
      <c r="H195" s="685"/>
      <c r="I195" s="685"/>
      <c r="J195" s="685"/>
      <c r="K195" s="685"/>
      <c r="L195" s="685"/>
      <c r="M195" s="685"/>
      <c r="N195" s="685"/>
      <c r="O195" s="685"/>
      <c r="P195" s="685"/>
      <c r="Q195" s="685"/>
      <c r="R195" s="685"/>
      <c r="S195" s="685"/>
      <c r="T195" s="685"/>
      <c r="U195" s="685"/>
      <c r="V195" s="685"/>
      <c r="W195" s="685"/>
      <c r="X195" s="685"/>
      <c r="Y195" s="685"/>
      <c r="Z195" s="685"/>
      <c r="AA195" s="685"/>
      <c r="AB195" s="685"/>
      <c r="AC195" s="685"/>
      <c r="AD195" s="685"/>
      <c r="AE195" s="685"/>
      <c r="AF195" s="685"/>
    </row>
    <row r="196" spans="1:32" ht="15" x14ac:dyDescent="0.2">
      <c r="A196" s="685"/>
      <c r="B196" s="685"/>
      <c r="C196" s="685"/>
      <c r="D196" s="685"/>
      <c r="E196" s="685"/>
      <c r="F196" s="685"/>
      <c r="G196" s="685"/>
      <c r="H196" s="685"/>
      <c r="I196" s="685"/>
      <c r="J196" s="685"/>
      <c r="K196" s="685"/>
      <c r="L196" s="685"/>
      <c r="M196" s="685"/>
      <c r="N196" s="685"/>
      <c r="O196" s="685"/>
      <c r="P196" s="685"/>
      <c r="Q196" s="685"/>
      <c r="R196" s="685"/>
      <c r="S196" s="685"/>
      <c r="T196" s="685"/>
      <c r="U196" s="685"/>
      <c r="V196" s="685"/>
      <c r="W196" s="685"/>
      <c r="X196" s="685"/>
      <c r="Y196" s="685"/>
      <c r="Z196" s="685"/>
      <c r="AA196" s="685"/>
      <c r="AB196" s="685"/>
      <c r="AC196" s="685"/>
      <c r="AD196" s="685"/>
      <c r="AE196" s="685"/>
      <c r="AF196" s="685"/>
    </row>
    <row r="197" spans="1:32" ht="15" x14ac:dyDescent="0.2">
      <c r="A197" s="685"/>
      <c r="B197" s="685"/>
      <c r="C197" s="685"/>
      <c r="D197" s="685"/>
      <c r="E197" s="685"/>
      <c r="F197" s="685"/>
      <c r="G197" s="685"/>
      <c r="H197" s="685"/>
      <c r="I197" s="685"/>
      <c r="J197" s="685"/>
      <c r="K197" s="685"/>
      <c r="L197" s="685"/>
      <c r="M197" s="685"/>
      <c r="N197" s="685"/>
      <c r="O197" s="685"/>
      <c r="P197" s="685"/>
      <c r="Q197" s="685"/>
      <c r="R197" s="685"/>
      <c r="S197" s="685"/>
      <c r="T197" s="685"/>
      <c r="U197" s="685"/>
      <c r="V197" s="685"/>
      <c r="W197" s="685"/>
      <c r="X197" s="685"/>
      <c r="Y197" s="685"/>
      <c r="Z197" s="685"/>
      <c r="AA197" s="685"/>
      <c r="AB197" s="685"/>
      <c r="AC197" s="685"/>
      <c r="AD197" s="685"/>
      <c r="AE197" s="685"/>
      <c r="AF197" s="685"/>
    </row>
    <row r="198" spans="1:32" ht="15" x14ac:dyDescent="0.2">
      <c r="A198" s="685"/>
      <c r="B198" s="685"/>
      <c r="C198" s="685"/>
      <c r="D198" s="685"/>
      <c r="E198" s="685"/>
      <c r="F198" s="685"/>
      <c r="G198" s="685"/>
      <c r="H198" s="685"/>
      <c r="I198" s="685"/>
      <c r="J198" s="685"/>
      <c r="K198" s="685"/>
      <c r="L198" s="685"/>
      <c r="M198" s="685"/>
      <c r="N198" s="685"/>
      <c r="O198" s="685"/>
      <c r="P198" s="685"/>
      <c r="Q198" s="685"/>
      <c r="R198" s="685"/>
      <c r="S198" s="685"/>
      <c r="T198" s="685"/>
      <c r="U198" s="685"/>
      <c r="V198" s="685"/>
      <c r="W198" s="685"/>
      <c r="X198" s="685"/>
      <c r="Y198" s="685"/>
      <c r="Z198" s="685"/>
      <c r="AA198" s="685"/>
      <c r="AB198" s="685"/>
      <c r="AC198" s="685"/>
      <c r="AD198" s="685"/>
      <c r="AE198" s="685"/>
      <c r="AF198" s="685"/>
    </row>
    <row r="199" spans="1:32" ht="15" x14ac:dyDescent="0.2">
      <c r="A199" s="685"/>
      <c r="B199" s="685"/>
      <c r="C199" s="685"/>
      <c r="D199" s="685"/>
      <c r="E199" s="685"/>
      <c r="F199" s="685"/>
      <c r="G199" s="685"/>
      <c r="H199" s="685"/>
      <c r="I199" s="685"/>
      <c r="J199" s="685"/>
      <c r="K199" s="685"/>
      <c r="L199" s="685"/>
      <c r="M199" s="685"/>
      <c r="N199" s="685"/>
      <c r="O199" s="685"/>
      <c r="P199" s="685"/>
      <c r="Q199" s="685"/>
      <c r="R199" s="685"/>
      <c r="S199" s="685"/>
      <c r="T199" s="685"/>
      <c r="U199" s="685"/>
      <c r="V199" s="685"/>
      <c r="W199" s="685"/>
      <c r="X199" s="685"/>
      <c r="Y199" s="685"/>
      <c r="Z199" s="685"/>
      <c r="AA199" s="685"/>
      <c r="AB199" s="685"/>
      <c r="AC199" s="685"/>
      <c r="AD199" s="685"/>
      <c r="AE199" s="685"/>
      <c r="AF199" s="685"/>
    </row>
    <row r="200" spans="1:32" ht="15" x14ac:dyDescent="0.2">
      <c r="A200" s="685"/>
      <c r="B200" s="685"/>
      <c r="C200" s="685"/>
      <c r="D200" s="685"/>
      <c r="E200" s="685"/>
      <c r="F200" s="685"/>
      <c r="G200" s="685"/>
      <c r="H200" s="685"/>
      <c r="I200" s="685"/>
      <c r="J200" s="685"/>
      <c r="K200" s="685"/>
      <c r="L200" s="685"/>
      <c r="M200" s="685"/>
      <c r="N200" s="685"/>
      <c r="O200" s="685"/>
      <c r="P200" s="685"/>
      <c r="Q200" s="685"/>
      <c r="R200" s="685"/>
      <c r="S200" s="685"/>
      <c r="T200" s="685"/>
      <c r="U200" s="685"/>
      <c r="V200" s="685"/>
      <c r="W200" s="685"/>
      <c r="X200" s="685"/>
      <c r="Y200" s="685"/>
      <c r="Z200" s="685"/>
      <c r="AA200" s="685"/>
      <c r="AB200" s="685"/>
      <c r="AC200" s="685"/>
      <c r="AD200" s="685"/>
      <c r="AE200" s="685"/>
      <c r="AF200" s="685"/>
    </row>
    <row r="201" spans="1:32" ht="15" x14ac:dyDescent="0.2">
      <c r="A201" s="685"/>
      <c r="B201" s="685"/>
      <c r="C201" s="685"/>
      <c r="D201" s="685"/>
      <c r="E201" s="685"/>
      <c r="F201" s="685"/>
      <c r="G201" s="685"/>
      <c r="H201" s="685"/>
      <c r="I201" s="685"/>
      <c r="J201" s="685"/>
      <c r="K201" s="685"/>
      <c r="L201" s="685"/>
      <c r="M201" s="685"/>
      <c r="N201" s="685"/>
      <c r="O201" s="685"/>
      <c r="P201" s="685"/>
      <c r="Q201" s="685"/>
      <c r="R201" s="685"/>
      <c r="S201" s="685"/>
      <c r="T201" s="685"/>
      <c r="U201" s="685"/>
      <c r="V201" s="685"/>
      <c r="W201" s="685"/>
      <c r="X201" s="685"/>
      <c r="Y201" s="685"/>
      <c r="Z201" s="685"/>
      <c r="AA201" s="685"/>
      <c r="AB201" s="685"/>
      <c r="AC201" s="685"/>
      <c r="AD201" s="685"/>
      <c r="AE201" s="685"/>
      <c r="AF201" s="685"/>
    </row>
    <row r="202" spans="1:32" ht="15" x14ac:dyDescent="0.2">
      <c r="A202" s="685"/>
      <c r="B202" s="685"/>
      <c r="C202" s="685"/>
      <c r="D202" s="685"/>
      <c r="E202" s="685"/>
      <c r="F202" s="685"/>
      <c r="G202" s="685"/>
      <c r="H202" s="685"/>
      <c r="I202" s="685"/>
      <c r="J202" s="685"/>
      <c r="K202" s="685"/>
      <c r="L202" s="685"/>
      <c r="M202" s="685"/>
      <c r="N202" s="685"/>
      <c r="O202" s="685"/>
      <c r="P202" s="685"/>
      <c r="Q202" s="685"/>
      <c r="R202" s="685"/>
      <c r="S202" s="685"/>
      <c r="T202" s="685"/>
      <c r="U202" s="685"/>
      <c r="V202" s="685"/>
      <c r="W202" s="685"/>
      <c r="X202" s="685"/>
      <c r="Y202" s="685"/>
      <c r="Z202" s="685"/>
      <c r="AA202" s="685"/>
      <c r="AB202" s="685"/>
      <c r="AC202" s="685"/>
      <c r="AD202" s="685"/>
      <c r="AE202" s="685"/>
      <c r="AF202" s="685"/>
    </row>
    <row r="203" spans="1:32" ht="15" x14ac:dyDescent="0.2">
      <c r="A203" s="685"/>
      <c r="B203" s="685"/>
      <c r="C203" s="685"/>
      <c r="D203" s="685"/>
      <c r="E203" s="685"/>
      <c r="F203" s="685"/>
      <c r="G203" s="685"/>
      <c r="H203" s="685"/>
      <c r="I203" s="685"/>
      <c r="J203" s="685"/>
      <c r="K203" s="685"/>
      <c r="L203" s="685"/>
      <c r="M203" s="685"/>
      <c r="N203" s="685"/>
      <c r="O203" s="685"/>
      <c r="P203" s="685"/>
      <c r="Q203" s="685"/>
      <c r="R203" s="685"/>
      <c r="S203" s="685"/>
      <c r="T203" s="685"/>
      <c r="U203" s="685"/>
      <c r="V203" s="685"/>
      <c r="W203" s="685"/>
      <c r="X203" s="685"/>
      <c r="Y203" s="685"/>
      <c r="Z203" s="685"/>
      <c r="AA203" s="685"/>
      <c r="AB203" s="685"/>
      <c r="AC203" s="685"/>
      <c r="AD203" s="685"/>
      <c r="AE203" s="685"/>
      <c r="AF203" s="685"/>
    </row>
    <row r="204" spans="1:32" ht="15" x14ac:dyDescent="0.2">
      <c r="A204" s="685"/>
      <c r="B204" s="685"/>
      <c r="C204" s="685"/>
      <c r="D204" s="685"/>
      <c r="E204" s="685"/>
      <c r="F204" s="685"/>
      <c r="G204" s="685"/>
      <c r="H204" s="685"/>
      <c r="I204" s="685"/>
      <c r="J204" s="685"/>
      <c r="K204" s="685"/>
      <c r="L204" s="685"/>
      <c r="M204" s="685"/>
      <c r="N204" s="685"/>
      <c r="O204" s="685"/>
      <c r="P204" s="685"/>
      <c r="Q204" s="685"/>
      <c r="R204" s="685"/>
      <c r="S204" s="685"/>
      <c r="T204" s="685"/>
      <c r="U204" s="685"/>
      <c r="V204" s="685"/>
      <c r="W204" s="685"/>
      <c r="X204" s="685"/>
      <c r="Y204" s="685"/>
      <c r="Z204" s="685"/>
      <c r="AA204" s="685"/>
      <c r="AB204" s="685"/>
      <c r="AC204" s="685"/>
      <c r="AD204" s="685"/>
      <c r="AE204" s="685"/>
      <c r="AF204" s="685"/>
    </row>
    <row r="205" spans="1:32" ht="15" x14ac:dyDescent="0.2">
      <c r="A205" s="685"/>
      <c r="B205" s="685"/>
      <c r="C205" s="685"/>
      <c r="D205" s="685"/>
      <c r="E205" s="685"/>
      <c r="F205" s="685"/>
      <c r="G205" s="685"/>
      <c r="H205" s="685"/>
      <c r="I205" s="685"/>
      <c r="J205" s="685"/>
      <c r="K205" s="685"/>
      <c r="L205" s="685"/>
      <c r="M205" s="685"/>
      <c r="N205" s="685"/>
      <c r="O205" s="685"/>
      <c r="P205" s="685"/>
      <c r="Q205" s="685"/>
      <c r="R205" s="685"/>
      <c r="S205" s="685"/>
      <c r="T205" s="685"/>
      <c r="U205" s="685"/>
      <c r="V205" s="685"/>
      <c r="W205" s="685"/>
      <c r="X205" s="685"/>
      <c r="Y205" s="685"/>
      <c r="Z205" s="685"/>
      <c r="AA205" s="685"/>
      <c r="AB205" s="685"/>
      <c r="AC205" s="685"/>
      <c r="AD205" s="685"/>
      <c r="AE205" s="685"/>
      <c r="AF205" s="685"/>
    </row>
    <row r="206" spans="1:32" ht="15" x14ac:dyDescent="0.2">
      <c r="A206" s="685"/>
      <c r="B206" s="685"/>
      <c r="C206" s="685"/>
      <c r="D206" s="685"/>
      <c r="E206" s="685"/>
      <c r="F206" s="685"/>
      <c r="G206" s="685"/>
      <c r="H206" s="685"/>
      <c r="I206" s="685"/>
      <c r="J206" s="685"/>
      <c r="K206" s="685"/>
      <c r="L206" s="685"/>
      <c r="M206" s="685"/>
      <c r="N206" s="685"/>
      <c r="O206" s="685"/>
      <c r="P206" s="685"/>
      <c r="Q206" s="685"/>
      <c r="R206" s="685"/>
      <c r="S206" s="685"/>
      <c r="T206" s="685"/>
      <c r="U206" s="685"/>
      <c r="V206" s="685"/>
      <c r="W206" s="685"/>
      <c r="X206" s="685"/>
      <c r="Y206" s="685"/>
      <c r="Z206" s="685"/>
      <c r="AA206" s="685"/>
      <c r="AB206" s="685"/>
      <c r="AC206" s="685"/>
      <c r="AD206" s="685"/>
      <c r="AE206" s="685"/>
      <c r="AF206" s="685"/>
    </row>
    <row r="207" spans="1:32" ht="15" x14ac:dyDescent="0.2">
      <c r="A207" s="685"/>
      <c r="B207" s="685"/>
      <c r="C207" s="685"/>
      <c r="D207" s="685"/>
      <c r="E207" s="685"/>
      <c r="F207" s="685"/>
      <c r="G207" s="685"/>
      <c r="H207" s="685"/>
      <c r="I207" s="685"/>
      <c r="J207" s="685"/>
      <c r="K207" s="685"/>
      <c r="L207" s="685"/>
      <c r="M207" s="685"/>
      <c r="N207" s="685"/>
      <c r="O207" s="685"/>
      <c r="P207" s="685"/>
      <c r="Q207" s="685"/>
      <c r="R207" s="685"/>
      <c r="S207" s="685"/>
      <c r="T207" s="685"/>
      <c r="U207" s="685"/>
      <c r="V207" s="685"/>
      <c r="W207" s="685"/>
      <c r="X207" s="685"/>
      <c r="Y207" s="685"/>
      <c r="Z207" s="685"/>
      <c r="AA207" s="685"/>
      <c r="AB207" s="685"/>
      <c r="AC207" s="685"/>
      <c r="AD207" s="685"/>
      <c r="AE207" s="685"/>
      <c r="AF207" s="685"/>
    </row>
    <row r="208" spans="1:32" ht="15" x14ac:dyDescent="0.2">
      <c r="A208" s="685"/>
      <c r="B208" s="685"/>
      <c r="C208" s="685"/>
      <c r="D208" s="685"/>
      <c r="E208" s="685"/>
      <c r="F208" s="685"/>
      <c r="G208" s="685"/>
      <c r="H208" s="685"/>
      <c r="I208" s="685"/>
      <c r="J208" s="685"/>
      <c r="K208" s="685"/>
      <c r="L208" s="685"/>
      <c r="M208" s="685"/>
      <c r="N208" s="685"/>
      <c r="O208" s="685"/>
      <c r="P208" s="685"/>
      <c r="Q208" s="685"/>
      <c r="R208" s="685"/>
      <c r="S208" s="685"/>
      <c r="T208" s="685"/>
      <c r="U208" s="685"/>
      <c r="V208" s="685"/>
      <c r="W208" s="685"/>
      <c r="X208" s="685"/>
      <c r="Y208" s="685"/>
      <c r="Z208" s="685"/>
      <c r="AA208" s="685"/>
      <c r="AB208" s="685"/>
      <c r="AC208" s="685"/>
      <c r="AD208" s="685"/>
      <c r="AE208" s="685"/>
      <c r="AF208" s="685"/>
    </row>
    <row r="209" spans="1:32" ht="15" x14ac:dyDescent="0.2">
      <c r="A209" s="685"/>
      <c r="B209" s="685"/>
      <c r="C209" s="685"/>
      <c r="D209" s="685"/>
      <c r="E209" s="685"/>
      <c r="F209" s="685"/>
      <c r="G209" s="685"/>
      <c r="H209" s="685"/>
      <c r="I209" s="685"/>
      <c r="J209" s="685"/>
      <c r="K209" s="685"/>
      <c r="L209" s="685"/>
      <c r="M209" s="685"/>
      <c r="N209" s="685"/>
      <c r="O209" s="685"/>
      <c r="P209" s="685"/>
      <c r="Q209" s="685"/>
      <c r="R209" s="685"/>
      <c r="S209" s="685"/>
      <c r="T209" s="685"/>
      <c r="U209" s="685"/>
      <c r="V209" s="685"/>
      <c r="W209" s="685"/>
      <c r="X209" s="685"/>
      <c r="Y209" s="685"/>
      <c r="Z209" s="685"/>
      <c r="AA209" s="685"/>
      <c r="AB209" s="685"/>
      <c r="AC209" s="685"/>
      <c r="AD209" s="685"/>
      <c r="AE209" s="685"/>
      <c r="AF209" s="685"/>
    </row>
    <row r="210" spans="1:32" ht="15" x14ac:dyDescent="0.2">
      <c r="A210" s="685"/>
      <c r="B210" s="685"/>
      <c r="C210" s="685"/>
      <c r="D210" s="685"/>
      <c r="E210" s="685"/>
      <c r="F210" s="685"/>
      <c r="G210" s="685"/>
      <c r="H210" s="685"/>
      <c r="I210" s="685"/>
      <c r="J210" s="685"/>
      <c r="K210" s="685"/>
      <c r="L210" s="685"/>
      <c r="M210" s="685"/>
      <c r="N210" s="685"/>
      <c r="O210" s="685"/>
      <c r="P210" s="685"/>
      <c r="Q210" s="685"/>
      <c r="R210" s="685"/>
      <c r="S210" s="685"/>
      <c r="T210" s="685"/>
      <c r="U210" s="685"/>
      <c r="V210" s="685"/>
      <c r="W210" s="685"/>
      <c r="X210" s="685"/>
      <c r="Y210" s="685"/>
      <c r="Z210" s="685"/>
      <c r="AA210" s="685"/>
      <c r="AB210" s="685"/>
      <c r="AC210" s="685"/>
      <c r="AD210" s="685"/>
      <c r="AE210" s="685"/>
      <c r="AF210" s="685"/>
    </row>
    <row r="211" spans="1:32" ht="15" x14ac:dyDescent="0.2">
      <c r="A211" s="685"/>
      <c r="B211" s="685"/>
      <c r="C211" s="685"/>
      <c r="D211" s="685"/>
      <c r="E211" s="685"/>
      <c r="F211" s="685"/>
      <c r="G211" s="685"/>
      <c r="H211" s="685"/>
      <c r="I211" s="685"/>
      <c r="J211" s="685"/>
      <c r="K211" s="685"/>
      <c r="L211" s="685"/>
      <c r="M211" s="685"/>
      <c r="N211" s="685"/>
      <c r="O211" s="685"/>
      <c r="P211" s="685"/>
      <c r="Q211" s="685"/>
      <c r="R211" s="685"/>
      <c r="S211" s="685"/>
      <c r="T211" s="685"/>
      <c r="U211" s="685"/>
      <c r="V211" s="685"/>
      <c r="W211" s="685"/>
      <c r="X211" s="685"/>
      <c r="Y211" s="685"/>
      <c r="Z211" s="685"/>
      <c r="AA211" s="685"/>
      <c r="AB211" s="685"/>
      <c r="AC211" s="685"/>
      <c r="AD211" s="685"/>
      <c r="AE211" s="685"/>
      <c r="AF211" s="685"/>
    </row>
    <row r="212" spans="1:32" ht="15" x14ac:dyDescent="0.2">
      <c r="A212" s="685"/>
      <c r="B212" s="685"/>
      <c r="C212" s="685"/>
      <c r="D212" s="685"/>
      <c r="E212" s="685"/>
      <c r="F212" s="685"/>
      <c r="G212" s="685"/>
      <c r="H212" s="685"/>
      <c r="I212" s="685"/>
      <c r="J212" s="685"/>
      <c r="K212" s="685"/>
      <c r="L212" s="685"/>
      <c r="M212" s="685"/>
      <c r="N212" s="685"/>
      <c r="O212" s="685"/>
      <c r="P212" s="685"/>
      <c r="Q212" s="685"/>
      <c r="R212" s="685"/>
      <c r="S212" s="685"/>
      <c r="T212" s="685"/>
      <c r="U212" s="685"/>
      <c r="V212" s="685"/>
      <c r="W212" s="685"/>
      <c r="X212" s="685"/>
      <c r="Y212" s="685"/>
      <c r="Z212" s="685"/>
      <c r="AA212" s="685"/>
      <c r="AB212" s="685"/>
      <c r="AC212" s="685"/>
      <c r="AD212" s="685"/>
      <c r="AE212" s="685"/>
      <c r="AF212" s="685"/>
    </row>
    <row r="213" spans="1:32" ht="15" x14ac:dyDescent="0.2">
      <c r="A213" s="685"/>
      <c r="B213" s="685"/>
      <c r="C213" s="685"/>
      <c r="D213" s="685"/>
      <c r="E213" s="685"/>
      <c r="F213" s="685"/>
      <c r="G213" s="685"/>
      <c r="H213" s="685"/>
      <c r="I213" s="685"/>
      <c r="J213" s="685"/>
      <c r="K213" s="685"/>
      <c r="L213" s="685"/>
      <c r="M213" s="685"/>
      <c r="N213" s="685"/>
      <c r="O213" s="685"/>
      <c r="P213" s="685"/>
      <c r="Q213" s="685"/>
      <c r="R213" s="685"/>
      <c r="S213" s="685"/>
      <c r="T213" s="685"/>
      <c r="U213" s="685"/>
      <c r="V213" s="685"/>
      <c r="W213" s="685"/>
      <c r="X213" s="685"/>
      <c r="Y213" s="685"/>
      <c r="Z213" s="685"/>
      <c r="AA213" s="685"/>
      <c r="AB213" s="685"/>
      <c r="AC213" s="685"/>
      <c r="AD213" s="685"/>
      <c r="AE213" s="685"/>
      <c r="AF213" s="685"/>
    </row>
    <row r="214" spans="1:32" ht="15" x14ac:dyDescent="0.2">
      <c r="A214" s="685"/>
      <c r="B214" s="685"/>
      <c r="C214" s="685"/>
      <c r="D214" s="685"/>
      <c r="E214" s="685"/>
      <c r="F214" s="685"/>
      <c r="G214" s="685"/>
      <c r="H214" s="685"/>
      <c r="I214" s="685"/>
      <c r="J214" s="685"/>
      <c r="K214" s="685"/>
      <c r="L214" s="685"/>
      <c r="M214" s="685"/>
      <c r="N214" s="685"/>
      <c r="O214" s="685"/>
      <c r="P214" s="685"/>
      <c r="Q214" s="685"/>
      <c r="R214" s="685"/>
      <c r="S214" s="685"/>
      <c r="T214" s="685"/>
      <c r="U214" s="685"/>
      <c r="V214" s="685"/>
      <c r="W214" s="685"/>
      <c r="X214" s="685"/>
      <c r="Y214" s="685"/>
      <c r="Z214" s="685"/>
      <c r="AA214" s="685"/>
      <c r="AB214" s="685"/>
      <c r="AC214" s="685"/>
      <c r="AD214" s="685"/>
      <c r="AE214" s="685"/>
      <c r="AF214" s="685"/>
    </row>
    <row r="215" spans="1:32" ht="15" x14ac:dyDescent="0.2">
      <c r="A215" s="685"/>
      <c r="B215" s="685"/>
      <c r="C215" s="685"/>
      <c r="D215" s="685"/>
      <c r="E215" s="685"/>
      <c r="F215" s="685"/>
      <c r="G215" s="685"/>
      <c r="H215" s="685"/>
      <c r="I215" s="685"/>
      <c r="J215" s="685"/>
      <c r="K215" s="685"/>
      <c r="L215" s="685"/>
      <c r="M215" s="685"/>
      <c r="N215" s="685"/>
      <c r="O215" s="685"/>
      <c r="P215" s="685"/>
      <c r="Q215" s="685"/>
      <c r="R215" s="685"/>
      <c r="S215" s="685"/>
      <c r="T215" s="685"/>
      <c r="U215" s="685"/>
      <c r="V215" s="685"/>
      <c r="W215" s="685"/>
      <c r="X215" s="685"/>
      <c r="Y215" s="685"/>
      <c r="Z215" s="685"/>
      <c r="AA215" s="685"/>
      <c r="AB215" s="685"/>
      <c r="AC215" s="685"/>
      <c r="AD215" s="685"/>
      <c r="AE215" s="685"/>
      <c r="AF215" s="685"/>
    </row>
    <row r="216" spans="1:32" ht="15" x14ac:dyDescent="0.2">
      <c r="A216" s="685"/>
      <c r="B216" s="685"/>
      <c r="C216" s="685"/>
      <c r="D216" s="685"/>
      <c r="E216" s="685"/>
      <c r="F216" s="685"/>
      <c r="G216" s="685"/>
      <c r="H216" s="685"/>
      <c r="I216" s="685"/>
      <c r="J216" s="685"/>
      <c r="K216" s="685"/>
      <c r="L216" s="685"/>
      <c r="M216" s="685"/>
      <c r="N216" s="685"/>
      <c r="O216" s="685"/>
      <c r="P216" s="685"/>
      <c r="Q216" s="685"/>
      <c r="R216" s="685"/>
      <c r="S216" s="685"/>
      <c r="T216" s="685"/>
      <c r="U216" s="685"/>
      <c r="V216" s="685"/>
      <c r="W216" s="685"/>
      <c r="X216" s="685"/>
      <c r="Y216" s="685"/>
      <c r="Z216" s="685"/>
      <c r="AA216" s="685"/>
      <c r="AB216" s="685"/>
      <c r="AC216" s="685"/>
      <c r="AD216" s="685"/>
      <c r="AE216" s="685"/>
      <c r="AF216" s="685"/>
    </row>
    <row r="217" spans="1:32" ht="15" x14ac:dyDescent="0.2">
      <c r="A217" s="685"/>
      <c r="B217" s="685"/>
      <c r="C217" s="685"/>
      <c r="D217" s="685"/>
      <c r="E217" s="685"/>
      <c r="F217" s="685"/>
      <c r="G217" s="685"/>
      <c r="H217" s="685"/>
      <c r="I217" s="685"/>
      <c r="J217" s="685"/>
      <c r="K217" s="685"/>
      <c r="L217" s="685"/>
      <c r="M217" s="685"/>
      <c r="N217" s="685"/>
      <c r="O217" s="685"/>
      <c r="P217" s="685"/>
      <c r="Q217" s="685"/>
      <c r="R217" s="685"/>
      <c r="S217" s="685"/>
      <c r="T217" s="685"/>
      <c r="U217" s="685"/>
      <c r="V217" s="685"/>
      <c r="W217" s="685"/>
      <c r="X217" s="685"/>
      <c r="Y217" s="685"/>
      <c r="Z217" s="685"/>
      <c r="AA217" s="685"/>
      <c r="AB217" s="685"/>
      <c r="AC217" s="685"/>
      <c r="AD217" s="685"/>
      <c r="AE217" s="685"/>
      <c r="AF217" s="685"/>
    </row>
    <row r="218" spans="1:32" ht="15" x14ac:dyDescent="0.2">
      <c r="A218" s="685"/>
      <c r="B218" s="685"/>
      <c r="C218" s="685"/>
      <c r="D218" s="685"/>
      <c r="E218" s="685"/>
      <c r="F218" s="685"/>
      <c r="G218" s="685"/>
      <c r="H218" s="685"/>
      <c r="I218" s="685"/>
      <c r="J218" s="685"/>
      <c r="K218" s="685"/>
      <c r="L218" s="685"/>
      <c r="M218" s="685"/>
      <c r="N218" s="685"/>
      <c r="O218" s="685"/>
      <c r="P218" s="685"/>
      <c r="Q218" s="685"/>
      <c r="R218" s="685"/>
      <c r="S218" s="685"/>
      <c r="T218" s="685"/>
      <c r="U218" s="685"/>
      <c r="V218" s="685"/>
      <c r="W218" s="685"/>
      <c r="X218" s="685"/>
      <c r="Y218" s="685"/>
      <c r="Z218" s="685"/>
      <c r="AA218" s="685"/>
      <c r="AB218" s="685"/>
      <c r="AC218" s="685"/>
      <c r="AD218" s="685"/>
      <c r="AE218" s="685"/>
      <c r="AF218" s="685"/>
    </row>
    <row r="219" spans="1:32" ht="15" x14ac:dyDescent="0.2">
      <c r="A219" s="685"/>
      <c r="B219" s="685"/>
      <c r="C219" s="685"/>
      <c r="D219" s="685"/>
      <c r="E219" s="685"/>
      <c r="F219" s="685"/>
      <c r="G219" s="685"/>
      <c r="H219" s="685"/>
      <c r="I219" s="685"/>
      <c r="J219" s="685"/>
      <c r="K219" s="685"/>
      <c r="L219" s="685"/>
      <c r="M219" s="685"/>
      <c r="N219" s="685"/>
      <c r="O219" s="685"/>
      <c r="P219" s="685"/>
      <c r="Q219" s="685"/>
      <c r="R219" s="685"/>
      <c r="S219" s="685"/>
      <c r="T219" s="685"/>
      <c r="U219" s="685"/>
      <c r="V219" s="685"/>
      <c r="W219" s="685"/>
      <c r="X219" s="685"/>
      <c r="Y219" s="685"/>
      <c r="Z219" s="685"/>
      <c r="AA219" s="685"/>
      <c r="AB219" s="685"/>
      <c r="AC219" s="685"/>
      <c r="AD219" s="685"/>
      <c r="AE219" s="685"/>
      <c r="AF219" s="685"/>
    </row>
    <row r="220" spans="1:32" ht="15" x14ac:dyDescent="0.2">
      <c r="A220" s="685"/>
      <c r="B220" s="685"/>
      <c r="C220" s="685"/>
      <c r="D220" s="685"/>
      <c r="E220" s="685"/>
      <c r="F220" s="685"/>
      <c r="G220" s="685"/>
      <c r="H220" s="685"/>
      <c r="I220" s="685"/>
      <c r="J220" s="685"/>
      <c r="K220" s="685"/>
      <c r="L220" s="685"/>
      <c r="M220" s="685"/>
      <c r="N220" s="685"/>
      <c r="O220" s="685"/>
      <c r="P220" s="685"/>
      <c r="Q220" s="685"/>
      <c r="R220" s="685"/>
      <c r="S220" s="685"/>
      <c r="T220" s="685"/>
      <c r="U220" s="685"/>
      <c r="V220" s="685"/>
      <c r="W220" s="685"/>
      <c r="X220" s="685"/>
      <c r="Y220" s="685"/>
      <c r="Z220" s="685"/>
      <c r="AA220" s="685"/>
      <c r="AB220" s="685"/>
      <c r="AC220" s="685"/>
      <c r="AD220" s="685"/>
      <c r="AE220" s="685"/>
      <c r="AF220" s="685"/>
    </row>
    <row r="221" spans="1:32" ht="15" x14ac:dyDescent="0.2">
      <c r="A221" s="685"/>
      <c r="B221" s="685"/>
      <c r="C221" s="685"/>
      <c r="D221" s="685"/>
      <c r="E221" s="685"/>
      <c r="F221" s="685"/>
      <c r="G221" s="685"/>
      <c r="H221" s="685"/>
      <c r="I221" s="685"/>
      <c r="J221" s="685"/>
      <c r="K221" s="685"/>
      <c r="L221" s="685"/>
      <c r="M221" s="685"/>
      <c r="N221" s="685"/>
      <c r="O221" s="685"/>
      <c r="P221" s="685"/>
      <c r="Q221" s="685"/>
      <c r="R221" s="685"/>
      <c r="S221" s="685"/>
      <c r="T221" s="685"/>
      <c r="U221" s="685"/>
      <c r="V221" s="685"/>
      <c r="W221" s="685"/>
      <c r="X221" s="685"/>
      <c r="Y221" s="685"/>
      <c r="Z221" s="685"/>
      <c r="AA221" s="685"/>
      <c r="AB221" s="685"/>
      <c r="AC221" s="685"/>
      <c r="AD221" s="685"/>
      <c r="AE221" s="685"/>
      <c r="AF221" s="685"/>
    </row>
    <row r="222" spans="1:32" ht="15" x14ac:dyDescent="0.2">
      <c r="A222" s="685"/>
      <c r="B222" s="685"/>
      <c r="C222" s="685"/>
      <c r="D222" s="685"/>
      <c r="E222" s="685"/>
      <c r="F222" s="685"/>
      <c r="G222" s="685"/>
      <c r="H222" s="685"/>
      <c r="I222" s="685"/>
      <c r="J222" s="685"/>
      <c r="K222" s="685"/>
      <c r="L222" s="685"/>
      <c r="M222" s="685"/>
      <c r="N222" s="685"/>
      <c r="O222" s="685"/>
      <c r="P222" s="685"/>
      <c r="Q222" s="685"/>
      <c r="R222" s="685"/>
      <c r="S222" s="685"/>
      <c r="T222" s="685"/>
      <c r="U222" s="685"/>
      <c r="V222" s="685"/>
      <c r="W222" s="685"/>
      <c r="X222" s="685"/>
      <c r="Y222" s="685"/>
      <c r="Z222" s="685"/>
      <c r="AA222" s="685"/>
      <c r="AB222" s="685"/>
      <c r="AC222" s="685"/>
      <c r="AD222" s="685"/>
      <c r="AE222" s="685"/>
      <c r="AF222" s="685"/>
    </row>
    <row r="223" spans="1:32" ht="15" x14ac:dyDescent="0.2">
      <c r="A223" s="685"/>
      <c r="B223" s="685"/>
      <c r="C223" s="685"/>
      <c r="D223" s="685"/>
      <c r="E223" s="685"/>
      <c r="F223" s="685"/>
      <c r="G223" s="685"/>
      <c r="H223" s="685"/>
      <c r="I223" s="685"/>
      <c r="J223" s="685"/>
      <c r="K223" s="685"/>
      <c r="L223" s="685"/>
      <c r="M223" s="685"/>
      <c r="N223" s="685"/>
      <c r="O223" s="685"/>
      <c r="P223" s="685"/>
      <c r="Q223" s="685"/>
      <c r="R223" s="685"/>
      <c r="S223" s="685"/>
      <c r="T223" s="685"/>
      <c r="U223" s="685"/>
      <c r="V223" s="685"/>
      <c r="W223" s="685"/>
      <c r="X223" s="685"/>
      <c r="Y223" s="685"/>
      <c r="Z223" s="685"/>
      <c r="AA223" s="685"/>
      <c r="AB223" s="685"/>
      <c r="AC223" s="685"/>
      <c r="AD223" s="685"/>
      <c r="AE223" s="685"/>
      <c r="AF223" s="685"/>
    </row>
    <row r="224" spans="1:32" ht="15" x14ac:dyDescent="0.2">
      <c r="A224" s="685"/>
      <c r="B224" s="685"/>
      <c r="C224" s="685"/>
      <c r="D224" s="685"/>
      <c r="E224" s="685"/>
      <c r="F224" s="685"/>
      <c r="G224" s="685"/>
      <c r="H224" s="685"/>
      <c r="I224" s="685"/>
      <c r="J224" s="685"/>
      <c r="K224" s="685"/>
      <c r="L224" s="685"/>
      <c r="M224" s="685"/>
      <c r="N224" s="685"/>
      <c r="O224" s="685"/>
      <c r="P224" s="685"/>
      <c r="Q224" s="685"/>
      <c r="R224" s="685"/>
      <c r="S224" s="685"/>
      <c r="T224" s="685"/>
      <c r="U224" s="685"/>
      <c r="V224" s="685"/>
      <c r="W224" s="685"/>
      <c r="X224" s="685"/>
      <c r="Y224" s="685"/>
      <c r="Z224" s="685"/>
      <c r="AA224" s="685"/>
      <c r="AB224" s="685"/>
      <c r="AC224" s="685"/>
      <c r="AD224" s="685"/>
      <c r="AE224" s="685"/>
      <c r="AF224" s="685"/>
    </row>
    <row r="225" spans="1:32" ht="15" x14ac:dyDescent="0.2">
      <c r="A225" s="685"/>
      <c r="B225" s="685"/>
      <c r="C225" s="685"/>
      <c r="D225" s="685"/>
      <c r="E225" s="685"/>
      <c r="F225" s="685"/>
      <c r="G225" s="685"/>
      <c r="H225" s="685"/>
      <c r="I225" s="685"/>
      <c r="J225" s="685"/>
      <c r="K225" s="685"/>
      <c r="L225" s="685"/>
      <c r="M225" s="685"/>
      <c r="N225" s="685"/>
      <c r="O225" s="685"/>
      <c r="P225" s="685"/>
      <c r="Q225" s="685"/>
      <c r="R225" s="685"/>
      <c r="S225" s="685"/>
      <c r="T225" s="685"/>
      <c r="U225" s="685"/>
      <c r="V225" s="685"/>
      <c r="W225" s="685"/>
      <c r="X225" s="685"/>
      <c r="Y225" s="685"/>
      <c r="Z225" s="685"/>
      <c r="AA225" s="685"/>
      <c r="AB225" s="685"/>
      <c r="AC225" s="685"/>
      <c r="AD225" s="685"/>
      <c r="AE225" s="685"/>
      <c r="AF225" s="685"/>
    </row>
    <row r="226" spans="1:32" ht="15" x14ac:dyDescent="0.2">
      <c r="A226" s="685"/>
      <c r="B226" s="685"/>
      <c r="C226" s="685"/>
      <c r="D226" s="685"/>
      <c r="E226" s="685"/>
      <c r="F226" s="685"/>
      <c r="G226" s="685"/>
      <c r="H226" s="685"/>
      <c r="I226" s="685"/>
      <c r="J226" s="685"/>
      <c r="K226" s="685"/>
      <c r="L226" s="685"/>
      <c r="M226" s="685"/>
      <c r="N226" s="685"/>
      <c r="O226" s="685"/>
      <c r="P226" s="685"/>
      <c r="Q226" s="685"/>
      <c r="R226" s="685"/>
      <c r="S226" s="685"/>
      <c r="T226" s="685"/>
      <c r="U226" s="685"/>
      <c r="V226" s="685"/>
      <c r="W226" s="685"/>
      <c r="X226" s="685"/>
      <c r="Y226" s="685"/>
      <c r="Z226" s="685"/>
      <c r="AA226" s="685"/>
      <c r="AB226" s="685"/>
      <c r="AC226" s="685"/>
      <c r="AD226" s="685"/>
      <c r="AE226" s="685"/>
      <c r="AF226" s="685"/>
    </row>
    <row r="227" spans="1:32" ht="15" x14ac:dyDescent="0.2">
      <c r="A227" s="685"/>
      <c r="B227" s="685"/>
      <c r="C227" s="685"/>
      <c r="D227" s="685"/>
      <c r="E227" s="685"/>
      <c r="F227" s="685"/>
      <c r="G227" s="685"/>
      <c r="H227" s="685"/>
      <c r="I227" s="685"/>
      <c r="J227" s="685"/>
      <c r="K227" s="685"/>
      <c r="L227" s="685"/>
      <c r="M227" s="685"/>
      <c r="N227" s="685"/>
      <c r="O227" s="685"/>
      <c r="P227" s="685"/>
      <c r="Q227" s="685"/>
      <c r="R227" s="685"/>
      <c r="S227" s="685"/>
      <c r="T227" s="685"/>
      <c r="U227" s="685"/>
      <c r="V227" s="685"/>
      <c r="W227" s="685"/>
      <c r="X227" s="685"/>
      <c r="Y227" s="685"/>
      <c r="Z227" s="685"/>
      <c r="AA227" s="685"/>
      <c r="AB227" s="685"/>
      <c r="AC227" s="685"/>
      <c r="AD227" s="685"/>
      <c r="AE227" s="685"/>
      <c r="AF227" s="685"/>
    </row>
    <row r="228" spans="1:32" ht="15" x14ac:dyDescent="0.2">
      <c r="A228" s="685"/>
      <c r="B228" s="685"/>
      <c r="C228" s="685"/>
      <c r="D228" s="685"/>
      <c r="E228" s="685"/>
      <c r="F228" s="685"/>
      <c r="G228" s="685"/>
      <c r="H228" s="685"/>
      <c r="I228" s="685"/>
      <c r="J228" s="685"/>
      <c r="K228" s="685"/>
      <c r="L228" s="685"/>
      <c r="M228" s="685"/>
      <c r="N228" s="685"/>
      <c r="O228" s="685"/>
      <c r="P228" s="685"/>
      <c r="Q228" s="685"/>
      <c r="R228" s="685"/>
      <c r="S228" s="685"/>
      <c r="T228" s="685"/>
      <c r="U228" s="685"/>
      <c r="V228" s="685"/>
      <c r="W228" s="685"/>
      <c r="X228" s="685"/>
      <c r="Y228" s="685"/>
      <c r="Z228" s="685"/>
      <c r="AA228" s="685"/>
      <c r="AB228" s="685"/>
      <c r="AC228" s="685"/>
      <c r="AD228" s="685"/>
      <c r="AE228" s="685"/>
      <c r="AF228" s="685"/>
    </row>
    <row r="229" spans="1:32" ht="15" x14ac:dyDescent="0.2">
      <c r="A229" s="685"/>
      <c r="B229" s="685"/>
      <c r="C229" s="685"/>
      <c r="D229" s="685"/>
      <c r="E229" s="685"/>
      <c r="F229" s="685"/>
      <c r="G229" s="685"/>
      <c r="H229" s="685"/>
      <c r="I229" s="685"/>
      <c r="J229" s="685"/>
      <c r="K229" s="685"/>
      <c r="L229" s="685"/>
      <c r="M229" s="685"/>
      <c r="N229" s="685"/>
      <c r="O229" s="685"/>
      <c r="P229" s="685"/>
      <c r="Q229" s="685"/>
      <c r="R229" s="685"/>
      <c r="S229" s="685"/>
      <c r="T229" s="685"/>
      <c r="U229" s="685"/>
      <c r="V229" s="685"/>
      <c r="W229" s="685"/>
      <c r="X229" s="685"/>
      <c r="Y229" s="685"/>
      <c r="Z229" s="685"/>
      <c r="AA229" s="685"/>
      <c r="AB229" s="685"/>
      <c r="AC229" s="685"/>
      <c r="AD229" s="685"/>
      <c r="AE229" s="685"/>
      <c r="AF229" s="685"/>
    </row>
    <row r="230" spans="1:32" ht="15" x14ac:dyDescent="0.2">
      <c r="A230" s="685"/>
      <c r="B230" s="685"/>
      <c r="C230" s="685"/>
      <c r="D230" s="685"/>
      <c r="E230" s="685"/>
      <c r="F230" s="685"/>
      <c r="G230" s="685"/>
      <c r="H230" s="685"/>
      <c r="I230" s="685"/>
      <c r="J230" s="685"/>
      <c r="K230" s="685"/>
      <c r="L230" s="685"/>
      <c r="M230" s="685"/>
      <c r="N230" s="685"/>
      <c r="O230" s="685"/>
      <c r="P230" s="685"/>
      <c r="Q230" s="685"/>
      <c r="R230" s="685"/>
      <c r="S230" s="685"/>
      <c r="T230" s="685"/>
      <c r="U230" s="685"/>
      <c r="V230" s="685"/>
      <c r="W230" s="685"/>
      <c r="X230" s="685"/>
      <c r="Y230" s="685"/>
      <c r="Z230" s="685"/>
      <c r="AA230" s="685"/>
      <c r="AB230" s="685"/>
      <c r="AC230" s="685"/>
      <c r="AD230" s="685"/>
      <c r="AE230" s="685"/>
      <c r="AF230" s="685"/>
    </row>
    <row r="231" spans="1:32" ht="15" x14ac:dyDescent="0.2">
      <c r="A231" s="685"/>
      <c r="B231" s="685"/>
      <c r="C231" s="685"/>
      <c r="D231" s="685"/>
      <c r="E231" s="685"/>
      <c r="F231" s="685"/>
      <c r="G231" s="685"/>
      <c r="H231" s="685"/>
      <c r="I231" s="685"/>
      <c r="J231" s="685"/>
      <c r="K231" s="685"/>
      <c r="L231" s="685"/>
      <c r="M231" s="685"/>
      <c r="N231" s="685"/>
      <c r="O231" s="685"/>
      <c r="P231" s="685"/>
      <c r="Q231" s="685"/>
      <c r="R231" s="685"/>
      <c r="S231" s="685"/>
      <c r="T231" s="685"/>
      <c r="U231" s="685"/>
      <c r="V231" s="685"/>
      <c r="W231" s="685"/>
      <c r="X231" s="685"/>
      <c r="Y231" s="685"/>
      <c r="Z231" s="685"/>
      <c r="AA231" s="685"/>
      <c r="AB231" s="685"/>
      <c r="AC231" s="685"/>
      <c r="AD231" s="685"/>
      <c r="AE231" s="685"/>
      <c r="AF231" s="685"/>
    </row>
    <row r="232" spans="1:32" ht="15" x14ac:dyDescent="0.2">
      <c r="A232" s="685"/>
      <c r="B232" s="685"/>
      <c r="C232" s="685"/>
      <c r="D232" s="685"/>
      <c r="E232" s="685"/>
      <c r="F232" s="685"/>
      <c r="G232" s="685"/>
      <c r="H232" s="685"/>
      <c r="I232" s="685"/>
      <c r="J232" s="685"/>
      <c r="K232" s="685"/>
      <c r="L232" s="685"/>
      <c r="M232" s="685"/>
      <c r="N232" s="685"/>
      <c r="O232" s="685"/>
      <c r="P232" s="685"/>
      <c r="Q232" s="685"/>
      <c r="R232" s="685"/>
      <c r="S232" s="685"/>
      <c r="T232" s="685"/>
      <c r="U232" s="685"/>
      <c r="V232" s="685"/>
      <c r="W232" s="685"/>
      <c r="X232" s="685"/>
      <c r="Y232" s="685"/>
      <c r="Z232" s="685"/>
      <c r="AA232" s="685"/>
      <c r="AB232" s="685"/>
      <c r="AC232" s="685"/>
      <c r="AD232" s="685"/>
      <c r="AE232" s="685"/>
      <c r="AF232" s="685"/>
    </row>
    <row r="233" spans="1:32" ht="15" x14ac:dyDescent="0.2">
      <c r="A233" s="685"/>
      <c r="B233" s="685"/>
      <c r="C233" s="685"/>
      <c r="D233" s="685"/>
      <c r="E233" s="685"/>
      <c r="F233" s="685"/>
      <c r="G233" s="685"/>
      <c r="H233" s="685"/>
      <c r="I233" s="685"/>
      <c r="J233" s="685"/>
      <c r="K233" s="685"/>
      <c r="L233" s="685"/>
      <c r="M233" s="685"/>
      <c r="N233" s="685"/>
      <c r="O233" s="685"/>
      <c r="P233" s="685"/>
      <c r="Q233" s="685"/>
      <c r="R233" s="685"/>
      <c r="S233" s="685"/>
      <c r="T233" s="685"/>
      <c r="U233" s="685"/>
      <c r="V233" s="685"/>
      <c r="W233" s="685"/>
      <c r="X233" s="685"/>
      <c r="Y233" s="685"/>
      <c r="Z233" s="685"/>
      <c r="AA233" s="685"/>
      <c r="AB233" s="685"/>
      <c r="AC233" s="685"/>
      <c r="AD233" s="685"/>
      <c r="AE233" s="685"/>
      <c r="AF233" s="685"/>
    </row>
    <row r="234" spans="1:32" ht="15" x14ac:dyDescent="0.2">
      <c r="A234" s="685"/>
      <c r="B234" s="685"/>
      <c r="C234" s="685"/>
      <c r="D234" s="685"/>
      <c r="E234" s="685"/>
      <c r="F234" s="685"/>
      <c r="G234" s="685"/>
      <c r="H234" s="685"/>
      <c r="I234" s="685"/>
      <c r="J234" s="685"/>
      <c r="K234" s="685"/>
      <c r="L234" s="685"/>
      <c r="M234" s="685"/>
      <c r="N234" s="685"/>
      <c r="O234" s="685"/>
      <c r="P234" s="685"/>
      <c r="Q234" s="685"/>
      <c r="R234" s="685"/>
      <c r="S234" s="685"/>
      <c r="T234" s="685"/>
      <c r="U234" s="685"/>
      <c r="V234" s="685"/>
      <c r="W234" s="685"/>
      <c r="X234" s="685"/>
      <c r="Y234" s="685"/>
      <c r="Z234" s="685"/>
      <c r="AA234" s="685"/>
      <c r="AB234" s="685"/>
      <c r="AC234" s="685"/>
      <c r="AD234" s="685"/>
      <c r="AE234" s="685"/>
      <c r="AF234" s="685"/>
    </row>
    <row r="235" spans="1:32" ht="15" x14ac:dyDescent="0.2">
      <c r="A235" s="685"/>
      <c r="B235" s="685"/>
      <c r="C235" s="685"/>
      <c r="D235" s="685"/>
      <c r="E235" s="685"/>
      <c r="F235" s="685"/>
      <c r="G235" s="685"/>
      <c r="H235" s="685"/>
      <c r="I235" s="685"/>
      <c r="J235" s="685"/>
      <c r="K235" s="685"/>
      <c r="L235" s="685"/>
      <c r="M235" s="685"/>
      <c r="N235" s="685"/>
      <c r="O235" s="685"/>
      <c r="P235" s="685"/>
      <c r="Q235" s="685"/>
      <c r="R235" s="685"/>
      <c r="S235" s="685"/>
      <c r="T235" s="685"/>
      <c r="U235" s="685"/>
      <c r="V235" s="685"/>
      <c r="W235" s="685"/>
      <c r="X235" s="685"/>
      <c r="Y235" s="685"/>
      <c r="Z235" s="685"/>
      <c r="AA235" s="685"/>
      <c r="AB235" s="685"/>
      <c r="AC235" s="685"/>
      <c r="AD235" s="685"/>
      <c r="AE235" s="685"/>
      <c r="AF235" s="685"/>
    </row>
    <row r="236" spans="1:32" ht="15" x14ac:dyDescent="0.2">
      <c r="A236" s="685"/>
      <c r="B236" s="685"/>
      <c r="C236" s="685"/>
      <c r="D236" s="685"/>
      <c r="E236" s="685"/>
      <c r="F236" s="685"/>
      <c r="G236" s="685"/>
      <c r="H236" s="685"/>
      <c r="I236" s="685"/>
      <c r="J236" s="685"/>
      <c r="K236" s="685"/>
      <c r="L236" s="685"/>
      <c r="M236" s="685"/>
      <c r="N236" s="685"/>
      <c r="O236" s="685"/>
      <c r="P236" s="685"/>
      <c r="Q236" s="685"/>
      <c r="R236" s="685"/>
      <c r="S236" s="685"/>
      <c r="T236" s="685"/>
      <c r="U236" s="685"/>
      <c r="V236" s="685"/>
      <c r="W236" s="685"/>
      <c r="X236" s="685"/>
      <c r="Y236" s="685"/>
      <c r="Z236" s="685"/>
      <c r="AA236" s="685"/>
      <c r="AB236" s="685"/>
      <c r="AC236" s="685"/>
      <c r="AD236" s="685"/>
      <c r="AE236" s="685"/>
      <c r="AF236" s="685"/>
    </row>
    <row r="237" spans="1:32" ht="15" x14ac:dyDescent="0.2">
      <c r="A237" s="685"/>
      <c r="B237" s="685"/>
      <c r="C237" s="685"/>
      <c r="D237" s="685"/>
      <c r="E237" s="685"/>
      <c r="F237" s="685"/>
      <c r="G237" s="685"/>
      <c r="H237" s="685"/>
      <c r="I237" s="685"/>
      <c r="J237" s="685"/>
      <c r="K237" s="685"/>
      <c r="L237" s="685"/>
      <c r="M237" s="685"/>
      <c r="N237" s="685"/>
      <c r="O237" s="685"/>
      <c r="P237" s="685"/>
      <c r="Q237" s="685"/>
      <c r="R237" s="685"/>
      <c r="S237" s="685"/>
      <c r="T237" s="685"/>
      <c r="U237" s="685"/>
      <c r="V237" s="685"/>
      <c r="W237" s="685"/>
      <c r="X237" s="685"/>
      <c r="Y237" s="685"/>
      <c r="Z237" s="685"/>
      <c r="AA237" s="685"/>
      <c r="AB237" s="685"/>
      <c r="AC237" s="685"/>
      <c r="AD237" s="685"/>
      <c r="AE237" s="685"/>
      <c r="AF237" s="685"/>
    </row>
    <row r="238" spans="1:32" ht="15" x14ac:dyDescent="0.2">
      <c r="A238" s="685"/>
      <c r="B238" s="685"/>
      <c r="C238" s="685"/>
      <c r="D238" s="685"/>
      <c r="E238" s="685"/>
      <c r="F238" s="685"/>
      <c r="G238" s="685"/>
      <c r="H238" s="685"/>
      <c r="I238" s="685"/>
      <c r="J238" s="685"/>
      <c r="K238" s="685"/>
      <c r="L238" s="685"/>
      <c r="M238" s="685"/>
      <c r="N238" s="685"/>
      <c r="O238" s="685"/>
      <c r="P238" s="685"/>
      <c r="Q238" s="685"/>
      <c r="R238" s="685"/>
      <c r="S238" s="685"/>
      <c r="T238" s="685"/>
      <c r="U238" s="685"/>
      <c r="V238" s="685"/>
      <c r="W238" s="685"/>
      <c r="X238" s="685"/>
      <c r="Y238" s="685"/>
      <c r="Z238" s="685"/>
      <c r="AA238" s="685"/>
      <c r="AB238" s="685"/>
      <c r="AC238" s="685"/>
      <c r="AD238" s="685"/>
      <c r="AE238" s="685"/>
      <c r="AF238" s="685"/>
    </row>
    <row r="239" spans="1:32" ht="15" x14ac:dyDescent="0.2">
      <c r="A239" s="685"/>
      <c r="B239" s="685"/>
      <c r="C239" s="685"/>
      <c r="D239" s="685"/>
      <c r="E239" s="685"/>
      <c r="F239" s="685"/>
      <c r="G239" s="685"/>
      <c r="H239" s="685"/>
      <c r="I239" s="685"/>
      <c r="J239" s="685"/>
      <c r="K239" s="685"/>
      <c r="L239" s="685"/>
      <c r="M239" s="685"/>
      <c r="N239" s="685"/>
      <c r="O239" s="685"/>
      <c r="P239" s="685"/>
      <c r="Q239" s="685"/>
      <c r="R239" s="685"/>
      <c r="S239" s="685"/>
      <c r="T239" s="685"/>
      <c r="U239" s="685"/>
      <c r="V239" s="685"/>
      <c r="W239" s="685"/>
      <c r="X239" s="685"/>
      <c r="Y239" s="685"/>
      <c r="Z239" s="685"/>
      <c r="AA239" s="685"/>
      <c r="AB239" s="685"/>
      <c r="AC239" s="685"/>
      <c r="AD239" s="685"/>
      <c r="AE239" s="685"/>
      <c r="AF239" s="685"/>
    </row>
    <row r="240" spans="1:32" ht="15" x14ac:dyDescent="0.2">
      <c r="A240" s="685"/>
      <c r="B240" s="685"/>
      <c r="C240" s="685"/>
      <c r="D240" s="685"/>
      <c r="E240" s="685"/>
      <c r="F240" s="685"/>
      <c r="G240" s="685"/>
      <c r="H240" s="685"/>
      <c r="I240" s="685"/>
      <c r="J240" s="685"/>
      <c r="K240" s="685"/>
      <c r="L240" s="685"/>
      <c r="M240" s="685"/>
      <c r="N240" s="685"/>
      <c r="O240" s="685"/>
      <c r="P240" s="685"/>
      <c r="Q240" s="685"/>
      <c r="R240" s="685"/>
      <c r="S240" s="685"/>
      <c r="T240" s="685"/>
      <c r="U240" s="685"/>
      <c r="V240" s="685"/>
      <c r="W240" s="685"/>
      <c r="X240" s="685"/>
      <c r="Y240" s="685"/>
      <c r="Z240" s="685"/>
      <c r="AA240" s="685"/>
      <c r="AB240" s="685"/>
      <c r="AC240" s="685"/>
      <c r="AD240" s="685"/>
      <c r="AE240" s="685"/>
      <c r="AF240" s="685"/>
    </row>
    <row r="241" spans="1:32" ht="15" x14ac:dyDescent="0.2">
      <c r="A241" s="685"/>
      <c r="B241" s="685"/>
      <c r="C241" s="685"/>
      <c r="D241" s="685"/>
      <c r="E241" s="685"/>
      <c r="F241" s="685"/>
      <c r="G241" s="685"/>
      <c r="H241" s="685"/>
      <c r="I241" s="685"/>
      <c r="J241" s="685"/>
      <c r="K241" s="685"/>
      <c r="L241" s="685"/>
      <c r="M241" s="685"/>
      <c r="N241" s="685"/>
      <c r="O241" s="685"/>
      <c r="P241" s="685"/>
      <c r="Q241" s="685"/>
      <c r="R241" s="685"/>
      <c r="S241" s="685"/>
      <c r="T241" s="685"/>
      <c r="U241" s="685"/>
      <c r="V241" s="685"/>
      <c r="W241" s="685"/>
      <c r="X241" s="685"/>
      <c r="Y241" s="685"/>
      <c r="Z241" s="685"/>
      <c r="AA241" s="685"/>
      <c r="AB241" s="685"/>
      <c r="AC241" s="685"/>
      <c r="AD241" s="685"/>
      <c r="AE241" s="685"/>
      <c r="AF241" s="685"/>
    </row>
    <row r="242" spans="1:32" ht="15" x14ac:dyDescent="0.2">
      <c r="A242" s="685"/>
      <c r="B242" s="685"/>
      <c r="C242" s="685"/>
      <c r="D242" s="685"/>
      <c r="E242" s="685"/>
      <c r="F242" s="685"/>
      <c r="G242" s="685"/>
      <c r="H242" s="685"/>
      <c r="I242" s="685"/>
      <c r="J242" s="685"/>
      <c r="K242" s="685"/>
      <c r="L242" s="685"/>
      <c r="M242" s="685"/>
      <c r="N242" s="685"/>
      <c r="O242" s="685"/>
      <c r="P242" s="685"/>
      <c r="Q242" s="685"/>
      <c r="R242" s="685"/>
      <c r="S242" s="685"/>
      <c r="T242" s="685"/>
      <c r="U242" s="685"/>
      <c r="V242" s="685"/>
      <c r="W242" s="685"/>
      <c r="X242" s="685"/>
      <c r="Y242" s="685"/>
      <c r="Z242" s="685"/>
      <c r="AA242" s="685"/>
      <c r="AB242" s="685"/>
      <c r="AC242" s="685"/>
      <c r="AD242" s="685"/>
      <c r="AE242" s="685"/>
      <c r="AF242" s="685"/>
    </row>
    <row r="243" spans="1:32" ht="15" x14ac:dyDescent="0.2">
      <c r="A243" s="685"/>
      <c r="B243" s="685"/>
      <c r="C243" s="685"/>
      <c r="D243" s="685"/>
      <c r="E243" s="685"/>
      <c r="F243" s="685"/>
      <c r="G243" s="685"/>
      <c r="H243" s="685"/>
      <c r="I243" s="685"/>
      <c r="J243" s="685"/>
      <c r="K243" s="685"/>
      <c r="L243" s="685"/>
      <c r="M243" s="685"/>
      <c r="N243" s="685"/>
      <c r="O243" s="685"/>
      <c r="P243" s="685"/>
      <c r="Q243" s="685"/>
      <c r="R243" s="685"/>
      <c r="S243" s="685"/>
      <c r="T243" s="685"/>
      <c r="U243" s="685"/>
      <c r="V243" s="685"/>
      <c r="W243" s="685"/>
      <c r="X243" s="685"/>
      <c r="Y243" s="685"/>
      <c r="Z243" s="685"/>
      <c r="AA243" s="685"/>
      <c r="AB243" s="685"/>
      <c r="AC243" s="685"/>
      <c r="AD243" s="685"/>
      <c r="AE243" s="685"/>
      <c r="AF243" s="685"/>
    </row>
    <row r="244" spans="1:32" ht="15" x14ac:dyDescent="0.2">
      <c r="A244" s="685"/>
      <c r="B244" s="685"/>
      <c r="C244" s="685"/>
      <c r="D244" s="685"/>
      <c r="E244" s="685"/>
      <c r="F244" s="685"/>
      <c r="G244" s="685"/>
      <c r="H244" s="685"/>
      <c r="I244" s="685"/>
      <c r="J244" s="685"/>
      <c r="K244" s="685"/>
      <c r="L244" s="685"/>
      <c r="M244" s="685"/>
      <c r="N244" s="685"/>
      <c r="O244" s="685"/>
      <c r="P244" s="685"/>
      <c r="Q244" s="685"/>
      <c r="R244" s="685"/>
      <c r="S244" s="685"/>
      <c r="T244" s="685"/>
      <c r="U244" s="685"/>
      <c r="V244" s="685"/>
      <c r="W244" s="685"/>
      <c r="X244" s="685"/>
      <c r="Y244" s="685"/>
      <c r="Z244" s="685"/>
      <c r="AA244" s="685"/>
      <c r="AB244" s="685"/>
      <c r="AC244" s="685"/>
      <c r="AD244" s="685"/>
      <c r="AE244" s="685"/>
      <c r="AF244" s="685"/>
    </row>
    <row r="245" spans="1:32" ht="15" x14ac:dyDescent="0.2">
      <c r="A245" s="685"/>
      <c r="B245" s="685"/>
      <c r="C245" s="685"/>
      <c r="D245" s="685"/>
      <c r="E245" s="685"/>
      <c r="F245" s="685"/>
      <c r="G245" s="685"/>
      <c r="H245" s="685"/>
      <c r="I245" s="685"/>
      <c r="J245" s="685"/>
      <c r="K245" s="685"/>
      <c r="L245" s="685"/>
      <c r="M245" s="685"/>
      <c r="N245" s="685"/>
      <c r="O245" s="685"/>
      <c r="P245" s="685"/>
      <c r="Q245" s="685"/>
      <c r="R245" s="685"/>
      <c r="S245" s="685"/>
      <c r="T245" s="685"/>
      <c r="U245" s="685"/>
      <c r="V245" s="685"/>
      <c r="W245" s="685"/>
      <c r="X245" s="685"/>
      <c r="Y245" s="685"/>
      <c r="Z245" s="685"/>
      <c r="AA245" s="685"/>
      <c r="AB245" s="685"/>
      <c r="AC245" s="685"/>
      <c r="AD245" s="685"/>
      <c r="AE245" s="685"/>
      <c r="AF245" s="685"/>
    </row>
    <row r="246" spans="1:32" ht="15" x14ac:dyDescent="0.2">
      <c r="A246" s="685"/>
      <c r="B246" s="685"/>
      <c r="C246" s="685"/>
      <c r="D246" s="685"/>
      <c r="E246" s="685"/>
      <c r="F246" s="685"/>
      <c r="G246" s="685"/>
      <c r="H246" s="685"/>
      <c r="I246" s="685"/>
      <c r="J246" s="685"/>
      <c r="K246" s="685"/>
      <c r="L246" s="685"/>
      <c r="M246" s="685"/>
      <c r="N246" s="685"/>
      <c r="O246" s="685"/>
      <c r="P246" s="685"/>
      <c r="Q246" s="685"/>
      <c r="R246" s="685"/>
      <c r="S246" s="685"/>
      <c r="T246" s="685"/>
      <c r="U246" s="685"/>
      <c r="V246" s="685"/>
      <c r="W246" s="685"/>
      <c r="X246" s="685"/>
      <c r="Y246" s="685"/>
      <c r="Z246" s="685"/>
      <c r="AA246" s="685"/>
      <c r="AB246" s="685"/>
      <c r="AC246" s="685"/>
      <c r="AD246" s="685"/>
      <c r="AE246" s="685"/>
      <c r="AF246" s="685"/>
    </row>
    <row r="247" spans="1:32" ht="15" x14ac:dyDescent="0.2">
      <c r="A247" s="685"/>
      <c r="B247" s="685"/>
      <c r="C247" s="685"/>
      <c r="D247" s="685"/>
      <c r="E247" s="685"/>
      <c r="F247" s="685"/>
      <c r="G247" s="685"/>
      <c r="H247" s="685"/>
      <c r="I247" s="685"/>
      <c r="J247" s="685"/>
      <c r="K247" s="685"/>
      <c r="L247" s="685"/>
      <c r="M247" s="685"/>
      <c r="N247" s="685"/>
      <c r="O247" s="685"/>
      <c r="P247" s="685"/>
      <c r="Q247" s="685"/>
      <c r="R247" s="685"/>
      <c r="S247" s="685"/>
      <c r="T247" s="685"/>
      <c r="U247" s="685"/>
      <c r="V247" s="685"/>
      <c r="W247" s="685"/>
      <c r="X247" s="685"/>
      <c r="Y247" s="685"/>
      <c r="Z247" s="685"/>
      <c r="AA247" s="685"/>
      <c r="AB247" s="685"/>
      <c r="AC247" s="685"/>
      <c r="AD247" s="685"/>
      <c r="AE247" s="685"/>
      <c r="AF247" s="685"/>
    </row>
    <row r="248" spans="1:32" ht="15" x14ac:dyDescent="0.2">
      <c r="A248" s="685"/>
      <c r="B248" s="685"/>
      <c r="C248" s="685"/>
      <c r="D248" s="685"/>
      <c r="E248" s="685"/>
      <c r="F248" s="685"/>
      <c r="G248" s="685"/>
      <c r="H248" s="685"/>
      <c r="I248" s="685"/>
      <c r="J248" s="685"/>
      <c r="K248" s="685"/>
      <c r="L248" s="685"/>
      <c r="M248" s="685"/>
      <c r="N248" s="685"/>
      <c r="O248" s="685"/>
      <c r="P248" s="685"/>
      <c r="Q248" s="685"/>
      <c r="R248" s="685"/>
      <c r="S248" s="685"/>
      <c r="T248" s="685"/>
      <c r="U248" s="685"/>
      <c r="V248" s="685"/>
      <c r="W248" s="685"/>
      <c r="X248" s="685"/>
      <c r="Y248" s="685"/>
      <c r="Z248" s="685"/>
      <c r="AA248" s="685"/>
      <c r="AB248" s="685"/>
      <c r="AC248" s="685"/>
      <c r="AD248" s="685"/>
      <c r="AE248" s="685"/>
      <c r="AF248" s="685"/>
    </row>
    <row r="249" spans="1:32" ht="15" x14ac:dyDescent="0.2">
      <c r="A249" s="685"/>
      <c r="B249" s="685"/>
      <c r="C249" s="685"/>
      <c r="D249" s="685"/>
      <c r="E249" s="685"/>
      <c r="F249" s="685"/>
      <c r="G249" s="685"/>
      <c r="H249" s="685"/>
      <c r="I249" s="685"/>
      <c r="J249" s="685"/>
      <c r="K249" s="685"/>
      <c r="L249" s="685"/>
      <c r="M249" s="685"/>
      <c r="N249" s="685"/>
      <c r="O249" s="685"/>
      <c r="P249" s="685"/>
      <c r="Q249" s="685"/>
      <c r="R249" s="685"/>
      <c r="S249" s="685"/>
      <c r="T249" s="685"/>
      <c r="U249" s="685"/>
      <c r="V249" s="685"/>
      <c r="W249" s="685"/>
      <c r="X249" s="685"/>
      <c r="Y249" s="685"/>
      <c r="Z249" s="685"/>
      <c r="AA249" s="685"/>
      <c r="AB249" s="685"/>
      <c r="AC249" s="685"/>
      <c r="AD249" s="685"/>
      <c r="AE249" s="685"/>
      <c r="AF249" s="685"/>
    </row>
    <row r="250" spans="1:32" ht="15" x14ac:dyDescent="0.2">
      <c r="A250" s="685"/>
      <c r="B250" s="685"/>
      <c r="C250" s="685"/>
      <c r="D250" s="685"/>
      <c r="E250" s="685"/>
      <c r="F250" s="685"/>
      <c r="G250" s="685"/>
      <c r="H250" s="685"/>
      <c r="I250" s="685"/>
      <c r="J250" s="685"/>
      <c r="K250" s="685"/>
      <c r="L250" s="685"/>
      <c r="M250" s="685"/>
      <c r="N250" s="685"/>
      <c r="O250" s="685"/>
      <c r="P250" s="685"/>
      <c r="Q250" s="685"/>
      <c r="R250" s="685"/>
      <c r="S250" s="685"/>
      <c r="T250" s="685"/>
      <c r="U250" s="685"/>
      <c r="V250" s="685"/>
      <c r="W250" s="685"/>
      <c r="X250" s="685"/>
      <c r="Y250" s="685"/>
      <c r="Z250" s="685"/>
      <c r="AA250" s="685"/>
      <c r="AB250" s="685"/>
      <c r="AC250" s="685"/>
      <c r="AD250" s="685"/>
      <c r="AE250" s="685"/>
      <c r="AF250" s="685"/>
    </row>
    <row r="251" spans="1:32" ht="15" x14ac:dyDescent="0.2">
      <c r="A251" s="685"/>
      <c r="B251" s="685"/>
      <c r="C251" s="685"/>
      <c r="D251" s="685"/>
      <c r="E251" s="685"/>
      <c r="F251" s="685"/>
      <c r="G251" s="685"/>
      <c r="H251" s="685"/>
      <c r="I251" s="685"/>
      <c r="J251" s="685"/>
      <c r="K251" s="685"/>
      <c r="L251" s="685"/>
      <c r="M251" s="685"/>
      <c r="N251" s="685"/>
      <c r="O251" s="685"/>
      <c r="P251" s="685"/>
      <c r="Q251" s="685"/>
      <c r="R251" s="685"/>
      <c r="S251" s="685"/>
      <c r="T251" s="685"/>
      <c r="U251" s="685"/>
      <c r="V251" s="685"/>
      <c r="W251" s="685"/>
      <c r="X251" s="685"/>
      <c r="Y251" s="685"/>
      <c r="Z251" s="685"/>
      <c r="AA251" s="685"/>
      <c r="AB251" s="685"/>
      <c r="AC251" s="685"/>
      <c r="AD251" s="685"/>
      <c r="AE251" s="685"/>
      <c r="AF251" s="685"/>
    </row>
    <row r="252" spans="1:32" ht="15" x14ac:dyDescent="0.2">
      <c r="A252" s="685"/>
      <c r="B252" s="685"/>
      <c r="C252" s="685"/>
      <c r="D252" s="685"/>
      <c r="E252" s="685"/>
      <c r="F252" s="685"/>
      <c r="G252" s="685"/>
      <c r="H252" s="685"/>
      <c r="I252" s="685"/>
      <c r="J252" s="685"/>
      <c r="K252" s="685"/>
      <c r="L252" s="685"/>
      <c r="M252" s="685"/>
      <c r="N252" s="685"/>
      <c r="O252" s="685"/>
      <c r="P252" s="685"/>
      <c r="Q252" s="685"/>
      <c r="R252" s="685"/>
      <c r="S252" s="685"/>
      <c r="T252" s="685"/>
      <c r="U252" s="685"/>
      <c r="V252" s="685"/>
      <c r="W252" s="685"/>
      <c r="X252" s="685"/>
      <c r="Y252" s="685"/>
      <c r="Z252" s="685"/>
      <c r="AA252" s="685"/>
      <c r="AB252" s="685"/>
      <c r="AC252" s="685"/>
      <c r="AD252" s="685"/>
      <c r="AE252" s="685"/>
      <c r="AF252" s="685"/>
    </row>
    <row r="253" spans="1:32" ht="15" x14ac:dyDescent="0.2">
      <c r="A253" s="685"/>
      <c r="B253" s="685"/>
      <c r="C253" s="685"/>
      <c r="D253" s="685"/>
      <c r="E253" s="685"/>
      <c r="F253" s="685"/>
      <c r="G253" s="685"/>
      <c r="H253" s="685"/>
      <c r="I253" s="685"/>
      <c r="J253" s="685"/>
      <c r="K253" s="685"/>
      <c r="L253" s="685"/>
      <c r="M253" s="685"/>
      <c r="N253" s="685"/>
      <c r="O253" s="685"/>
      <c r="P253" s="685"/>
      <c r="Q253" s="685"/>
      <c r="R253" s="685"/>
      <c r="S253" s="685"/>
      <c r="T253" s="685"/>
      <c r="U253" s="685"/>
      <c r="V253" s="685"/>
      <c r="W253" s="685"/>
      <c r="X253" s="685"/>
      <c r="Y253" s="685"/>
      <c r="Z253" s="685"/>
      <c r="AA253" s="685"/>
      <c r="AB253" s="685"/>
      <c r="AC253" s="685"/>
      <c r="AD253" s="685"/>
      <c r="AE253" s="685"/>
      <c r="AF253" s="685"/>
    </row>
    <row r="254" spans="1:32" ht="15" x14ac:dyDescent="0.2">
      <c r="A254" s="685"/>
      <c r="B254" s="685"/>
      <c r="C254" s="685"/>
      <c r="D254" s="685"/>
      <c r="E254" s="685"/>
      <c r="F254" s="685"/>
      <c r="G254" s="685"/>
      <c r="H254" s="685"/>
      <c r="I254" s="685"/>
      <c r="J254" s="685"/>
      <c r="K254" s="685"/>
      <c r="L254" s="685"/>
      <c r="M254" s="685"/>
      <c r="N254" s="685"/>
      <c r="O254" s="685"/>
      <c r="P254" s="685"/>
      <c r="Q254" s="685"/>
      <c r="R254" s="685"/>
      <c r="S254" s="685"/>
      <c r="T254" s="685"/>
      <c r="U254" s="685"/>
      <c r="V254" s="685"/>
      <c r="W254" s="685"/>
      <c r="X254" s="685"/>
      <c r="Y254" s="685"/>
      <c r="Z254" s="685"/>
      <c r="AA254" s="685"/>
      <c r="AB254" s="685"/>
      <c r="AC254" s="685"/>
      <c r="AD254" s="685"/>
      <c r="AE254" s="685"/>
      <c r="AF254" s="685"/>
    </row>
    <row r="255" spans="1:32" ht="15" x14ac:dyDescent="0.2">
      <c r="A255" s="685"/>
      <c r="B255" s="685"/>
      <c r="C255" s="685"/>
      <c r="D255" s="685"/>
      <c r="E255" s="685"/>
      <c r="F255" s="685"/>
      <c r="G255" s="685"/>
      <c r="H255" s="685"/>
      <c r="I255" s="685"/>
      <c r="J255" s="685"/>
      <c r="K255" s="685"/>
      <c r="L255" s="685"/>
      <c r="M255" s="685"/>
      <c r="N255" s="685"/>
      <c r="O255" s="685"/>
      <c r="P255" s="685"/>
      <c r="Q255" s="685"/>
      <c r="R255" s="685"/>
      <c r="S255" s="685"/>
      <c r="T255" s="685"/>
      <c r="U255" s="685"/>
      <c r="V255" s="685"/>
      <c r="W255" s="685"/>
      <c r="X255" s="685"/>
      <c r="Y255" s="685"/>
      <c r="Z255" s="685"/>
      <c r="AA255" s="685"/>
      <c r="AB255" s="685"/>
      <c r="AC255" s="685"/>
      <c r="AD255" s="685"/>
      <c r="AE255" s="685"/>
      <c r="AF255" s="685"/>
    </row>
    <row r="256" spans="1:32" ht="15" x14ac:dyDescent="0.2">
      <c r="A256" s="685"/>
      <c r="B256" s="685"/>
      <c r="C256" s="685"/>
      <c r="D256" s="685"/>
      <c r="E256" s="685"/>
      <c r="F256" s="685"/>
      <c r="G256" s="685"/>
      <c r="H256" s="685"/>
      <c r="I256" s="685"/>
      <c r="J256" s="685"/>
      <c r="K256" s="685"/>
      <c r="L256" s="685"/>
      <c r="M256" s="685"/>
      <c r="N256" s="685"/>
      <c r="O256" s="685"/>
      <c r="P256" s="685"/>
      <c r="Q256" s="685"/>
      <c r="R256" s="685"/>
      <c r="S256" s="685"/>
      <c r="T256" s="685"/>
      <c r="U256" s="685"/>
      <c r="V256" s="685"/>
      <c r="W256" s="685"/>
      <c r="X256" s="685"/>
      <c r="Y256" s="685"/>
      <c r="Z256" s="685"/>
      <c r="AA256" s="685"/>
      <c r="AB256" s="685"/>
      <c r="AC256" s="685"/>
      <c r="AD256" s="685"/>
      <c r="AE256" s="685"/>
      <c r="AF256" s="685"/>
    </row>
    <row r="257" spans="1:32" ht="15" x14ac:dyDescent="0.2">
      <c r="A257" s="685"/>
      <c r="B257" s="685"/>
      <c r="C257" s="685"/>
      <c r="D257" s="685"/>
      <c r="E257" s="685"/>
      <c r="F257" s="685"/>
      <c r="G257" s="685"/>
      <c r="H257" s="685"/>
      <c r="I257" s="685"/>
      <c r="J257" s="685"/>
      <c r="K257" s="685"/>
      <c r="L257" s="685"/>
      <c r="M257" s="685"/>
      <c r="N257" s="685"/>
      <c r="O257" s="685"/>
      <c r="P257" s="685"/>
      <c r="Q257" s="685"/>
      <c r="R257" s="685"/>
      <c r="S257" s="685"/>
      <c r="T257" s="685"/>
      <c r="U257" s="685"/>
      <c r="V257" s="685"/>
      <c r="W257" s="685"/>
      <c r="X257" s="685"/>
      <c r="Y257" s="685"/>
      <c r="Z257" s="685"/>
      <c r="AA257" s="685"/>
      <c r="AB257" s="685"/>
      <c r="AC257" s="685"/>
      <c r="AD257" s="685"/>
      <c r="AE257" s="685"/>
      <c r="AF257" s="685"/>
    </row>
    <row r="258" spans="1:32" ht="15" x14ac:dyDescent="0.2">
      <c r="A258" s="685"/>
      <c r="B258" s="685"/>
      <c r="C258" s="685"/>
      <c r="D258" s="685"/>
      <c r="E258" s="685"/>
      <c r="F258" s="685"/>
      <c r="G258" s="685"/>
      <c r="H258" s="685"/>
      <c r="I258" s="685"/>
      <c r="J258" s="685"/>
      <c r="K258" s="685"/>
      <c r="L258" s="685"/>
      <c r="M258" s="685"/>
      <c r="N258" s="685"/>
      <c r="O258" s="685"/>
      <c r="P258" s="685"/>
      <c r="Q258" s="685"/>
      <c r="R258" s="685"/>
      <c r="S258" s="685"/>
      <c r="T258" s="685"/>
      <c r="U258" s="685"/>
      <c r="V258" s="685"/>
      <c r="W258" s="685"/>
      <c r="X258" s="685"/>
      <c r="Y258" s="685"/>
      <c r="Z258" s="685"/>
      <c r="AA258" s="685"/>
      <c r="AB258" s="685"/>
      <c r="AC258" s="685"/>
      <c r="AD258" s="685"/>
      <c r="AE258" s="685"/>
      <c r="AF258" s="685"/>
    </row>
    <row r="259" spans="1:32" ht="15" x14ac:dyDescent="0.2">
      <c r="A259" s="685"/>
      <c r="B259" s="685"/>
      <c r="C259" s="685"/>
      <c r="D259" s="685"/>
      <c r="E259" s="685"/>
      <c r="F259" s="685"/>
      <c r="G259" s="685"/>
      <c r="H259" s="685"/>
      <c r="I259" s="685"/>
      <c r="J259" s="685"/>
      <c r="K259" s="685"/>
      <c r="L259" s="685"/>
      <c r="M259" s="685"/>
      <c r="N259" s="685"/>
      <c r="O259" s="685"/>
      <c r="P259" s="685"/>
      <c r="Q259" s="685"/>
      <c r="R259" s="685"/>
      <c r="S259" s="685"/>
      <c r="T259" s="685"/>
      <c r="U259" s="685"/>
      <c r="V259" s="685"/>
      <c r="W259" s="685"/>
      <c r="X259" s="685"/>
      <c r="Y259" s="685"/>
      <c r="Z259" s="685"/>
      <c r="AA259" s="685"/>
      <c r="AB259" s="685"/>
      <c r="AC259" s="685"/>
      <c r="AD259" s="685"/>
      <c r="AE259" s="685"/>
      <c r="AF259" s="685"/>
    </row>
    <row r="260" spans="1:32" ht="15" x14ac:dyDescent="0.2">
      <c r="A260" s="685"/>
      <c r="B260" s="685"/>
      <c r="C260" s="685"/>
      <c r="D260" s="685"/>
      <c r="E260" s="685"/>
      <c r="F260" s="685"/>
      <c r="G260" s="685"/>
      <c r="H260" s="685"/>
      <c r="I260" s="685"/>
      <c r="J260" s="685"/>
      <c r="K260" s="685"/>
      <c r="L260" s="685"/>
      <c r="M260" s="685"/>
      <c r="N260" s="685"/>
      <c r="O260" s="685"/>
      <c r="P260" s="685"/>
      <c r="Q260" s="685"/>
      <c r="R260" s="685"/>
      <c r="S260" s="685"/>
      <c r="T260" s="685"/>
      <c r="U260" s="685"/>
      <c r="V260" s="685"/>
      <c r="W260" s="685"/>
      <c r="X260" s="685"/>
      <c r="Y260" s="685"/>
      <c r="Z260" s="685"/>
      <c r="AA260" s="685"/>
      <c r="AB260" s="685"/>
      <c r="AC260" s="685"/>
      <c r="AD260" s="685"/>
      <c r="AE260" s="685"/>
      <c r="AF260" s="685"/>
    </row>
    <row r="261" spans="1:32" ht="15" x14ac:dyDescent="0.2">
      <c r="A261" s="685"/>
      <c r="B261" s="685"/>
      <c r="C261" s="685"/>
      <c r="D261" s="685"/>
      <c r="E261" s="685"/>
      <c r="F261" s="685"/>
      <c r="G261" s="685"/>
      <c r="H261" s="685"/>
      <c r="I261" s="685"/>
      <c r="J261" s="685"/>
      <c r="K261" s="685"/>
      <c r="L261" s="685"/>
      <c r="M261" s="685"/>
      <c r="N261" s="685"/>
      <c r="O261" s="685"/>
      <c r="P261" s="685"/>
      <c r="Q261" s="685"/>
      <c r="R261" s="685"/>
      <c r="S261" s="685"/>
      <c r="T261" s="685"/>
      <c r="U261" s="685"/>
      <c r="V261" s="685"/>
      <c r="W261" s="685"/>
      <c r="X261" s="685"/>
      <c r="Y261" s="685"/>
      <c r="Z261" s="685"/>
      <c r="AA261" s="685"/>
      <c r="AB261" s="685"/>
      <c r="AC261" s="685"/>
      <c r="AD261" s="685"/>
      <c r="AE261" s="685"/>
      <c r="AF261" s="685"/>
    </row>
    <row r="262" spans="1:32" ht="15" x14ac:dyDescent="0.2">
      <c r="A262" s="685"/>
      <c r="B262" s="685"/>
      <c r="C262" s="685"/>
      <c r="D262" s="685"/>
      <c r="E262" s="685"/>
      <c r="F262" s="685"/>
      <c r="G262" s="685"/>
      <c r="H262" s="685"/>
      <c r="I262" s="685"/>
      <c r="J262" s="685"/>
      <c r="K262" s="685"/>
      <c r="L262" s="685"/>
      <c r="M262" s="685"/>
      <c r="N262" s="685"/>
      <c r="O262" s="685"/>
      <c r="P262" s="685"/>
      <c r="Q262" s="685"/>
      <c r="R262" s="685"/>
      <c r="S262" s="685"/>
      <c r="T262" s="685"/>
      <c r="U262" s="685"/>
      <c r="V262" s="685"/>
      <c r="W262" s="685"/>
      <c r="X262" s="685"/>
      <c r="Y262" s="685"/>
      <c r="Z262" s="685"/>
      <c r="AA262" s="685"/>
      <c r="AB262" s="685"/>
      <c r="AC262" s="685"/>
      <c r="AD262" s="685"/>
      <c r="AE262" s="685"/>
      <c r="AF262" s="685"/>
    </row>
    <row r="263" spans="1:32" ht="15" x14ac:dyDescent="0.2">
      <c r="A263" s="685"/>
      <c r="B263" s="685"/>
      <c r="C263" s="685"/>
      <c r="D263" s="685"/>
      <c r="E263" s="685"/>
      <c r="F263" s="685"/>
      <c r="G263" s="685"/>
      <c r="H263" s="685"/>
      <c r="I263" s="685"/>
      <c r="J263" s="685"/>
      <c r="K263" s="685"/>
      <c r="L263" s="685"/>
      <c r="M263" s="685"/>
      <c r="N263" s="685"/>
      <c r="O263" s="685"/>
      <c r="P263" s="685"/>
      <c r="Q263" s="685"/>
      <c r="R263" s="685"/>
      <c r="S263" s="685"/>
      <c r="T263" s="685"/>
      <c r="U263" s="685"/>
      <c r="V263" s="685"/>
      <c r="W263" s="685"/>
      <c r="X263" s="685"/>
      <c r="Y263" s="685"/>
      <c r="Z263" s="685"/>
      <c r="AA263" s="685"/>
      <c r="AB263" s="685"/>
      <c r="AC263" s="685"/>
      <c r="AD263" s="685"/>
      <c r="AE263" s="685"/>
      <c r="AF263" s="685"/>
    </row>
    <row r="264" spans="1:32" ht="15" x14ac:dyDescent="0.2">
      <c r="A264" s="685"/>
      <c r="B264" s="685"/>
      <c r="C264" s="685"/>
      <c r="D264" s="685"/>
      <c r="E264" s="685"/>
      <c r="F264" s="685"/>
      <c r="G264" s="685"/>
      <c r="H264" s="685"/>
      <c r="I264" s="685"/>
      <c r="J264" s="685"/>
      <c r="K264" s="685"/>
      <c r="L264" s="685"/>
      <c r="M264" s="685"/>
      <c r="N264" s="685"/>
      <c r="O264" s="685"/>
      <c r="P264" s="685"/>
      <c r="Q264" s="685"/>
      <c r="R264" s="685"/>
      <c r="S264" s="685"/>
      <c r="T264" s="685"/>
      <c r="U264" s="685"/>
      <c r="V264" s="685"/>
      <c r="W264" s="685"/>
      <c r="X264" s="685"/>
      <c r="Y264" s="685"/>
      <c r="Z264" s="685"/>
      <c r="AA264" s="685"/>
      <c r="AB264" s="685"/>
      <c r="AC264" s="685"/>
      <c r="AD264" s="685"/>
      <c r="AE264" s="685"/>
      <c r="AF264" s="685"/>
    </row>
    <row r="265" spans="1:32" ht="15" x14ac:dyDescent="0.2">
      <c r="A265" s="685"/>
      <c r="B265" s="685"/>
      <c r="C265" s="685"/>
      <c r="D265" s="685"/>
      <c r="E265" s="685"/>
      <c r="F265" s="685"/>
      <c r="G265" s="685"/>
      <c r="H265" s="685"/>
      <c r="I265" s="685"/>
      <c r="J265" s="685"/>
      <c r="K265" s="685"/>
      <c r="L265" s="685"/>
      <c r="M265" s="685"/>
      <c r="N265" s="685"/>
      <c r="O265" s="685"/>
      <c r="P265" s="685"/>
      <c r="Q265" s="685"/>
      <c r="R265" s="685"/>
      <c r="S265" s="685"/>
      <c r="T265" s="685"/>
      <c r="U265" s="685"/>
      <c r="V265" s="685"/>
      <c r="W265" s="685"/>
      <c r="X265" s="685"/>
      <c r="Y265" s="685"/>
      <c r="Z265" s="685"/>
      <c r="AA265" s="685"/>
      <c r="AB265" s="685"/>
      <c r="AC265" s="685"/>
      <c r="AD265" s="685"/>
      <c r="AE265" s="685"/>
      <c r="AF265" s="685"/>
    </row>
    <row r="266" spans="1:32" ht="15" x14ac:dyDescent="0.2">
      <c r="A266" s="685"/>
      <c r="B266" s="685"/>
      <c r="C266" s="685"/>
      <c r="D266" s="685"/>
      <c r="E266" s="685"/>
      <c r="F266" s="685"/>
      <c r="G266" s="685"/>
      <c r="H266" s="685"/>
      <c r="I266" s="685"/>
      <c r="J266" s="685"/>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row>
    <row r="267" spans="1:32" ht="15" x14ac:dyDescent="0.2">
      <c r="A267" s="685"/>
      <c r="B267" s="685"/>
      <c r="C267" s="685"/>
      <c r="D267" s="685"/>
      <c r="E267" s="685"/>
      <c r="F267" s="685"/>
      <c r="G267" s="685"/>
      <c r="H267" s="685"/>
      <c r="I267" s="685"/>
      <c r="J267" s="685"/>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row>
    <row r="268" spans="1:32" ht="15" x14ac:dyDescent="0.2">
      <c r="A268" s="685"/>
      <c r="B268" s="685"/>
      <c r="C268" s="685"/>
      <c r="D268" s="685"/>
      <c r="E268" s="685"/>
      <c r="F268" s="685"/>
      <c r="G268" s="685"/>
      <c r="H268" s="685"/>
      <c r="I268" s="685"/>
      <c r="J268" s="685"/>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row>
    <row r="269" spans="1:32" ht="15" x14ac:dyDescent="0.2">
      <c r="A269" s="685"/>
      <c r="B269" s="685"/>
      <c r="C269" s="685"/>
      <c r="D269" s="685"/>
      <c r="E269" s="685"/>
      <c r="F269" s="685"/>
      <c r="G269" s="685"/>
      <c r="H269" s="685"/>
      <c r="I269" s="685"/>
      <c r="J269" s="685"/>
      <c r="K269" s="685"/>
      <c r="L269" s="685"/>
      <c r="M269" s="685"/>
      <c r="N269" s="685"/>
      <c r="O269" s="685"/>
      <c r="P269" s="685"/>
      <c r="Q269" s="685"/>
      <c r="R269" s="685"/>
      <c r="S269" s="685"/>
      <c r="T269" s="685"/>
      <c r="U269" s="685"/>
      <c r="V269" s="685"/>
      <c r="W269" s="685"/>
      <c r="X269" s="685"/>
      <c r="Y269" s="685"/>
      <c r="Z269" s="685"/>
      <c r="AA269" s="685"/>
      <c r="AB269" s="685"/>
      <c r="AC269" s="685"/>
      <c r="AD269" s="685"/>
      <c r="AE269" s="685"/>
      <c r="AF269" s="685"/>
    </row>
    <row r="270" spans="1:32" ht="15" x14ac:dyDescent="0.2">
      <c r="A270" s="685"/>
      <c r="B270" s="685"/>
      <c r="C270" s="685"/>
      <c r="D270" s="685"/>
      <c r="E270" s="685"/>
      <c r="F270" s="685"/>
      <c r="G270" s="685"/>
      <c r="H270" s="685"/>
      <c r="I270" s="685"/>
      <c r="J270" s="685"/>
      <c r="K270" s="685"/>
      <c r="L270" s="685"/>
      <c r="M270" s="685"/>
      <c r="N270" s="685"/>
      <c r="O270" s="685"/>
      <c r="P270" s="685"/>
      <c r="Q270" s="685"/>
      <c r="R270" s="685"/>
      <c r="S270" s="685"/>
      <c r="T270" s="685"/>
      <c r="U270" s="685"/>
      <c r="V270" s="685"/>
      <c r="W270" s="685"/>
      <c r="X270" s="685"/>
      <c r="Y270" s="685"/>
      <c r="Z270" s="685"/>
      <c r="AA270" s="685"/>
      <c r="AB270" s="685"/>
      <c r="AC270" s="685"/>
      <c r="AD270" s="685"/>
      <c r="AE270" s="685"/>
      <c r="AF270" s="685"/>
    </row>
    <row r="271" spans="1:32" ht="15" x14ac:dyDescent="0.2">
      <c r="A271" s="685"/>
      <c r="B271" s="685"/>
      <c r="C271" s="685"/>
      <c r="D271" s="685"/>
      <c r="E271" s="685"/>
      <c r="F271" s="685"/>
      <c r="G271" s="685"/>
      <c r="H271" s="685"/>
      <c r="I271" s="685"/>
      <c r="J271" s="685"/>
      <c r="K271" s="685"/>
      <c r="L271" s="685"/>
      <c r="M271" s="685"/>
      <c r="N271" s="685"/>
      <c r="O271" s="685"/>
      <c r="P271" s="685"/>
      <c r="Q271" s="685"/>
      <c r="R271" s="685"/>
      <c r="S271" s="685"/>
      <c r="T271" s="685"/>
      <c r="U271" s="685"/>
      <c r="V271" s="685"/>
      <c r="W271" s="685"/>
      <c r="X271" s="685"/>
      <c r="Y271" s="685"/>
      <c r="Z271" s="685"/>
      <c r="AA271" s="685"/>
      <c r="AB271" s="685"/>
      <c r="AC271" s="685"/>
      <c r="AD271" s="685"/>
      <c r="AE271" s="685"/>
      <c r="AF271" s="685"/>
    </row>
    <row r="272" spans="1:32" ht="15" x14ac:dyDescent="0.2">
      <c r="A272" s="685"/>
      <c r="B272" s="685"/>
      <c r="C272" s="685"/>
      <c r="D272" s="685"/>
      <c r="E272" s="685"/>
      <c r="F272" s="685"/>
      <c r="G272" s="685"/>
      <c r="H272" s="685"/>
      <c r="I272" s="685"/>
      <c r="J272" s="685"/>
      <c r="K272" s="685"/>
      <c r="L272" s="685"/>
      <c r="M272" s="685"/>
      <c r="N272" s="685"/>
      <c r="O272" s="685"/>
      <c r="P272" s="685"/>
      <c r="Q272" s="685"/>
      <c r="R272" s="685"/>
      <c r="S272" s="685"/>
      <c r="T272" s="685"/>
      <c r="U272" s="685"/>
      <c r="V272" s="685"/>
      <c r="W272" s="685"/>
      <c r="X272" s="685"/>
      <c r="Y272" s="685"/>
      <c r="Z272" s="685"/>
      <c r="AA272" s="685"/>
      <c r="AB272" s="685"/>
      <c r="AC272" s="685"/>
      <c r="AD272" s="685"/>
      <c r="AE272" s="685"/>
      <c r="AF272" s="685"/>
    </row>
    <row r="273" spans="1:32" ht="15" x14ac:dyDescent="0.2">
      <c r="A273" s="685"/>
      <c r="B273" s="685"/>
      <c r="C273" s="685"/>
      <c r="D273" s="685"/>
      <c r="E273" s="685"/>
      <c r="F273" s="685"/>
      <c r="G273" s="685"/>
      <c r="H273" s="685"/>
      <c r="I273" s="685"/>
      <c r="J273" s="685"/>
      <c r="K273" s="685"/>
      <c r="L273" s="685"/>
      <c r="M273" s="685"/>
      <c r="N273" s="685"/>
      <c r="O273" s="685"/>
      <c r="P273" s="685"/>
      <c r="Q273" s="685"/>
      <c r="R273" s="685"/>
      <c r="S273" s="685"/>
      <c r="T273" s="685"/>
      <c r="U273" s="685"/>
      <c r="V273" s="685"/>
      <c r="W273" s="685"/>
      <c r="X273" s="685"/>
      <c r="Y273" s="685"/>
      <c r="Z273" s="685"/>
      <c r="AA273" s="685"/>
      <c r="AB273" s="685"/>
      <c r="AC273" s="685"/>
      <c r="AD273" s="685"/>
      <c r="AE273" s="685"/>
      <c r="AF273" s="685"/>
    </row>
    <row r="274" spans="1:32" ht="15" x14ac:dyDescent="0.2">
      <c r="A274" s="685"/>
      <c r="B274" s="685"/>
      <c r="C274" s="685"/>
      <c r="D274" s="685"/>
      <c r="E274" s="685"/>
      <c r="F274" s="685"/>
      <c r="G274" s="685"/>
      <c r="H274" s="685"/>
      <c r="I274" s="685"/>
      <c r="J274" s="685"/>
      <c r="K274" s="685"/>
      <c r="L274" s="685"/>
      <c r="M274" s="685"/>
      <c r="N274" s="685"/>
      <c r="O274" s="685"/>
      <c r="P274" s="685"/>
      <c r="Q274" s="685"/>
      <c r="R274" s="685"/>
      <c r="S274" s="685"/>
      <c r="T274" s="685"/>
      <c r="U274" s="685"/>
      <c r="V274" s="685"/>
      <c r="W274" s="685"/>
      <c r="X274" s="685"/>
      <c r="Y274" s="685"/>
      <c r="Z274" s="685"/>
      <c r="AA274" s="685"/>
      <c r="AB274" s="685"/>
      <c r="AC274" s="685"/>
      <c r="AD274" s="685"/>
      <c r="AE274" s="685"/>
      <c r="AF274" s="685"/>
    </row>
    <row r="275" spans="1:32" ht="15" x14ac:dyDescent="0.2">
      <c r="A275" s="685"/>
      <c r="B275" s="685"/>
      <c r="C275" s="685"/>
      <c r="D275" s="685"/>
      <c r="E275" s="685"/>
      <c r="F275" s="685"/>
      <c r="G275" s="685"/>
      <c r="H275" s="685"/>
      <c r="I275" s="685"/>
      <c r="J275" s="685"/>
      <c r="K275" s="685"/>
      <c r="L275" s="685"/>
      <c r="M275" s="685"/>
      <c r="N275" s="685"/>
      <c r="O275" s="685"/>
      <c r="P275" s="685"/>
      <c r="Q275" s="685"/>
      <c r="R275" s="685"/>
      <c r="S275" s="685"/>
      <c r="T275" s="685"/>
      <c r="U275" s="685"/>
      <c r="V275" s="685"/>
      <c r="W275" s="685"/>
      <c r="X275" s="685"/>
      <c r="Y275" s="685"/>
      <c r="Z275" s="685"/>
      <c r="AA275" s="685"/>
      <c r="AB275" s="685"/>
      <c r="AC275" s="685"/>
      <c r="AD275" s="685"/>
      <c r="AE275" s="685"/>
      <c r="AF275" s="685"/>
    </row>
    <row r="276" spans="1:32" ht="15" x14ac:dyDescent="0.2">
      <c r="A276" s="685"/>
      <c r="B276" s="685"/>
      <c r="C276" s="685"/>
      <c r="D276" s="685"/>
      <c r="E276" s="685"/>
      <c r="F276" s="685"/>
      <c r="G276" s="685"/>
      <c r="H276" s="685"/>
      <c r="I276" s="685"/>
      <c r="J276" s="685"/>
      <c r="K276" s="685"/>
      <c r="L276" s="685"/>
      <c r="M276" s="685"/>
      <c r="N276" s="685"/>
      <c r="O276" s="685"/>
      <c r="P276" s="685"/>
      <c r="Q276" s="685"/>
      <c r="R276" s="685"/>
      <c r="S276" s="685"/>
      <c r="T276" s="685"/>
      <c r="U276" s="685"/>
      <c r="V276" s="685"/>
      <c r="W276" s="685"/>
      <c r="X276" s="685"/>
      <c r="Y276" s="685"/>
      <c r="Z276" s="685"/>
      <c r="AA276" s="685"/>
      <c r="AB276" s="685"/>
      <c r="AC276" s="685"/>
      <c r="AD276" s="685"/>
      <c r="AE276" s="685"/>
      <c r="AF276" s="685"/>
    </row>
    <row r="277" spans="1:32" ht="15" x14ac:dyDescent="0.2">
      <c r="A277" s="685"/>
      <c r="B277" s="685"/>
      <c r="C277" s="685"/>
      <c r="D277" s="685"/>
      <c r="E277" s="685"/>
      <c r="F277" s="685"/>
      <c r="G277" s="685"/>
      <c r="H277" s="685"/>
      <c r="I277" s="685"/>
      <c r="J277" s="685"/>
      <c r="K277" s="685"/>
      <c r="L277" s="685"/>
      <c r="M277" s="685"/>
      <c r="N277" s="685"/>
      <c r="O277" s="685"/>
      <c r="P277" s="685"/>
      <c r="Q277" s="685"/>
      <c r="R277" s="685"/>
      <c r="S277" s="685"/>
      <c r="T277" s="685"/>
      <c r="U277" s="685"/>
      <c r="V277" s="685"/>
      <c r="W277" s="685"/>
      <c r="X277" s="685"/>
      <c r="Y277" s="685"/>
      <c r="Z277" s="685"/>
      <c r="AA277" s="685"/>
      <c r="AB277" s="685"/>
      <c r="AC277" s="685"/>
      <c r="AD277" s="685"/>
      <c r="AE277" s="685"/>
      <c r="AF277" s="685"/>
    </row>
    <row r="278" spans="1:32" ht="15" x14ac:dyDescent="0.2">
      <c r="A278" s="685"/>
      <c r="B278" s="685"/>
      <c r="C278" s="685"/>
      <c r="D278" s="685"/>
      <c r="E278" s="685"/>
      <c r="F278" s="685"/>
      <c r="G278" s="685"/>
      <c r="H278" s="685"/>
      <c r="I278" s="685"/>
      <c r="J278" s="685"/>
      <c r="K278" s="685"/>
      <c r="L278" s="685"/>
      <c r="M278" s="685"/>
      <c r="N278" s="685"/>
      <c r="O278" s="685"/>
      <c r="P278" s="685"/>
      <c r="Q278" s="685"/>
      <c r="R278" s="685"/>
      <c r="S278" s="685"/>
      <c r="T278" s="685"/>
      <c r="U278" s="685"/>
      <c r="V278" s="685"/>
      <c r="W278" s="685"/>
      <c r="X278" s="685"/>
      <c r="Y278" s="685"/>
      <c r="Z278" s="685"/>
      <c r="AA278" s="685"/>
      <c r="AB278" s="685"/>
      <c r="AC278" s="685"/>
      <c r="AD278" s="685"/>
      <c r="AE278" s="685"/>
      <c r="AF278" s="685"/>
    </row>
    <row r="279" spans="1:32" ht="15" x14ac:dyDescent="0.2">
      <c r="A279" s="685"/>
      <c r="B279" s="685"/>
      <c r="C279" s="685"/>
      <c r="D279" s="685"/>
      <c r="E279" s="685"/>
      <c r="F279" s="685"/>
      <c r="G279" s="685"/>
      <c r="H279" s="685"/>
      <c r="I279" s="685"/>
      <c r="J279" s="685"/>
      <c r="K279" s="685"/>
      <c r="L279" s="685"/>
      <c r="M279" s="685"/>
      <c r="N279" s="685"/>
      <c r="O279" s="685"/>
      <c r="P279" s="685"/>
      <c r="Q279" s="685"/>
      <c r="R279" s="685"/>
      <c r="S279" s="685"/>
      <c r="T279" s="685"/>
      <c r="U279" s="685"/>
      <c r="V279" s="685"/>
      <c r="W279" s="685"/>
      <c r="X279" s="685"/>
      <c r="Y279" s="685"/>
      <c r="Z279" s="685"/>
      <c r="AA279" s="685"/>
      <c r="AB279" s="685"/>
      <c r="AC279" s="685"/>
      <c r="AD279" s="685"/>
      <c r="AE279" s="685"/>
      <c r="AF279" s="685"/>
    </row>
    <row r="280" spans="1:32" ht="15" x14ac:dyDescent="0.2">
      <c r="A280" s="685"/>
      <c r="B280" s="685"/>
      <c r="C280" s="685"/>
      <c r="D280" s="685"/>
      <c r="E280" s="685"/>
      <c r="F280" s="685"/>
      <c r="G280" s="685"/>
      <c r="H280" s="685"/>
      <c r="I280" s="685"/>
      <c r="J280" s="685"/>
      <c r="K280" s="685"/>
      <c r="L280" s="685"/>
      <c r="M280" s="685"/>
      <c r="N280" s="685"/>
      <c r="O280" s="685"/>
      <c r="P280" s="685"/>
      <c r="Q280" s="685"/>
      <c r="R280" s="685"/>
      <c r="S280" s="685"/>
      <c r="T280" s="685"/>
      <c r="U280" s="685"/>
      <c r="V280" s="685"/>
      <c r="W280" s="685"/>
      <c r="X280" s="685"/>
      <c r="Y280" s="685"/>
      <c r="Z280" s="685"/>
      <c r="AA280" s="685"/>
      <c r="AB280" s="685"/>
      <c r="AC280" s="685"/>
      <c r="AD280" s="685"/>
      <c r="AE280" s="685"/>
      <c r="AF280" s="685"/>
    </row>
    <row r="281" spans="1:32" ht="15" x14ac:dyDescent="0.2">
      <c r="A281" s="685"/>
      <c r="B281" s="685"/>
      <c r="C281" s="685"/>
      <c r="D281" s="685"/>
      <c r="E281" s="685"/>
      <c r="F281" s="685"/>
      <c r="G281" s="685"/>
      <c r="H281" s="685"/>
      <c r="I281" s="685"/>
      <c r="J281" s="685"/>
      <c r="K281" s="685"/>
      <c r="L281" s="685"/>
      <c r="M281" s="685"/>
      <c r="N281" s="685"/>
      <c r="O281" s="685"/>
      <c r="P281" s="685"/>
      <c r="Q281" s="685"/>
      <c r="R281" s="685"/>
      <c r="S281" s="685"/>
      <c r="T281" s="685"/>
      <c r="U281" s="685"/>
      <c r="V281" s="685"/>
      <c r="W281" s="685"/>
      <c r="X281" s="685"/>
      <c r="Y281" s="685"/>
      <c r="Z281" s="685"/>
      <c r="AA281" s="685"/>
      <c r="AB281" s="685"/>
      <c r="AC281" s="685"/>
      <c r="AD281" s="685"/>
      <c r="AE281" s="685"/>
      <c r="AF281" s="685"/>
    </row>
    <row r="282" spans="1:32" ht="15" x14ac:dyDescent="0.2">
      <c r="A282" s="685"/>
      <c r="B282" s="685"/>
      <c r="C282" s="685"/>
      <c r="D282" s="685"/>
      <c r="E282" s="685"/>
      <c r="F282" s="685"/>
      <c r="G282" s="685"/>
      <c r="H282" s="685"/>
      <c r="I282" s="685"/>
      <c r="J282" s="685"/>
      <c r="K282" s="685"/>
      <c r="L282" s="685"/>
      <c r="M282" s="685"/>
      <c r="N282" s="685"/>
      <c r="O282" s="685"/>
      <c r="P282" s="685"/>
      <c r="Q282" s="685"/>
      <c r="R282" s="685"/>
      <c r="S282" s="685"/>
      <c r="T282" s="685"/>
      <c r="U282" s="685"/>
      <c r="V282" s="685"/>
      <c r="W282" s="685"/>
      <c r="X282" s="685"/>
      <c r="Y282" s="685"/>
      <c r="Z282" s="685"/>
      <c r="AA282" s="685"/>
      <c r="AB282" s="685"/>
      <c r="AC282" s="685"/>
      <c r="AD282" s="685"/>
      <c r="AE282" s="685"/>
      <c r="AF282" s="685"/>
    </row>
    <row r="283" spans="1:32" ht="15" x14ac:dyDescent="0.2">
      <c r="A283" s="685"/>
      <c r="B283" s="685"/>
      <c r="C283" s="685"/>
      <c r="D283" s="685"/>
      <c r="E283" s="685"/>
      <c r="F283" s="685"/>
      <c r="G283" s="685"/>
      <c r="H283" s="685"/>
      <c r="I283" s="685"/>
      <c r="J283" s="685"/>
      <c r="K283" s="685"/>
      <c r="L283" s="685"/>
      <c r="M283" s="685"/>
      <c r="N283" s="685"/>
      <c r="O283" s="685"/>
      <c r="P283" s="685"/>
      <c r="Q283" s="685"/>
      <c r="R283" s="685"/>
      <c r="S283" s="685"/>
      <c r="T283" s="685"/>
      <c r="U283" s="685"/>
      <c r="V283" s="685"/>
      <c r="W283" s="685"/>
      <c r="X283" s="685"/>
      <c r="Y283" s="685"/>
      <c r="Z283" s="685"/>
      <c r="AA283" s="685"/>
      <c r="AB283" s="685"/>
      <c r="AC283" s="685"/>
      <c r="AD283" s="685"/>
      <c r="AE283" s="685"/>
      <c r="AF283" s="685"/>
    </row>
    <row r="284" spans="1:32" ht="15" x14ac:dyDescent="0.2">
      <c r="A284" s="685"/>
      <c r="B284" s="685"/>
      <c r="C284" s="685"/>
      <c r="D284" s="685"/>
      <c r="E284" s="685"/>
      <c r="F284" s="685"/>
      <c r="G284" s="685"/>
      <c r="H284" s="685"/>
      <c r="I284" s="685"/>
      <c r="J284" s="685"/>
      <c r="K284" s="685"/>
      <c r="L284" s="685"/>
      <c r="M284" s="685"/>
      <c r="N284" s="685"/>
      <c r="O284" s="685"/>
      <c r="P284" s="685"/>
      <c r="Q284" s="685"/>
      <c r="R284" s="685"/>
      <c r="S284" s="685"/>
      <c r="T284" s="685"/>
      <c r="U284" s="685"/>
      <c r="V284" s="685"/>
      <c r="W284" s="685"/>
      <c r="X284" s="685"/>
      <c r="Y284" s="685"/>
      <c r="Z284" s="685"/>
      <c r="AA284" s="685"/>
      <c r="AB284" s="685"/>
      <c r="AC284" s="685"/>
      <c r="AD284" s="685"/>
      <c r="AE284" s="685"/>
      <c r="AF284" s="685"/>
    </row>
    <row r="285" spans="1:32" ht="15" x14ac:dyDescent="0.2">
      <c r="A285" s="685"/>
      <c r="B285" s="685"/>
      <c r="C285" s="685"/>
      <c r="D285" s="685"/>
      <c r="E285" s="685"/>
      <c r="F285" s="685"/>
      <c r="G285" s="685"/>
      <c r="H285" s="685"/>
      <c r="I285" s="685"/>
      <c r="J285" s="685"/>
      <c r="K285" s="685"/>
      <c r="L285" s="685"/>
      <c r="M285" s="685"/>
      <c r="N285" s="685"/>
      <c r="O285" s="685"/>
      <c r="P285" s="685"/>
      <c r="Q285" s="685"/>
      <c r="R285" s="685"/>
      <c r="S285" s="685"/>
      <c r="T285" s="685"/>
      <c r="U285" s="685"/>
      <c r="V285" s="685"/>
      <c r="W285" s="685"/>
      <c r="X285" s="685"/>
      <c r="Y285" s="685"/>
      <c r="Z285" s="685"/>
      <c r="AA285" s="685"/>
      <c r="AB285" s="685"/>
      <c r="AC285" s="685"/>
      <c r="AD285" s="685"/>
      <c r="AE285" s="685"/>
      <c r="AF285" s="685"/>
    </row>
    <row r="286" spans="1:32" ht="15" x14ac:dyDescent="0.2">
      <c r="A286" s="685"/>
      <c r="B286" s="685"/>
      <c r="C286" s="685"/>
      <c r="D286" s="685"/>
      <c r="E286" s="685"/>
      <c r="F286" s="685"/>
      <c r="G286" s="685"/>
      <c r="H286" s="685"/>
      <c r="I286" s="685"/>
      <c r="J286" s="685"/>
      <c r="K286" s="685"/>
      <c r="L286" s="685"/>
      <c r="M286" s="685"/>
      <c r="N286" s="685"/>
      <c r="O286" s="685"/>
      <c r="P286" s="685"/>
      <c r="Q286" s="685"/>
      <c r="R286" s="685"/>
      <c r="S286" s="685"/>
      <c r="T286" s="685"/>
      <c r="U286" s="685"/>
      <c r="V286" s="685"/>
      <c r="W286" s="685"/>
      <c r="X286" s="685"/>
      <c r="Y286" s="685"/>
      <c r="Z286" s="685"/>
      <c r="AA286" s="685"/>
      <c r="AB286" s="685"/>
      <c r="AC286" s="685"/>
      <c r="AD286" s="685"/>
      <c r="AE286" s="685"/>
      <c r="AF286" s="685"/>
    </row>
    <row r="287" spans="1:32" ht="15" x14ac:dyDescent="0.2">
      <c r="A287" s="685"/>
      <c r="B287" s="685"/>
      <c r="C287" s="685"/>
      <c r="D287" s="685"/>
      <c r="E287" s="685"/>
      <c r="F287" s="685"/>
      <c r="G287" s="685"/>
      <c r="H287" s="685"/>
      <c r="I287" s="685"/>
      <c r="J287" s="685"/>
      <c r="K287" s="685"/>
      <c r="L287" s="685"/>
      <c r="M287" s="685"/>
      <c r="N287" s="685"/>
      <c r="O287" s="685"/>
      <c r="P287" s="685"/>
      <c r="Q287" s="685"/>
      <c r="R287" s="685"/>
      <c r="S287" s="685"/>
      <c r="T287" s="685"/>
      <c r="U287" s="685"/>
      <c r="V287" s="685"/>
      <c r="W287" s="685"/>
      <c r="X287" s="685"/>
      <c r="Y287" s="685"/>
      <c r="Z287" s="685"/>
      <c r="AA287" s="685"/>
      <c r="AB287" s="685"/>
      <c r="AC287" s="685"/>
      <c r="AD287" s="685"/>
      <c r="AE287" s="685"/>
      <c r="AF287" s="685"/>
    </row>
    <row r="288" spans="1:32" ht="15" x14ac:dyDescent="0.2">
      <c r="A288" s="685"/>
      <c r="B288" s="685"/>
      <c r="C288" s="685"/>
      <c r="D288" s="685"/>
      <c r="E288" s="685"/>
      <c r="F288" s="685"/>
      <c r="G288" s="685"/>
      <c r="H288" s="685"/>
      <c r="I288" s="685"/>
      <c r="J288" s="685"/>
      <c r="K288" s="685"/>
      <c r="L288" s="685"/>
      <c r="M288" s="685"/>
      <c r="N288" s="685"/>
      <c r="O288" s="685"/>
      <c r="P288" s="685"/>
      <c r="Q288" s="685"/>
      <c r="R288" s="685"/>
      <c r="S288" s="685"/>
      <c r="T288" s="685"/>
      <c r="U288" s="685"/>
      <c r="V288" s="685"/>
      <c r="W288" s="685"/>
      <c r="X288" s="685"/>
      <c r="Y288" s="685"/>
      <c r="Z288" s="685"/>
      <c r="AA288" s="685"/>
      <c r="AB288" s="685"/>
      <c r="AC288" s="685"/>
      <c r="AD288" s="685"/>
      <c r="AE288" s="685"/>
      <c r="AF288" s="685"/>
    </row>
    <row r="289" spans="1:32" ht="15" x14ac:dyDescent="0.2">
      <c r="A289" s="685"/>
      <c r="B289" s="685"/>
      <c r="C289" s="685"/>
      <c r="D289" s="685"/>
      <c r="E289" s="685"/>
      <c r="F289" s="685"/>
      <c r="G289" s="685"/>
      <c r="H289" s="685"/>
      <c r="I289" s="685"/>
      <c r="J289" s="685"/>
      <c r="K289" s="685"/>
      <c r="L289" s="685"/>
      <c r="M289" s="685"/>
      <c r="N289" s="685"/>
      <c r="O289" s="685"/>
      <c r="P289" s="685"/>
      <c r="Q289" s="685"/>
      <c r="R289" s="685"/>
      <c r="S289" s="685"/>
      <c r="T289" s="685"/>
      <c r="U289" s="685"/>
      <c r="V289" s="685"/>
      <c r="W289" s="685"/>
      <c r="X289" s="685"/>
      <c r="Y289" s="685"/>
      <c r="Z289" s="685"/>
      <c r="AA289" s="685"/>
      <c r="AB289" s="685"/>
      <c r="AC289" s="685"/>
      <c r="AD289" s="685"/>
      <c r="AE289" s="685"/>
      <c r="AF289" s="685"/>
    </row>
    <row r="290" spans="1:32" ht="15" x14ac:dyDescent="0.2">
      <c r="A290" s="685"/>
      <c r="B290" s="685"/>
      <c r="C290" s="685"/>
      <c r="D290" s="685"/>
      <c r="E290" s="685"/>
      <c r="F290" s="685"/>
      <c r="G290" s="685"/>
      <c r="H290" s="685"/>
      <c r="I290" s="685"/>
      <c r="J290" s="685"/>
      <c r="K290" s="685"/>
      <c r="L290" s="685"/>
      <c r="M290" s="685"/>
      <c r="N290" s="685"/>
      <c r="O290" s="685"/>
      <c r="P290" s="685"/>
      <c r="Q290" s="685"/>
      <c r="R290" s="685"/>
      <c r="S290" s="685"/>
      <c r="T290" s="685"/>
      <c r="U290" s="685"/>
      <c r="V290" s="685"/>
      <c r="W290" s="685"/>
      <c r="X290" s="685"/>
      <c r="Y290" s="685"/>
      <c r="Z290" s="685"/>
      <c r="AA290" s="685"/>
      <c r="AB290" s="685"/>
      <c r="AC290" s="685"/>
      <c r="AD290" s="685"/>
      <c r="AE290" s="685"/>
      <c r="AF290" s="685"/>
    </row>
    <row r="291" spans="1:32" ht="15" x14ac:dyDescent="0.2">
      <c r="A291" s="685"/>
      <c r="B291" s="685"/>
      <c r="C291" s="685"/>
      <c r="D291" s="685"/>
      <c r="E291" s="685"/>
      <c r="F291" s="685"/>
      <c r="G291" s="685"/>
      <c r="H291" s="685"/>
      <c r="I291" s="685"/>
      <c r="J291" s="685"/>
      <c r="K291" s="685"/>
      <c r="L291" s="685"/>
      <c r="M291" s="685"/>
      <c r="N291" s="685"/>
      <c r="O291" s="685"/>
      <c r="P291" s="685"/>
      <c r="Q291" s="685"/>
      <c r="R291" s="685"/>
      <c r="S291" s="685"/>
      <c r="T291" s="685"/>
      <c r="U291" s="685"/>
      <c r="V291" s="685"/>
      <c r="W291" s="685"/>
      <c r="X291" s="685"/>
      <c r="Y291" s="685"/>
      <c r="Z291" s="685"/>
      <c r="AA291" s="685"/>
      <c r="AB291" s="685"/>
      <c r="AC291" s="685"/>
      <c r="AD291" s="685"/>
      <c r="AE291" s="685"/>
      <c r="AF291" s="685"/>
    </row>
    <row r="292" spans="1:32" ht="15" x14ac:dyDescent="0.2">
      <c r="A292" s="685"/>
      <c r="B292" s="685"/>
      <c r="C292" s="685"/>
      <c r="D292" s="685"/>
      <c r="E292" s="685"/>
      <c r="F292" s="685"/>
      <c r="G292" s="685"/>
      <c r="H292" s="685"/>
      <c r="I292" s="685"/>
      <c r="J292" s="685"/>
      <c r="K292" s="685"/>
      <c r="L292" s="685"/>
      <c r="M292" s="685"/>
      <c r="N292" s="685"/>
      <c r="O292" s="685"/>
      <c r="P292" s="685"/>
      <c r="Q292" s="685"/>
      <c r="R292" s="685"/>
      <c r="S292" s="685"/>
      <c r="T292" s="685"/>
      <c r="U292" s="685"/>
      <c r="V292" s="685"/>
      <c r="W292" s="685"/>
      <c r="X292" s="685"/>
      <c r="Y292" s="685"/>
      <c r="Z292" s="685"/>
      <c r="AA292" s="685"/>
      <c r="AB292" s="685"/>
      <c r="AC292" s="685"/>
      <c r="AD292" s="685"/>
      <c r="AE292" s="685"/>
      <c r="AF292" s="685"/>
    </row>
    <row r="293" spans="1:32" ht="15" x14ac:dyDescent="0.2">
      <c r="A293" s="685"/>
      <c r="B293" s="685"/>
      <c r="C293" s="685"/>
      <c r="D293" s="685"/>
      <c r="E293" s="685"/>
      <c r="F293" s="685"/>
      <c r="G293" s="685"/>
      <c r="H293" s="685"/>
      <c r="I293" s="685"/>
      <c r="J293" s="685"/>
      <c r="K293" s="685"/>
      <c r="L293" s="685"/>
      <c r="M293" s="685"/>
      <c r="N293" s="685"/>
      <c r="O293" s="685"/>
      <c r="P293" s="685"/>
      <c r="Q293" s="685"/>
      <c r="R293" s="685"/>
      <c r="S293" s="685"/>
      <c r="T293" s="685"/>
      <c r="U293" s="685"/>
      <c r="V293" s="685"/>
      <c r="W293" s="685"/>
      <c r="X293" s="685"/>
      <c r="Y293" s="685"/>
      <c r="Z293" s="685"/>
      <c r="AA293" s="685"/>
      <c r="AB293" s="685"/>
      <c r="AC293" s="685"/>
      <c r="AD293" s="685"/>
      <c r="AE293" s="685"/>
      <c r="AF293" s="685"/>
    </row>
    <row r="294" spans="1:32" ht="15" x14ac:dyDescent="0.2">
      <c r="A294" s="685"/>
      <c r="B294" s="685"/>
      <c r="C294" s="685"/>
      <c r="D294" s="685"/>
      <c r="E294" s="685"/>
      <c r="F294" s="685"/>
      <c r="G294" s="685"/>
      <c r="H294" s="685"/>
      <c r="I294" s="685"/>
      <c r="J294" s="685"/>
      <c r="K294" s="685"/>
      <c r="L294" s="685"/>
      <c r="M294" s="685"/>
      <c r="N294" s="685"/>
      <c r="O294" s="685"/>
      <c r="P294" s="685"/>
      <c r="Q294" s="685"/>
      <c r="R294" s="685"/>
      <c r="S294" s="685"/>
      <c r="T294" s="685"/>
      <c r="U294" s="685"/>
      <c r="V294" s="685"/>
      <c r="W294" s="685"/>
      <c r="X294" s="685"/>
      <c r="Y294" s="685"/>
      <c r="Z294" s="685"/>
      <c r="AA294" s="685"/>
      <c r="AB294" s="685"/>
      <c r="AC294" s="685"/>
      <c r="AD294" s="685"/>
      <c r="AE294" s="685"/>
      <c r="AF294" s="685"/>
    </row>
    <row r="295" spans="1:32" ht="15" x14ac:dyDescent="0.2">
      <c r="A295" s="685"/>
      <c r="B295" s="685"/>
      <c r="C295" s="685"/>
      <c r="D295" s="685"/>
      <c r="E295" s="685"/>
      <c r="F295" s="685"/>
      <c r="G295" s="685"/>
      <c r="H295" s="685"/>
      <c r="I295" s="685"/>
      <c r="J295" s="685"/>
      <c r="K295" s="685"/>
      <c r="L295" s="685"/>
      <c r="M295" s="685"/>
      <c r="N295" s="685"/>
      <c r="O295" s="685"/>
      <c r="P295" s="685"/>
      <c r="Q295" s="685"/>
      <c r="R295" s="685"/>
      <c r="S295" s="685"/>
      <c r="T295" s="685"/>
      <c r="U295" s="685"/>
      <c r="V295" s="685"/>
      <c r="W295" s="685"/>
      <c r="X295" s="685"/>
      <c r="Y295" s="685"/>
      <c r="Z295" s="685"/>
      <c r="AA295" s="685"/>
      <c r="AB295" s="685"/>
      <c r="AC295" s="685"/>
      <c r="AD295" s="685"/>
      <c r="AE295" s="685"/>
      <c r="AF295" s="685"/>
    </row>
    <row r="296" spans="1:32" ht="15" x14ac:dyDescent="0.2">
      <c r="A296" s="685"/>
      <c r="B296" s="685"/>
      <c r="C296" s="685"/>
      <c r="D296" s="685"/>
      <c r="E296" s="685"/>
      <c r="F296" s="685"/>
      <c r="G296" s="685"/>
      <c r="H296" s="685"/>
      <c r="I296" s="685"/>
      <c r="J296" s="685"/>
      <c r="K296" s="685"/>
      <c r="L296" s="685"/>
      <c r="M296" s="685"/>
      <c r="N296" s="685"/>
      <c r="O296" s="685"/>
      <c r="P296" s="685"/>
      <c r="Q296" s="685"/>
      <c r="R296" s="685"/>
      <c r="S296" s="685"/>
      <c r="T296" s="685"/>
      <c r="U296" s="685"/>
      <c r="V296" s="685"/>
      <c r="W296" s="685"/>
      <c r="X296" s="685"/>
      <c r="Y296" s="685"/>
      <c r="Z296" s="685"/>
      <c r="AA296" s="685"/>
      <c r="AB296" s="685"/>
      <c r="AC296" s="685"/>
      <c r="AD296" s="685"/>
      <c r="AE296" s="685"/>
      <c r="AF296" s="685"/>
    </row>
    <row r="297" spans="1:32" ht="15" x14ac:dyDescent="0.2">
      <c r="A297" s="685"/>
      <c r="B297" s="685"/>
      <c r="C297" s="685"/>
      <c r="D297" s="685"/>
      <c r="E297" s="685"/>
      <c r="F297" s="685"/>
      <c r="G297" s="685"/>
      <c r="H297" s="685"/>
      <c r="I297" s="685"/>
      <c r="J297" s="685"/>
      <c r="K297" s="685"/>
      <c r="L297" s="685"/>
      <c r="M297" s="685"/>
      <c r="N297" s="685"/>
      <c r="O297" s="685"/>
      <c r="P297" s="685"/>
      <c r="Q297" s="685"/>
      <c r="R297" s="685"/>
      <c r="S297" s="685"/>
      <c r="T297" s="685"/>
      <c r="U297" s="685"/>
      <c r="V297" s="685"/>
      <c r="W297" s="685"/>
      <c r="X297" s="685"/>
      <c r="Y297" s="685"/>
      <c r="Z297" s="685"/>
      <c r="AA297" s="685"/>
      <c r="AB297" s="685"/>
      <c r="AC297" s="685"/>
      <c r="AD297" s="685"/>
      <c r="AE297" s="685"/>
      <c r="AF297" s="685"/>
    </row>
    <row r="298" spans="1:32" ht="15" x14ac:dyDescent="0.2">
      <c r="A298" s="685"/>
      <c r="B298" s="685"/>
      <c r="C298" s="685"/>
      <c r="D298" s="685"/>
      <c r="E298" s="685"/>
      <c r="F298" s="685"/>
      <c r="G298" s="685"/>
      <c r="H298" s="685"/>
      <c r="I298" s="685"/>
      <c r="J298" s="685"/>
      <c r="K298" s="685"/>
      <c r="L298" s="685"/>
      <c r="M298" s="685"/>
      <c r="N298" s="685"/>
      <c r="O298" s="685"/>
      <c r="P298" s="685"/>
      <c r="Q298" s="685"/>
      <c r="R298" s="685"/>
      <c r="S298" s="685"/>
      <c r="T298" s="685"/>
      <c r="U298" s="685"/>
      <c r="V298" s="685"/>
      <c r="W298" s="685"/>
      <c r="X298" s="685"/>
      <c r="Y298" s="685"/>
      <c r="Z298" s="685"/>
      <c r="AA298" s="685"/>
      <c r="AB298" s="685"/>
      <c r="AC298" s="685"/>
      <c r="AD298" s="685"/>
      <c r="AE298" s="685"/>
      <c r="AF298" s="685"/>
    </row>
    <row r="299" spans="1:32" ht="15" x14ac:dyDescent="0.2">
      <c r="A299" s="685"/>
      <c r="B299" s="685"/>
      <c r="C299" s="685"/>
      <c r="D299" s="685"/>
      <c r="E299" s="685"/>
      <c r="F299" s="685"/>
      <c r="G299" s="685"/>
      <c r="H299" s="685"/>
      <c r="I299" s="685"/>
      <c r="J299" s="685"/>
      <c r="K299" s="685"/>
      <c r="L299" s="685"/>
      <c r="M299" s="685"/>
      <c r="N299" s="685"/>
      <c r="O299" s="685"/>
      <c r="P299" s="685"/>
      <c r="Q299" s="685"/>
      <c r="R299" s="685"/>
      <c r="S299" s="685"/>
      <c r="T299" s="685"/>
      <c r="U299" s="685"/>
      <c r="V299" s="685"/>
      <c r="W299" s="685"/>
      <c r="X299" s="685"/>
      <c r="Y299" s="685"/>
      <c r="Z299" s="685"/>
      <c r="AA299" s="685"/>
      <c r="AB299" s="685"/>
      <c r="AC299" s="685"/>
      <c r="AD299" s="685"/>
      <c r="AE299" s="685"/>
      <c r="AF299" s="685"/>
    </row>
    <row r="300" spans="1:32" ht="15" x14ac:dyDescent="0.2">
      <c r="A300" s="685"/>
      <c r="B300" s="685"/>
      <c r="C300" s="685"/>
      <c r="D300" s="685"/>
      <c r="E300" s="685"/>
      <c r="F300" s="685"/>
      <c r="G300" s="685"/>
      <c r="H300" s="685"/>
      <c r="I300" s="685"/>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5"/>
    </row>
    <row r="301" spans="1:32" ht="15" x14ac:dyDescent="0.2">
      <c r="A301" s="685"/>
      <c r="B301" s="685"/>
      <c r="C301" s="685"/>
      <c r="D301" s="685"/>
      <c r="E301" s="685"/>
      <c r="F301" s="685"/>
      <c r="G301" s="685"/>
      <c r="H301" s="685"/>
      <c r="I301" s="685"/>
      <c r="J301" s="685"/>
      <c r="K301" s="685"/>
      <c r="L301" s="685"/>
      <c r="M301" s="685"/>
      <c r="N301" s="685"/>
      <c r="O301" s="685"/>
      <c r="P301" s="685"/>
      <c r="Q301" s="685"/>
      <c r="R301" s="685"/>
      <c r="S301" s="685"/>
      <c r="T301" s="685"/>
      <c r="U301" s="685"/>
      <c r="V301" s="685"/>
      <c r="W301" s="685"/>
      <c r="X301" s="685"/>
      <c r="Y301" s="685"/>
      <c r="Z301" s="685"/>
      <c r="AA301" s="685"/>
      <c r="AB301" s="685"/>
      <c r="AC301" s="685"/>
      <c r="AD301" s="685"/>
      <c r="AE301" s="685"/>
      <c r="AF301" s="685"/>
    </row>
    <row r="302" spans="1:32" ht="15" x14ac:dyDescent="0.2">
      <c r="A302" s="685"/>
      <c r="B302" s="685"/>
      <c r="C302" s="685"/>
      <c r="D302" s="685"/>
      <c r="E302" s="685"/>
      <c r="F302" s="685"/>
      <c r="G302" s="685"/>
      <c r="H302" s="685"/>
      <c r="I302" s="685"/>
      <c r="J302" s="685"/>
      <c r="K302" s="685"/>
      <c r="L302" s="685"/>
      <c r="M302" s="685"/>
      <c r="N302" s="685"/>
      <c r="O302" s="685"/>
      <c r="P302" s="685"/>
      <c r="Q302" s="685"/>
      <c r="R302" s="685"/>
      <c r="S302" s="685"/>
      <c r="T302" s="685"/>
      <c r="U302" s="685"/>
      <c r="V302" s="685"/>
      <c r="W302" s="685"/>
      <c r="X302" s="685"/>
      <c r="Y302" s="685"/>
      <c r="Z302" s="685"/>
      <c r="AA302" s="685"/>
      <c r="AB302" s="685"/>
      <c r="AC302" s="685"/>
      <c r="AD302" s="685"/>
      <c r="AE302" s="685"/>
      <c r="AF302" s="685"/>
    </row>
    <row r="303" spans="1:32" ht="15" x14ac:dyDescent="0.2">
      <c r="A303" s="685"/>
      <c r="B303" s="685"/>
      <c r="C303" s="685"/>
      <c r="D303" s="685"/>
      <c r="E303" s="685"/>
      <c r="F303" s="685"/>
      <c r="G303" s="685"/>
      <c r="H303" s="685"/>
      <c r="I303" s="685"/>
      <c r="J303" s="685"/>
      <c r="K303" s="685"/>
      <c r="L303" s="685"/>
      <c r="M303" s="685"/>
      <c r="N303" s="685"/>
      <c r="O303" s="685"/>
      <c r="P303" s="685"/>
      <c r="Q303" s="685"/>
      <c r="R303" s="685"/>
      <c r="S303" s="685"/>
      <c r="T303" s="685"/>
      <c r="U303" s="685"/>
      <c r="V303" s="685"/>
      <c r="W303" s="685"/>
      <c r="X303" s="685"/>
      <c r="Y303" s="685"/>
      <c r="Z303" s="685"/>
      <c r="AA303" s="685"/>
      <c r="AB303" s="685"/>
      <c r="AC303" s="685"/>
      <c r="AD303" s="685"/>
      <c r="AE303" s="685"/>
      <c r="AF303" s="685"/>
    </row>
    <row r="304" spans="1:32" ht="15" x14ac:dyDescent="0.2">
      <c r="A304" s="685"/>
      <c r="B304" s="685"/>
      <c r="C304" s="685"/>
      <c r="D304" s="685"/>
      <c r="E304" s="685"/>
      <c r="F304" s="685"/>
      <c r="G304" s="685"/>
      <c r="H304" s="685"/>
      <c r="I304" s="685"/>
      <c r="J304" s="685"/>
      <c r="K304" s="685"/>
      <c r="L304" s="685"/>
      <c r="M304" s="685"/>
      <c r="N304" s="685"/>
      <c r="O304" s="685"/>
      <c r="P304" s="685"/>
      <c r="Q304" s="685"/>
      <c r="R304" s="685"/>
      <c r="S304" s="685"/>
      <c r="T304" s="685"/>
      <c r="U304" s="685"/>
      <c r="V304" s="685"/>
      <c r="W304" s="685"/>
      <c r="X304" s="685"/>
      <c r="Y304" s="685"/>
      <c r="Z304" s="685"/>
      <c r="AA304" s="685"/>
      <c r="AB304" s="685"/>
      <c r="AC304" s="685"/>
      <c r="AD304" s="685"/>
      <c r="AE304" s="685"/>
      <c r="AF304" s="685"/>
    </row>
    <row r="305" spans="1:32" ht="15" x14ac:dyDescent="0.2">
      <c r="A305" s="685"/>
      <c r="B305" s="685"/>
      <c r="C305" s="685"/>
      <c r="D305" s="685"/>
      <c r="E305" s="685"/>
      <c r="F305" s="685"/>
      <c r="G305" s="685"/>
      <c r="H305" s="685"/>
      <c r="I305" s="685"/>
      <c r="J305" s="685"/>
      <c r="K305" s="685"/>
      <c r="L305" s="685"/>
      <c r="M305" s="685"/>
      <c r="N305" s="685"/>
      <c r="O305" s="685"/>
      <c r="P305" s="685"/>
      <c r="Q305" s="685"/>
      <c r="R305" s="685"/>
      <c r="S305" s="685"/>
      <c r="T305" s="685"/>
      <c r="U305" s="685"/>
      <c r="V305" s="685"/>
      <c r="W305" s="685"/>
      <c r="X305" s="685"/>
      <c r="Y305" s="685"/>
      <c r="Z305" s="685"/>
      <c r="AA305" s="685"/>
      <c r="AB305" s="685"/>
      <c r="AC305" s="685"/>
      <c r="AD305" s="685"/>
      <c r="AE305" s="685"/>
      <c r="AF305" s="685"/>
    </row>
    <row r="306" spans="1:32" ht="15" x14ac:dyDescent="0.2">
      <c r="A306" s="685"/>
      <c r="B306" s="685"/>
      <c r="C306" s="685"/>
      <c r="D306" s="685"/>
      <c r="E306" s="685"/>
      <c r="F306" s="685"/>
      <c r="G306" s="685"/>
      <c r="H306" s="685"/>
      <c r="I306" s="685"/>
      <c r="J306" s="685"/>
      <c r="K306" s="685"/>
      <c r="L306" s="685"/>
      <c r="M306" s="685"/>
      <c r="N306" s="685"/>
      <c r="O306" s="685"/>
      <c r="P306" s="685"/>
      <c r="Q306" s="685"/>
      <c r="R306" s="685"/>
      <c r="S306" s="685"/>
      <c r="T306" s="685"/>
      <c r="U306" s="685"/>
      <c r="V306" s="685"/>
      <c r="W306" s="685"/>
      <c r="X306" s="685"/>
      <c r="Y306" s="685"/>
      <c r="Z306" s="685"/>
      <c r="AA306" s="685"/>
      <c r="AB306" s="685"/>
      <c r="AC306" s="685"/>
      <c r="AD306" s="685"/>
      <c r="AE306" s="685"/>
      <c r="AF306" s="685"/>
    </row>
    <row r="307" spans="1:32" ht="15" x14ac:dyDescent="0.2">
      <c r="A307" s="685"/>
      <c r="B307" s="685"/>
      <c r="C307" s="685"/>
      <c r="D307" s="685"/>
      <c r="E307" s="685"/>
      <c r="F307" s="685"/>
      <c r="G307" s="685"/>
      <c r="H307" s="685"/>
      <c r="I307" s="685"/>
      <c r="J307" s="685"/>
      <c r="K307" s="685"/>
      <c r="L307" s="685"/>
      <c r="M307" s="685"/>
      <c r="N307" s="685"/>
      <c r="O307" s="685"/>
      <c r="P307" s="685"/>
      <c r="Q307" s="685"/>
      <c r="R307" s="685"/>
      <c r="S307" s="685"/>
      <c r="T307" s="685"/>
      <c r="U307" s="685"/>
      <c r="V307" s="685"/>
      <c r="W307" s="685"/>
      <c r="X307" s="685"/>
      <c r="Y307" s="685"/>
      <c r="Z307" s="685"/>
      <c r="AA307" s="685"/>
      <c r="AB307" s="685"/>
      <c r="AC307" s="685"/>
      <c r="AD307" s="685"/>
      <c r="AE307" s="685"/>
      <c r="AF307" s="685"/>
    </row>
    <row r="308" spans="1:32" ht="15" x14ac:dyDescent="0.2">
      <c r="A308" s="685"/>
      <c r="B308" s="685"/>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row>
    <row r="309" spans="1:32" ht="15" x14ac:dyDescent="0.2">
      <c r="A309" s="685"/>
      <c r="B309" s="685"/>
      <c r="C309" s="685"/>
      <c r="D309" s="685"/>
      <c r="E309" s="685"/>
      <c r="F309" s="685"/>
      <c r="G309" s="685"/>
      <c r="H309" s="685"/>
      <c r="I309" s="685"/>
      <c r="J309" s="685"/>
      <c r="K309" s="685"/>
      <c r="L309" s="685"/>
      <c r="M309" s="685"/>
      <c r="N309" s="685"/>
      <c r="O309" s="685"/>
      <c r="P309" s="685"/>
      <c r="Q309" s="685"/>
      <c r="R309" s="685"/>
      <c r="S309" s="685"/>
      <c r="T309" s="685"/>
      <c r="U309" s="685"/>
      <c r="V309" s="685"/>
      <c r="W309" s="685"/>
      <c r="X309" s="685"/>
      <c r="Y309" s="685"/>
      <c r="Z309" s="685"/>
      <c r="AA309" s="685"/>
      <c r="AB309" s="685"/>
      <c r="AC309" s="685"/>
      <c r="AD309" s="685"/>
      <c r="AE309" s="685"/>
      <c r="AF309" s="685"/>
    </row>
    <row r="310" spans="1:32" ht="15" x14ac:dyDescent="0.2">
      <c r="A310" s="685"/>
      <c r="B310" s="685"/>
      <c r="C310" s="685"/>
      <c r="D310" s="685"/>
      <c r="E310" s="685"/>
      <c r="F310" s="685"/>
      <c r="G310" s="685"/>
      <c r="H310" s="685"/>
      <c r="I310" s="685"/>
      <c r="J310" s="685"/>
      <c r="K310" s="685"/>
      <c r="L310" s="685"/>
      <c r="M310" s="685"/>
      <c r="N310" s="685"/>
      <c r="O310" s="685"/>
      <c r="P310" s="685"/>
      <c r="Q310" s="685"/>
      <c r="R310" s="685"/>
      <c r="S310" s="685"/>
      <c r="T310" s="685"/>
      <c r="U310" s="685"/>
      <c r="V310" s="685"/>
      <c r="W310" s="685"/>
      <c r="X310" s="685"/>
      <c r="Y310" s="685"/>
      <c r="Z310" s="685"/>
      <c r="AA310" s="685"/>
      <c r="AB310" s="685"/>
      <c r="AC310" s="685"/>
      <c r="AD310" s="685"/>
      <c r="AE310" s="685"/>
      <c r="AF310" s="685"/>
    </row>
    <row r="311" spans="1:32" ht="15" x14ac:dyDescent="0.2">
      <c r="A311" s="685"/>
      <c r="B311" s="685"/>
      <c r="C311" s="685"/>
      <c r="D311" s="685"/>
      <c r="E311" s="685"/>
      <c r="F311" s="685"/>
      <c r="G311" s="685"/>
      <c r="H311" s="685"/>
      <c r="I311" s="685"/>
      <c r="J311" s="685"/>
      <c r="K311" s="685"/>
      <c r="L311" s="685"/>
      <c r="M311" s="685"/>
      <c r="N311" s="685"/>
      <c r="O311" s="685"/>
      <c r="P311" s="685"/>
      <c r="Q311" s="685"/>
      <c r="R311" s="685"/>
      <c r="S311" s="685"/>
      <c r="T311" s="685"/>
      <c r="U311" s="685"/>
      <c r="V311" s="685"/>
      <c r="W311" s="685"/>
      <c r="X311" s="685"/>
      <c r="Y311" s="685"/>
      <c r="Z311" s="685"/>
      <c r="AA311" s="685"/>
      <c r="AB311" s="685"/>
      <c r="AC311" s="685"/>
      <c r="AD311" s="685"/>
      <c r="AE311" s="685"/>
      <c r="AF311" s="685"/>
    </row>
    <row r="312" spans="1:32" ht="15" x14ac:dyDescent="0.2">
      <c r="A312" s="685"/>
      <c r="B312" s="685"/>
      <c r="C312" s="685"/>
      <c r="D312" s="685"/>
      <c r="E312" s="685"/>
      <c r="F312" s="685"/>
      <c r="G312" s="685"/>
      <c r="H312" s="685"/>
      <c r="I312" s="685"/>
      <c r="J312" s="685"/>
      <c r="K312" s="685"/>
      <c r="L312" s="685"/>
      <c r="M312" s="685"/>
      <c r="N312" s="685"/>
      <c r="O312" s="685"/>
      <c r="P312" s="685"/>
      <c r="Q312" s="685"/>
      <c r="R312" s="685"/>
      <c r="S312" s="685"/>
      <c r="T312" s="685"/>
      <c r="U312" s="685"/>
      <c r="V312" s="685"/>
      <c r="W312" s="685"/>
      <c r="X312" s="685"/>
      <c r="Y312" s="685"/>
      <c r="Z312" s="685"/>
      <c r="AA312" s="685"/>
      <c r="AB312" s="685"/>
      <c r="AC312" s="685"/>
      <c r="AD312" s="685"/>
      <c r="AE312" s="685"/>
      <c r="AF312" s="685"/>
    </row>
    <row r="313" spans="1:32" ht="15" x14ac:dyDescent="0.2">
      <c r="A313" s="685"/>
      <c r="B313" s="685"/>
      <c r="C313" s="685"/>
      <c r="D313" s="685"/>
      <c r="E313" s="685"/>
      <c r="F313" s="685"/>
      <c r="G313" s="685"/>
      <c r="H313" s="685"/>
      <c r="I313" s="685"/>
      <c r="J313" s="685"/>
      <c r="K313" s="685"/>
      <c r="L313" s="685"/>
      <c r="M313" s="685"/>
      <c r="N313" s="685"/>
      <c r="O313" s="685"/>
      <c r="P313" s="685"/>
      <c r="Q313" s="685"/>
      <c r="R313" s="685"/>
      <c r="S313" s="685"/>
      <c r="T313" s="685"/>
      <c r="U313" s="685"/>
      <c r="V313" s="685"/>
      <c r="W313" s="685"/>
      <c r="X313" s="685"/>
      <c r="Y313" s="685"/>
      <c r="Z313" s="685"/>
      <c r="AA313" s="685"/>
      <c r="AB313" s="685"/>
      <c r="AC313" s="685"/>
      <c r="AD313" s="685"/>
      <c r="AE313" s="685"/>
      <c r="AF313" s="685"/>
    </row>
    <row r="314" spans="1:32" ht="15" x14ac:dyDescent="0.2">
      <c r="A314" s="685"/>
      <c r="B314" s="685"/>
      <c r="C314" s="685"/>
      <c r="D314" s="685"/>
      <c r="E314" s="685"/>
      <c r="F314" s="685"/>
      <c r="G314" s="685"/>
      <c r="H314" s="685"/>
      <c r="I314" s="685"/>
      <c r="J314" s="685"/>
      <c r="K314" s="685"/>
      <c r="L314" s="685"/>
      <c r="M314" s="685"/>
      <c r="N314" s="685"/>
      <c r="O314" s="685"/>
      <c r="P314" s="685"/>
      <c r="Q314" s="685"/>
      <c r="R314" s="685"/>
      <c r="S314" s="685"/>
      <c r="T314" s="685"/>
      <c r="U314" s="685"/>
      <c r="V314" s="685"/>
      <c r="W314" s="685"/>
      <c r="X314" s="685"/>
      <c r="Y314" s="685"/>
      <c r="Z314" s="685"/>
      <c r="AA314" s="685"/>
      <c r="AB314" s="685"/>
      <c r="AC314" s="685"/>
      <c r="AD314" s="685"/>
      <c r="AE314" s="685"/>
      <c r="AF314" s="685"/>
    </row>
    <row r="315" spans="1:32" ht="15" x14ac:dyDescent="0.2">
      <c r="A315" s="685"/>
      <c r="B315" s="685"/>
      <c r="C315" s="685"/>
      <c r="D315" s="685"/>
      <c r="E315" s="685"/>
      <c r="F315" s="685"/>
      <c r="G315" s="685"/>
      <c r="H315" s="685"/>
      <c r="I315" s="685"/>
      <c r="J315" s="685"/>
      <c r="K315" s="685"/>
      <c r="L315" s="685"/>
      <c r="M315" s="685"/>
      <c r="N315" s="685"/>
      <c r="O315" s="685"/>
      <c r="P315" s="685"/>
      <c r="Q315" s="685"/>
      <c r="R315" s="685"/>
      <c r="S315" s="685"/>
      <c r="T315" s="685"/>
      <c r="U315" s="685"/>
      <c r="V315" s="685"/>
      <c r="W315" s="685"/>
      <c r="X315" s="685"/>
      <c r="Y315" s="685"/>
      <c r="Z315" s="685"/>
      <c r="AA315" s="685"/>
      <c r="AB315" s="685"/>
      <c r="AC315" s="685"/>
      <c r="AD315" s="685"/>
      <c r="AE315" s="685"/>
      <c r="AF315" s="685"/>
    </row>
    <row r="316" spans="1:32" ht="15" x14ac:dyDescent="0.2">
      <c r="A316" s="685"/>
      <c r="B316" s="685"/>
      <c r="C316" s="685"/>
      <c r="D316" s="685"/>
      <c r="E316" s="685"/>
      <c r="F316" s="685"/>
      <c r="G316" s="685"/>
      <c r="H316" s="685"/>
      <c r="I316" s="685"/>
      <c r="J316" s="685"/>
      <c r="K316" s="685"/>
      <c r="L316" s="685"/>
      <c r="M316" s="685"/>
      <c r="N316" s="685"/>
      <c r="O316" s="685"/>
      <c r="P316" s="685"/>
      <c r="Q316" s="685"/>
      <c r="R316" s="685"/>
      <c r="S316" s="685"/>
      <c r="T316" s="685"/>
      <c r="U316" s="685"/>
      <c r="V316" s="685"/>
      <c r="W316" s="685"/>
      <c r="X316" s="685"/>
      <c r="Y316" s="685"/>
      <c r="Z316" s="685"/>
      <c r="AA316" s="685"/>
      <c r="AB316" s="685"/>
      <c r="AC316" s="685"/>
      <c r="AD316" s="685"/>
      <c r="AE316" s="685"/>
      <c r="AF316" s="685"/>
    </row>
    <row r="317" spans="1:32" ht="15" x14ac:dyDescent="0.2">
      <c r="A317" s="685"/>
      <c r="B317" s="685"/>
      <c r="C317" s="685"/>
      <c r="D317" s="685"/>
      <c r="E317" s="685"/>
      <c r="F317" s="685"/>
      <c r="G317" s="685"/>
      <c r="H317" s="685"/>
      <c r="I317" s="685"/>
      <c r="J317" s="685"/>
      <c r="K317" s="685"/>
      <c r="L317" s="685"/>
      <c r="M317" s="685"/>
      <c r="N317" s="685"/>
      <c r="O317" s="685"/>
      <c r="P317" s="685"/>
      <c r="Q317" s="685"/>
      <c r="R317" s="685"/>
      <c r="S317" s="685"/>
      <c r="T317" s="685"/>
      <c r="U317" s="685"/>
      <c r="V317" s="685"/>
      <c r="W317" s="685"/>
      <c r="X317" s="685"/>
      <c r="Y317" s="685"/>
      <c r="Z317" s="685"/>
      <c r="AA317" s="685"/>
      <c r="AB317" s="685"/>
      <c r="AC317" s="685"/>
      <c r="AD317" s="685"/>
      <c r="AE317" s="685"/>
      <c r="AF317" s="685"/>
    </row>
    <row r="318" spans="1:32" ht="15" x14ac:dyDescent="0.2">
      <c r="A318" s="685"/>
      <c r="B318" s="685"/>
      <c r="C318" s="685"/>
      <c r="D318" s="685"/>
      <c r="E318" s="685"/>
      <c r="F318" s="685"/>
      <c r="G318" s="685"/>
      <c r="H318" s="685"/>
      <c r="I318" s="685"/>
      <c r="J318" s="685"/>
      <c r="K318" s="685"/>
      <c r="L318" s="685"/>
      <c r="M318" s="685"/>
      <c r="N318" s="685"/>
      <c r="O318" s="685"/>
      <c r="P318" s="685"/>
      <c r="Q318" s="685"/>
      <c r="R318" s="685"/>
      <c r="S318" s="685"/>
      <c r="T318" s="685"/>
      <c r="U318" s="685"/>
      <c r="V318" s="685"/>
      <c r="W318" s="685"/>
      <c r="X318" s="685"/>
      <c r="Y318" s="685"/>
      <c r="Z318" s="685"/>
      <c r="AA318" s="685"/>
      <c r="AB318" s="685"/>
      <c r="AC318" s="685"/>
      <c r="AD318" s="685"/>
      <c r="AE318" s="685"/>
      <c r="AF318" s="685"/>
    </row>
    <row r="319" spans="1:32" ht="15" x14ac:dyDescent="0.2">
      <c r="A319" s="685"/>
      <c r="B319" s="685"/>
      <c r="C319" s="685"/>
      <c r="D319" s="685"/>
      <c r="E319" s="685"/>
      <c r="F319" s="685"/>
      <c r="G319" s="685"/>
      <c r="H319" s="685"/>
      <c r="I319" s="685"/>
      <c r="J319" s="685"/>
      <c r="K319" s="685"/>
      <c r="L319" s="685"/>
      <c r="M319" s="685"/>
      <c r="N319" s="685"/>
      <c r="O319" s="685"/>
      <c r="P319" s="685"/>
      <c r="Q319" s="685"/>
      <c r="R319" s="685"/>
      <c r="S319" s="685"/>
      <c r="T319" s="685"/>
      <c r="U319" s="685"/>
      <c r="V319" s="685"/>
      <c r="W319" s="685"/>
      <c r="X319" s="685"/>
      <c r="Y319" s="685"/>
      <c r="Z319" s="685"/>
      <c r="AA319" s="685"/>
      <c r="AB319" s="685"/>
      <c r="AC319" s="685"/>
      <c r="AD319" s="685"/>
      <c r="AE319" s="685"/>
      <c r="AF319" s="685"/>
    </row>
    <row r="320" spans="1:32" ht="15" x14ac:dyDescent="0.2">
      <c r="A320" s="685"/>
      <c r="B320" s="685"/>
      <c r="C320" s="685"/>
      <c r="D320" s="685"/>
      <c r="E320" s="685"/>
      <c r="F320" s="685"/>
      <c r="G320" s="685"/>
      <c r="H320" s="685"/>
      <c r="I320" s="685"/>
      <c r="J320" s="685"/>
      <c r="K320" s="685"/>
      <c r="L320" s="685"/>
      <c r="M320" s="685"/>
      <c r="N320" s="685"/>
      <c r="O320" s="685"/>
      <c r="P320" s="685"/>
      <c r="Q320" s="685"/>
      <c r="R320" s="685"/>
      <c r="S320" s="685"/>
      <c r="T320" s="685"/>
      <c r="U320" s="685"/>
      <c r="V320" s="685"/>
      <c r="W320" s="685"/>
      <c r="X320" s="685"/>
      <c r="Y320" s="685"/>
      <c r="Z320" s="685"/>
      <c r="AA320" s="685"/>
      <c r="AB320" s="685"/>
      <c r="AC320" s="685"/>
      <c r="AD320" s="685"/>
      <c r="AE320" s="685"/>
      <c r="AF320" s="685"/>
    </row>
    <row r="321" spans="1:32" ht="15" x14ac:dyDescent="0.2">
      <c r="A321" s="685"/>
      <c r="B321" s="685"/>
      <c r="C321" s="685"/>
      <c r="D321" s="685"/>
      <c r="E321" s="685"/>
      <c r="F321" s="685"/>
      <c r="G321" s="685"/>
      <c r="H321" s="685"/>
      <c r="I321" s="685"/>
      <c r="J321" s="685"/>
      <c r="K321" s="685"/>
      <c r="L321" s="685"/>
      <c r="M321" s="685"/>
      <c r="N321" s="685"/>
      <c r="O321" s="685"/>
      <c r="P321" s="685"/>
      <c r="Q321" s="685"/>
      <c r="R321" s="685"/>
      <c r="S321" s="685"/>
      <c r="T321" s="685"/>
      <c r="U321" s="685"/>
      <c r="V321" s="685"/>
      <c r="W321" s="685"/>
      <c r="X321" s="685"/>
      <c r="Y321" s="685"/>
      <c r="Z321" s="685"/>
      <c r="AA321" s="685"/>
      <c r="AB321" s="685"/>
      <c r="AC321" s="685"/>
      <c r="AD321" s="685"/>
      <c r="AE321" s="685"/>
      <c r="AF321" s="685"/>
    </row>
    <row r="322" spans="1:32" ht="15" x14ac:dyDescent="0.2">
      <c r="A322" s="685"/>
      <c r="B322" s="685"/>
      <c r="C322" s="685"/>
      <c r="D322" s="685"/>
      <c r="E322" s="685"/>
      <c r="F322" s="685"/>
      <c r="G322" s="685"/>
      <c r="H322" s="685"/>
      <c r="I322" s="685"/>
      <c r="J322" s="685"/>
      <c r="K322" s="685"/>
      <c r="L322" s="685"/>
      <c r="M322" s="685"/>
      <c r="N322" s="685"/>
      <c r="O322" s="685"/>
      <c r="P322" s="685"/>
      <c r="Q322" s="685"/>
      <c r="R322" s="685"/>
      <c r="S322" s="685"/>
      <c r="T322" s="685"/>
      <c r="U322" s="685"/>
      <c r="V322" s="685"/>
      <c r="W322" s="685"/>
      <c r="X322" s="685"/>
      <c r="Y322" s="685"/>
      <c r="Z322" s="685"/>
      <c r="AA322" s="685"/>
      <c r="AB322" s="685"/>
      <c r="AC322" s="685"/>
      <c r="AD322" s="685"/>
      <c r="AE322" s="685"/>
      <c r="AF322" s="685"/>
    </row>
    <row r="323" spans="1:32" ht="15" x14ac:dyDescent="0.2">
      <c r="A323" s="685"/>
      <c r="B323" s="685"/>
      <c r="C323" s="685"/>
      <c r="D323" s="685"/>
      <c r="E323" s="685"/>
      <c r="F323" s="685"/>
      <c r="G323" s="685"/>
      <c r="H323" s="685"/>
      <c r="I323" s="685"/>
      <c r="J323" s="685"/>
      <c r="K323" s="685"/>
      <c r="L323" s="685"/>
      <c r="M323" s="685"/>
      <c r="N323" s="685"/>
      <c r="O323" s="685"/>
      <c r="P323" s="685"/>
      <c r="Q323" s="685"/>
      <c r="R323" s="685"/>
      <c r="S323" s="685"/>
      <c r="T323" s="685"/>
      <c r="U323" s="685"/>
      <c r="V323" s="685"/>
      <c r="W323" s="685"/>
      <c r="X323" s="685"/>
      <c r="Y323" s="685"/>
      <c r="Z323" s="685"/>
      <c r="AA323" s="685"/>
      <c r="AB323" s="685"/>
      <c r="AC323" s="685"/>
      <c r="AD323" s="685"/>
      <c r="AE323" s="685"/>
      <c r="AF323" s="685"/>
    </row>
    <row r="324" spans="1:32" ht="15" x14ac:dyDescent="0.2">
      <c r="A324" s="685"/>
      <c r="B324" s="685"/>
      <c r="C324" s="685"/>
      <c r="D324" s="685"/>
      <c r="E324" s="685"/>
      <c r="F324" s="685"/>
      <c r="G324" s="685"/>
      <c r="H324" s="685"/>
      <c r="I324" s="685"/>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5"/>
    </row>
    <row r="325" spans="1:32" ht="15" x14ac:dyDescent="0.2">
      <c r="A325" s="685"/>
      <c r="B325" s="685"/>
      <c r="C325" s="685"/>
      <c r="D325" s="685"/>
      <c r="E325" s="685"/>
      <c r="F325" s="685"/>
      <c r="G325" s="685"/>
      <c r="H325" s="685"/>
      <c r="I325" s="685"/>
      <c r="J325" s="685"/>
      <c r="K325" s="685"/>
      <c r="L325" s="685"/>
      <c r="M325" s="685"/>
      <c r="N325" s="685"/>
      <c r="O325" s="685"/>
      <c r="P325" s="685"/>
      <c r="Q325" s="685"/>
      <c r="R325" s="685"/>
      <c r="S325" s="685"/>
      <c r="T325" s="685"/>
      <c r="U325" s="685"/>
      <c r="V325" s="685"/>
      <c r="W325" s="685"/>
      <c r="X325" s="685"/>
      <c r="Y325" s="685"/>
      <c r="Z325" s="685"/>
      <c r="AA325" s="685"/>
      <c r="AB325" s="685"/>
      <c r="AC325" s="685"/>
      <c r="AD325" s="685"/>
      <c r="AE325" s="685"/>
      <c r="AF325" s="685"/>
    </row>
    <row r="326" spans="1:32" ht="15" x14ac:dyDescent="0.2">
      <c r="A326" s="685"/>
      <c r="B326" s="685"/>
      <c r="C326" s="685"/>
      <c r="D326" s="685"/>
      <c r="E326" s="685"/>
      <c r="F326" s="685"/>
      <c r="G326" s="685"/>
      <c r="H326" s="685"/>
      <c r="I326" s="685"/>
      <c r="J326" s="685"/>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row>
    <row r="327" spans="1:32" ht="15" x14ac:dyDescent="0.2">
      <c r="A327" s="685"/>
      <c r="B327" s="685"/>
      <c r="C327" s="685"/>
      <c r="D327" s="685"/>
      <c r="E327" s="685"/>
      <c r="F327" s="685"/>
      <c r="G327" s="685"/>
      <c r="H327" s="685"/>
      <c r="I327" s="685"/>
      <c r="J327" s="685"/>
      <c r="K327" s="685"/>
      <c r="L327" s="685"/>
      <c r="M327" s="685"/>
      <c r="N327" s="685"/>
      <c r="O327" s="685"/>
      <c r="P327" s="685"/>
      <c r="Q327" s="685"/>
      <c r="R327" s="685"/>
      <c r="S327" s="685"/>
      <c r="T327" s="685"/>
      <c r="U327" s="685"/>
      <c r="V327" s="685"/>
      <c r="W327" s="685"/>
      <c r="X327" s="685"/>
      <c r="Y327" s="685"/>
      <c r="Z327" s="685"/>
      <c r="AA327" s="685"/>
      <c r="AB327" s="685"/>
      <c r="AC327" s="685"/>
      <c r="AD327" s="685"/>
      <c r="AE327" s="685"/>
      <c r="AF327" s="685"/>
    </row>
    <row r="328" spans="1:32" ht="15" x14ac:dyDescent="0.2">
      <c r="A328" s="685"/>
      <c r="B328" s="685"/>
      <c r="C328" s="685"/>
      <c r="D328" s="685"/>
      <c r="E328" s="685"/>
      <c r="F328" s="685"/>
      <c r="G328" s="685"/>
      <c r="H328" s="685"/>
      <c r="I328" s="685"/>
      <c r="J328" s="685"/>
      <c r="K328" s="685"/>
      <c r="L328" s="685"/>
      <c r="M328" s="685"/>
      <c r="N328" s="685"/>
      <c r="O328" s="685"/>
      <c r="P328" s="685"/>
      <c r="Q328" s="685"/>
      <c r="R328" s="685"/>
      <c r="S328" s="685"/>
      <c r="T328" s="685"/>
      <c r="U328" s="685"/>
      <c r="V328" s="685"/>
      <c r="W328" s="685"/>
      <c r="X328" s="685"/>
      <c r="Y328" s="685"/>
      <c r="Z328" s="685"/>
      <c r="AA328" s="685"/>
      <c r="AB328" s="685"/>
      <c r="AC328" s="685"/>
      <c r="AD328" s="685"/>
      <c r="AE328" s="685"/>
      <c r="AF328" s="685"/>
    </row>
    <row r="329" spans="1:32" ht="15" x14ac:dyDescent="0.2">
      <c r="A329" s="685"/>
      <c r="B329" s="685"/>
      <c r="C329" s="685"/>
      <c r="D329" s="685"/>
      <c r="E329" s="685"/>
      <c r="F329" s="685"/>
      <c r="G329" s="685"/>
      <c r="H329" s="685"/>
      <c r="I329" s="685"/>
      <c r="J329" s="685"/>
      <c r="K329" s="685"/>
      <c r="L329" s="685"/>
      <c r="M329" s="685"/>
      <c r="N329" s="685"/>
      <c r="O329" s="685"/>
      <c r="P329" s="685"/>
      <c r="Q329" s="685"/>
      <c r="R329" s="685"/>
      <c r="S329" s="685"/>
      <c r="T329" s="685"/>
      <c r="U329" s="685"/>
      <c r="V329" s="685"/>
      <c r="W329" s="685"/>
      <c r="X329" s="685"/>
      <c r="Y329" s="685"/>
      <c r="Z329" s="685"/>
      <c r="AA329" s="685"/>
      <c r="AB329" s="685"/>
      <c r="AC329" s="685"/>
      <c r="AD329" s="685"/>
      <c r="AE329" s="685"/>
      <c r="AF329" s="685"/>
    </row>
    <row r="330" spans="1:32" ht="15" x14ac:dyDescent="0.2">
      <c r="A330" s="685"/>
      <c r="B330" s="685"/>
      <c r="C330" s="685"/>
      <c r="D330" s="685"/>
      <c r="E330" s="685"/>
      <c r="F330" s="685"/>
      <c r="G330" s="685"/>
      <c r="H330" s="685"/>
      <c r="I330" s="685"/>
      <c r="J330" s="685"/>
      <c r="K330" s="685"/>
      <c r="L330" s="685"/>
      <c r="M330" s="685"/>
      <c r="N330" s="685"/>
      <c r="O330" s="685"/>
      <c r="P330" s="685"/>
      <c r="Q330" s="685"/>
      <c r="R330" s="685"/>
      <c r="S330" s="685"/>
      <c r="T330" s="685"/>
      <c r="U330" s="685"/>
      <c r="V330" s="685"/>
      <c r="W330" s="685"/>
      <c r="X330" s="685"/>
      <c r="Y330" s="685"/>
      <c r="Z330" s="685"/>
      <c r="AA330" s="685"/>
      <c r="AB330" s="685"/>
      <c r="AC330" s="685"/>
      <c r="AD330" s="685"/>
      <c r="AE330" s="685"/>
      <c r="AF330" s="685"/>
    </row>
    <row r="331" spans="1:32" ht="15" x14ac:dyDescent="0.2">
      <c r="A331" s="685"/>
      <c r="B331" s="685"/>
      <c r="C331" s="685"/>
      <c r="D331" s="685"/>
      <c r="E331" s="685"/>
      <c r="F331" s="685"/>
      <c r="G331" s="685"/>
      <c r="H331" s="685"/>
      <c r="I331" s="685"/>
      <c r="J331" s="685"/>
      <c r="K331" s="685"/>
      <c r="L331" s="685"/>
      <c r="M331" s="685"/>
      <c r="N331" s="685"/>
      <c r="O331" s="685"/>
      <c r="P331" s="685"/>
      <c r="Q331" s="685"/>
      <c r="R331" s="685"/>
      <c r="S331" s="685"/>
      <c r="T331" s="685"/>
      <c r="U331" s="685"/>
      <c r="V331" s="685"/>
      <c r="W331" s="685"/>
      <c r="X331" s="685"/>
      <c r="Y331" s="685"/>
      <c r="Z331" s="685"/>
      <c r="AA331" s="685"/>
      <c r="AB331" s="685"/>
      <c r="AC331" s="685"/>
      <c r="AD331" s="685"/>
      <c r="AE331" s="685"/>
      <c r="AF331" s="685"/>
    </row>
    <row r="332" spans="1:32" ht="15" x14ac:dyDescent="0.2">
      <c r="A332" s="685"/>
      <c r="B332" s="685"/>
      <c r="C332" s="685"/>
      <c r="D332" s="685"/>
      <c r="E332" s="685"/>
      <c r="F332" s="685"/>
      <c r="G332" s="685"/>
      <c r="H332" s="685"/>
      <c r="I332" s="685"/>
      <c r="J332" s="685"/>
      <c r="K332" s="685"/>
      <c r="L332" s="685"/>
      <c r="M332" s="685"/>
      <c r="N332" s="685"/>
      <c r="O332" s="685"/>
      <c r="P332" s="685"/>
      <c r="Q332" s="685"/>
      <c r="R332" s="685"/>
      <c r="S332" s="685"/>
      <c r="T332" s="685"/>
      <c r="U332" s="685"/>
      <c r="V332" s="685"/>
      <c r="W332" s="685"/>
      <c r="X332" s="685"/>
      <c r="Y332" s="685"/>
      <c r="Z332" s="685"/>
      <c r="AA332" s="685"/>
      <c r="AB332" s="685"/>
      <c r="AC332" s="685"/>
      <c r="AD332" s="685"/>
      <c r="AE332" s="685"/>
      <c r="AF332" s="685"/>
    </row>
    <row r="333" spans="1:32" ht="15" x14ac:dyDescent="0.2">
      <c r="A333" s="685"/>
      <c r="B333" s="685"/>
      <c r="C333" s="685"/>
      <c r="D333" s="685"/>
      <c r="E333" s="685"/>
      <c r="F333" s="685"/>
      <c r="G333" s="685"/>
      <c r="H333" s="685"/>
      <c r="I333" s="685"/>
      <c r="J333" s="685"/>
      <c r="K333" s="685"/>
      <c r="L333" s="685"/>
      <c r="M333" s="685"/>
      <c r="N333" s="685"/>
      <c r="O333" s="685"/>
      <c r="P333" s="685"/>
      <c r="Q333" s="685"/>
      <c r="R333" s="685"/>
      <c r="S333" s="685"/>
      <c r="T333" s="685"/>
      <c r="U333" s="685"/>
      <c r="V333" s="685"/>
      <c r="W333" s="685"/>
      <c r="X333" s="685"/>
      <c r="Y333" s="685"/>
      <c r="Z333" s="685"/>
      <c r="AA333" s="685"/>
      <c r="AB333" s="685"/>
      <c r="AC333" s="685"/>
      <c r="AD333" s="685"/>
      <c r="AE333" s="685"/>
      <c r="AF333" s="685"/>
    </row>
    <row r="334" spans="1:32" ht="15" x14ac:dyDescent="0.2">
      <c r="A334" s="685"/>
      <c r="B334" s="685"/>
      <c r="C334" s="685"/>
      <c r="D334" s="685"/>
      <c r="E334" s="685"/>
      <c r="F334" s="685"/>
      <c r="G334" s="685"/>
      <c r="H334" s="685"/>
      <c r="I334" s="685"/>
      <c r="J334" s="685"/>
      <c r="K334" s="685"/>
      <c r="L334" s="685"/>
      <c r="M334" s="685"/>
      <c r="N334" s="685"/>
      <c r="O334" s="685"/>
      <c r="P334" s="685"/>
      <c r="Q334" s="685"/>
      <c r="R334" s="685"/>
      <c r="S334" s="685"/>
      <c r="T334" s="685"/>
      <c r="U334" s="685"/>
      <c r="V334" s="685"/>
      <c r="W334" s="685"/>
      <c r="X334" s="685"/>
      <c r="Y334" s="685"/>
      <c r="Z334" s="685"/>
      <c r="AA334" s="685"/>
      <c r="AB334" s="685"/>
      <c r="AC334" s="685"/>
      <c r="AD334" s="685"/>
      <c r="AE334" s="685"/>
      <c r="AF334" s="685"/>
    </row>
    <row r="335" spans="1:32" ht="15" x14ac:dyDescent="0.2">
      <c r="A335" s="685"/>
      <c r="B335" s="685"/>
      <c r="C335" s="685"/>
      <c r="D335" s="685"/>
      <c r="E335" s="685"/>
      <c r="F335" s="685"/>
      <c r="G335" s="685"/>
      <c r="H335" s="685"/>
      <c r="I335" s="685"/>
      <c r="J335" s="685"/>
      <c r="K335" s="685"/>
      <c r="L335" s="685"/>
      <c r="M335" s="685"/>
      <c r="N335" s="685"/>
      <c r="O335" s="685"/>
      <c r="P335" s="685"/>
      <c r="Q335" s="685"/>
      <c r="R335" s="685"/>
      <c r="S335" s="685"/>
      <c r="T335" s="685"/>
      <c r="U335" s="685"/>
      <c r="V335" s="685"/>
      <c r="W335" s="685"/>
      <c r="X335" s="685"/>
      <c r="Y335" s="685"/>
      <c r="Z335" s="685"/>
      <c r="AA335" s="685"/>
      <c r="AB335" s="685"/>
      <c r="AC335" s="685"/>
      <c r="AD335" s="685"/>
      <c r="AE335" s="685"/>
      <c r="AF335" s="685"/>
    </row>
    <row r="336" spans="1:32" ht="15" x14ac:dyDescent="0.2">
      <c r="A336" s="685"/>
      <c r="B336" s="685"/>
      <c r="C336" s="685"/>
      <c r="D336" s="685"/>
      <c r="E336" s="685"/>
      <c r="F336" s="685"/>
      <c r="G336" s="685"/>
      <c r="H336" s="685"/>
      <c r="I336" s="685"/>
      <c r="J336" s="685"/>
      <c r="K336" s="685"/>
      <c r="L336" s="685"/>
      <c r="M336" s="685"/>
      <c r="N336" s="685"/>
      <c r="O336" s="685"/>
      <c r="P336" s="685"/>
      <c r="Q336" s="685"/>
      <c r="R336" s="685"/>
      <c r="S336" s="685"/>
      <c r="T336" s="685"/>
      <c r="U336" s="685"/>
      <c r="V336" s="685"/>
      <c r="W336" s="685"/>
      <c r="X336" s="685"/>
      <c r="Y336" s="685"/>
      <c r="Z336" s="685"/>
      <c r="AA336" s="685"/>
      <c r="AB336" s="685"/>
      <c r="AC336" s="685"/>
      <c r="AD336" s="685"/>
      <c r="AE336" s="685"/>
      <c r="AF336" s="685"/>
    </row>
    <row r="337" spans="1:32" ht="15" x14ac:dyDescent="0.2">
      <c r="A337" s="685"/>
      <c r="B337" s="685"/>
      <c r="C337" s="685"/>
      <c r="D337" s="685"/>
      <c r="E337" s="685"/>
      <c r="F337" s="685"/>
      <c r="G337" s="685"/>
      <c r="H337" s="685"/>
      <c r="I337" s="685"/>
      <c r="J337" s="685"/>
      <c r="K337" s="685"/>
      <c r="L337" s="685"/>
      <c r="M337" s="685"/>
      <c r="N337" s="685"/>
      <c r="O337" s="685"/>
      <c r="P337" s="685"/>
      <c r="Q337" s="685"/>
      <c r="R337" s="685"/>
      <c r="S337" s="685"/>
      <c r="T337" s="685"/>
      <c r="U337" s="685"/>
      <c r="V337" s="685"/>
      <c r="W337" s="685"/>
      <c r="X337" s="685"/>
      <c r="Y337" s="685"/>
      <c r="Z337" s="685"/>
      <c r="AA337" s="685"/>
      <c r="AB337" s="685"/>
      <c r="AC337" s="685"/>
      <c r="AD337" s="685"/>
      <c r="AE337" s="685"/>
      <c r="AF337" s="685"/>
    </row>
    <row r="338" spans="1:32" ht="15" x14ac:dyDescent="0.2">
      <c r="A338" s="685"/>
      <c r="B338" s="685"/>
      <c r="C338" s="685"/>
      <c r="D338" s="685"/>
      <c r="E338" s="685"/>
      <c r="F338" s="685"/>
      <c r="G338" s="685"/>
      <c r="H338" s="685"/>
      <c r="I338" s="685"/>
      <c r="J338" s="685"/>
      <c r="K338" s="685"/>
      <c r="L338" s="685"/>
      <c r="M338" s="685"/>
      <c r="N338" s="685"/>
      <c r="O338" s="685"/>
      <c r="P338" s="685"/>
      <c r="Q338" s="685"/>
      <c r="R338" s="685"/>
      <c r="S338" s="685"/>
      <c r="T338" s="685"/>
      <c r="U338" s="685"/>
      <c r="V338" s="685"/>
      <c r="W338" s="685"/>
      <c r="X338" s="685"/>
      <c r="Y338" s="685"/>
      <c r="Z338" s="685"/>
      <c r="AA338" s="685"/>
      <c r="AB338" s="685"/>
      <c r="AC338" s="685"/>
      <c r="AD338" s="685"/>
      <c r="AE338" s="685"/>
      <c r="AF338" s="685"/>
    </row>
    <row r="339" spans="1:32" ht="15" x14ac:dyDescent="0.2">
      <c r="A339" s="685"/>
      <c r="B339" s="685"/>
      <c r="C339" s="685"/>
      <c r="D339" s="685"/>
      <c r="E339" s="685"/>
      <c r="F339" s="685"/>
      <c r="G339" s="685"/>
      <c r="H339" s="685"/>
      <c r="I339" s="685"/>
      <c r="J339" s="685"/>
      <c r="K339" s="685"/>
      <c r="L339" s="685"/>
      <c r="M339" s="685"/>
      <c r="N339" s="685"/>
      <c r="O339" s="685"/>
      <c r="P339" s="685"/>
      <c r="Q339" s="685"/>
      <c r="R339" s="685"/>
      <c r="S339" s="685"/>
      <c r="T339" s="685"/>
      <c r="U339" s="685"/>
      <c r="V339" s="685"/>
      <c r="W339" s="685"/>
      <c r="X339" s="685"/>
      <c r="Y339" s="685"/>
      <c r="Z339" s="685"/>
      <c r="AA339" s="685"/>
      <c r="AB339" s="685"/>
      <c r="AC339" s="685"/>
      <c r="AD339" s="685"/>
      <c r="AE339" s="685"/>
      <c r="AF339" s="685"/>
    </row>
    <row r="340" spans="1:32" ht="15" x14ac:dyDescent="0.2">
      <c r="A340" s="685"/>
      <c r="B340" s="685"/>
      <c r="C340" s="685"/>
      <c r="D340" s="685"/>
      <c r="E340" s="685"/>
      <c r="F340" s="685"/>
      <c r="G340" s="685"/>
      <c r="H340" s="685"/>
      <c r="I340" s="685"/>
      <c r="J340" s="685"/>
      <c r="K340" s="685"/>
      <c r="L340" s="685"/>
      <c r="M340" s="685"/>
      <c r="N340" s="685"/>
      <c r="O340" s="685"/>
      <c r="P340" s="685"/>
      <c r="Q340" s="685"/>
      <c r="R340" s="685"/>
      <c r="S340" s="685"/>
      <c r="T340" s="685"/>
      <c r="U340" s="685"/>
      <c r="V340" s="685"/>
      <c r="W340" s="685"/>
      <c r="X340" s="685"/>
      <c r="Y340" s="685"/>
      <c r="Z340" s="685"/>
      <c r="AA340" s="685"/>
      <c r="AB340" s="685"/>
      <c r="AC340" s="685"/>
      <c r="AD340" s="685"/>
      <c r="AE340" s="685"/>
      <c r="AF340" s="685"/>
    </row>
    <row r="341" spans="1:32" ht="15" x14ac:dyDescent="0.2">
      <c r="A341" s="685"/>
      <c r="B341" s="685"/>
      <c r="C341" s="685"/>
      <c r="D341" s="685"/>
      <c r="E341" s="685"/>
      <c r="F341" s="685"/>
      <c r="G341" s="685"/>
      <c r="H341" s="685"/>
      <c r="I341" s="685"/>
      <c r="J341" s="685"/>
      <c r="K341" s="685"/>
      <c r="L341" s="685"/>
      <c r="M341" s="685"/>
      <c r="N341" s="685"/>
      <c r="O341" s="685"/>
      <c r="P341" s="685"/>
      <c r="Q341" s="685"/>
      <c r="R341" s="685"/>
      <c r="S341" s="685"/>
      <c r="T341" s="685"/>
      <c r="U341" s="685"/>
      <c r="V341" s="685"/>
      <c r="W341" s="685"/>
      <c r="X341" s="685"/>
      <c r="Y341" s="685"/>
      <c r="Z341" s="685"/>
      <c r="AA341" s="685"/>
      <c r="AB341" s="685"/>
      <c r="AC341" s="685"/>
      <c r="AD341" s="685"/>
      <c r="AE341" s="685"/>
      <c r="AF341" s="685"/>
    </row>
    <row r="342" spans="1:32" ht="15" x14ac:dyDescent="0.2">
      <c r="A342" s="685"/>
      <c r="B342" s="685"/>
      <c r="C342" s="685"/>
      <c r="D342" s="685"/>
      <c r="E342" s="685"/>
      <c r="F342" s="685"/>
      <c r="G342" s="685"/>
      <c r="H342" s="685"/>
      <c r="I342" s="685"/>
      <c r="J342" s="685"/>
      <c r="K342" s="685"/>
      <c r="L342" s="685"/>
      <c r="M342" s="685"/>
      <c r="N342" s="685"/>
      <c r="O342" s="685"/>
      <c r="P342" s="685"/>
      <c r="Q342" s="685"/>
      <c r="R342" s="685"/>
      <c r="S342" s="685"/>
      <c r="T342" s="685"/>
      <c r="U342" s="685"/>
      <c r="V342" s="685"/>
      <c r="W342" s="685"/>
      <c r="X342" s="685"/>
      <c r="Y342" s="685"/>
      <c r="Z342" s="685"/>
      <c r="AA342" s="685"/>
      <c r="AB342" s="685"/>
      <c r="AC342" s="685"/>
      <c r="AD342" s="685"/>
      <c r="AE342" s="685"/>
      <c r="AF342" s="685"/>
    </row>
    <row r="343" spans="1:32" ht="15" x14ac:dyDescent="0.2">
      <c r="A343" s="685"/>
      <c r="B343" s="685"/>
      <c r="C343" s="685"/>
      <c r="D343" s="685"/>
      <c r="E343" s="685"/>
      <c r="F343" s="685"/>
      <c r="G343" s="685"/>
      <c r="H343" s="685"/>
      <c r="I343" s="685"/>
      <c r="J343" s="685"/>
      <c r="K343" s="685"/>
      <c r="L343" s="685"/>
      <c r="M343" s="685"/>
      <c r="N343" s="685"/>
      <c r="O343" s="685"/>
      <c r="P343" s="685"/>
      <c r="Q343" s="685"/>
      <c r="R343" s="685"/>
      <c r="S343" s="685"/>
      <c r="T343" s="685"/>
      <c r="U343" s="685"/>
      <c r="V343" s="685"/>
      <c r="W343" s="685"/>
      <c r="X343" s="685"/>
      <c r="Y343" s="685"/>
      <c r="Z343" s="685"/>
      <c r="AA343" s="685"/>
      <c r="AB343" s="685"/>
      <c r="AC343" s="685"/>
      <c r="AD343" s="685"/>
      <c r="AE343" s="685"/>
      <c r="AF343" s="685"/>
    </row>
    <row r="344" spans="1:32" ht="15" x14ac:dyDescent="0.2">
      <c r="A344" s="685"/>
      <c r="B344" s="685"/>
      <c r="C344" s="685"/>
      <c r="D344" s="685"/>
      <c r="E344" s="685"/>
      <c r="F344" s="685"/>
      <c r="G344" s="685"/>
      <c r="H344" s="685"/>
      <c r="I344" s="685"/>
      <c r="J344" s="685"/>
      <c r="K344" s="685"/>
      <c r="L344" s="685"/>
      <c r="M344" s="685"/>
      <c r="N344" s="685"/>
      <c r="O344" s="685"/>
      <c r="P344" s="685"/>
      <c r="Q344" s="685"/>
      <c r="R344" s="685"/>
      <c r="S344" s="685"/>
      <c r="T344" s="685"/>
      <c r="U344" s="685"/>
      <c r="V344" s="685"/>
      <c r="W344" s="685"/>
      <c r="X344" s="685"/>
      <c r="Y344" s="685"/>
      <c r="Z344" s="685"/>
      <c r="AA344" s="685"/>
      <c r="AB344" s="685"/>
      <c r="AC344" s="685"/>
      <c r="AD344" s="685"/>
      <c r="AE344" s="685"/>
      <c r="AF344" s="685"/>
    </row>
    <row r="345" spans="1:32" ht="15" x14ac:dyDescent="0.2">
      <c r="A345" s="685"/>
      <c r="B345" s="685"/>
      <c r="C345" s="685"/>
      <c r="D345" s="685"/>
      <c r="E345" s="685"/>
      <c r="F345" s="685"/>
      <c r="G345" s="685"/>
      <c r="H345" s="685"/>
      <c r="I345" s="685"/>
      <c r="J345" s="685"/>
      <c r="K345" s="685"/>
      <c r="L345" s="685"/>
      <c r="M345" s="685"/>
      <c r="N345" s="685"/>
      <c r="O345" s="685"/>
      <c r="P345" s="685"/>
      <c r="Q345" s="685"/>
      <c r="R345" s="685"/>
      <c r="S345" s="685"/>
      <c r="T345" s="685"/>
      <c r="U345" s="685"/>
      <c r="V345" s="685"/>
      <c r="W345" s="685"/>
      <c r="X345" s="685"/>
      <c r="Y345" s="685"/>
      <c r="Z345" s="685"/>
      <c r="AA345" s="685"/>
      <c r="AB345" s="685"/>
      <c r="AC345" s="685"/>
      <c r="AD345" s="685"/>
      <c r="AE345" s="685"/>
      <c r="AF345" s="685"/>
    </row>
    <row r="346" spans="1:32" ht="15" x14ac:dyDescent="0.2">
      <c r="A346" s="685"/>
      <c r="B346" s="685"/>
      <c r="C346" s="685"/>
      <c r="D346" s="685"/>
      <c r="E346" s="685"/>
      <c r="F346" s="685"/>
      <c r="G346" s="685"/>
      <c r="H346" s="685"/>
      <c r="I346" s="685"/>
      <c r="J346" s="685"/>
      <c r="K346" s="685"/>
      <c r="L346" s="685"/>
      <c r="M346" s="685"/>
      <c r="N346" s="685"/>
      <c r="O346" s="685"/>
      <c r="P346" s="685"/>
      <c r="Q346" s="685"/>
      <c r="R346" s="685"/>
      <c r="S346" s="685"/>
      <c r="T346" s="685"/>
      <c r="U346" s="685"/>
      <c r="V346" s="685"/>
      <c r="W346" s="685"/>
      <c r="X346" s="685"/>
      <c r="Y346" s="685"/>
      <c r="Z346" s="685"/>
      <c r="AA346" s="685"/>
      <c r="AB346" s="685"/>
      <c r="AC346" s="685"/>
      <c r="AD346" s="685"/>
      <c r="AE346" s="685"/>
      <c r="AF346" s="685"/>
    </row>
    <row r="347" spans="1:32" ht="15" x14ac:dyDescent="0.2">
      <c r="A347" s="685"/>
      <c r="B347" s="685"/>
      <c r="C347" s="685"/>
      <c r="D347" s="685"/>
      <c r="E347" s="685"/>
      <c r="F347" s="685"/>
      <c r="G347" s="685"/>
      <c r="H347" s="685"/>
      <c r="I347" s="685"/>
      <c r="J347" s="685"/>
      <c r="K347" s="685"/>
      <c r="L347" s="685"/>
      <c r="M347" s="685"/>
      <c r="N347" s="685"/>
      <c r="O347" s="685"/>
      <c r="P347" s="685"/>
      <c r="Q347" s="685"/>
      <c r="R347" s="685"/>
      <c r="S347" s="685"/>
      <c r="T347" s="685"/>
      <c r="U347" s="685"/>
      <c r="V347" s="685"/>
      <c r="W347" s="685"/>
      <c r="X347" s="685"/>
      <c r="Y347" s="685"/>
      <c r="Z347" s="685"/>
      <c r="AA347" s="685"/>
      <c r="AB347" s="685"/>
      <c r="AC347" s="685"/>
      <c r="AD347" s="685"/>
      <c r="AE347" s="685"/>
      <c r="AF347" s="685"/>
    </row>
    <row r="348" spans="1:32" ht="15" x14ac:dyDescent="0.2">
      <c r="A348" s="685"/>
      <c r="B348" s="685"/>
      <c r="C348" s="685"/>
      <c r="D348" s="685"/>
      <c r="E348" s="685"/>
      <c r="F348" s="685"/>
      <c r="G348" s="685"/>
      <c r="H348" s="685"/>
      <c r="I348" s="685"/>
      <c r="J348" s="685"/>
      <c r="K348" s="685"/>
      <c r="L348" s="685"/>
      <c r="M348" s="685"/>
      <c r="N348" s="685"/>
      <c r="O348" s="685"/>
      <c r="P348" s="685"/>
      <c r="Q348" s="685"/>
      <c r="R348" s="685"/>
      <c r="S348" s="685"/>
      <c r="T348" s="685"/>
      <c r="U348" s="685"/>
      <c r="V348" s="685"/>
      <c r="W348" s="685"/>
      <c r="X348" s="685"/>
      <c r="Y348" s="685"/>
      <c r="Z348" s="685"/>
      <c r="AA348" s="685"/>
      <c r="AB348" s="685"/>
      <c r="AC348" s="685"/>
      <c r="AD348" s="685"/>
      <c r="AE348" s="685"/>
      <c r="AF348" s="685"/>
    </row>
    <row r="349" spans="1:32" ht="15" x14ac:dyDescent="0.2">
      <c r="A349" s="685"/>
      <c r="B349" s="685"/>
      <c r="C349" s="685"/>
      <c r="D349" s="685"/>
      <c r="E349" s="685"/>
      <c r="F349" s="685"/>
      <c r="G349" s="685"/>
      <c r="H349" s="685"/>
      <c r="I349" s="685"/>
      <c r="J349" s="685"/>
      <c r="K349" s="685"/>
      <c r="L349" s="685"/>
      <c r="M349" s="685"/>
      <c r="N349" s="685"/>
      <c r="O349" s="685"/>
      <c r="P349" s="685"/>
      <c r="Q349" s="685"/>
      <c r="R349" s="685"/>
      <c r="S349" s="685"/>
      <c r="T349" s="685"/>
      <c r="U349" s="685"/>
      <c r="V349" s="685"/>
      <c r="W349" s="685"/>
      <c r="X349" s="685"/>
      <c r="Y349" s="685"/>
      <c r="Z349" s="685"/>
      <c r="AA349" s="685"/>
      <c r="AB349" s="685"/>
      <c r="AC349" s="685"/>
      <c r="AD349" s="685"/>
      <c r="AE349" s="685"/>
      <c r="AF349" s="685"/>
    </row>
    <row r="350" spans="1:32" ht="15" x14ac:dyDescent="0.2">
      <c r="A350" s="685"/>
      <c r="B350" s="685"/>
      <c r="C350" s="685"/>
      <c r="D350" s="685"/>
      <c r="E350" s="685"/>
      <c r="F350" s="685"/>
      <c r="G350" s="685"/>
      <c r="H350" s="685"/>
      <c r="I350" s="685"/>
      <c r="J350" s="685"/>
      <c r="K350" s="685"/>
      <c r="L350" s="685"/>
      <c r="M350" s="685"/>
      <c r="N350" s="685"/>
      <c r="O350" s="685"/>
      <c r="P350" s="685"/>
      <c r="Q350" s="685"/>
      <c r="R350" s="685"/>
      <c r="S350" s="685"/>
      <c r="T350" s="685"/>
      <c r="U350" s="685"/>
      <c r="V350" s="685"/>
      <c r="W350" s="685"/>
      <c r="X350" s="685"/>
      <c r="Y350" s="685"/>
      <c r="Z350" s="685"/>
      <c r="AA350" s="685"/>
      <c r="AB350" s="685"/>
      <c r="AC350" s="685"/>
      <c r="AD350" s="685"/>
      <c r="AE350" s="685"/>
      <c r="AF350" s="685"/>
    </row>
    <row r="351" spans="1:32" ht="15" x14ac:dyDescent="0.2">
      <c r="A351" s="685"/>
      <c r="B351" s="685"/>
      <c r="C351" s="685"/>
      <c r="D351" s="685"/>
      <c r="E351" s="685"/>
      <c r="F351" s="685"/>
      <c r="G351" s="685"/>
      <c r="H351" s="685"/>
      <c r="I351" s="685"/>
      <c r="J351" s="685"/>
      <c r="K351" s="685"/>
      <c r="L351" s="685"/>
      <c r="M351" s="685"/>
      <c r="N351" s="685"/>
      <c r="O351" s="685"/>
      <c r="P351" s="685"/>
      <c r="Q351" s="685"/>
      <c r="R351" s="685"/>
      <c r="S351" s="685"/>
      <c r="T351" s="685"/>
      <c r="U351" s="685"/>
      <c r="V351" s="685"/>
      <c r="W351" s="685"/>
      <c r="X351" s="685"/>
      <c r="Y351" s="685"/>
      <c r="Z351" s="685"/>
      <c r="AA351" s="685"/>
      <c r="AB351" s="685"/>
      <c r="AC351" s="685"/>
      <c r="AD351" s="685"/>
      <c r="AE351" s="685"/>
      <c r="AF351" s="685"/>
    </row>
    <row r="352" spans="1:32" ht="15" x14ac:dyDescent="0.2">
      <c r="A352" s="685"/>
      <c r="B352" s="685"/>
      <c r="C352" s="685"/>
      <c r="D352" s="685"/>
      <c r="E352" s="685"/>
      <c r="F352" s="685"/>
      <c r="G352" s="685"/>
      <c r="H352" s="685"/>
      <c r="I352" s="685"/>
      <c r="J352" s="685"/>
      <c r="K352" s="685"/>
      <c r="L352" s="685"/>
      <c r="M352" s="685"/>
      <c r="N352" s="685"/>
      <c r="O352" s="685"/>
      <c r="P352" s="685"/>
      <c r="Q352" s="685"/>
      <c r="R352" s="685"/>
      <c r="S352" s="685"/>
      <c r="T352" s="685"/>
      <c r="U352" s="685"/>
      <c r="V352" s="685"/>
      <c r="W352" s="685"/>
      <c r="X352" s="685"/>
      <c r="Y352" s="685"/>
      <c r="Z352" s="685"/>
      <c r="AA352" s="685"/>
      <c r="AB352" s="685"/>
      <c r="AC352" s="685"/>
      <c r="AD352" s="685"/>
      <c r="AE352" s="685"/>
      <c r="AF352" s="685"/>
    </row>
    <row r="353" spans="1:32" ht="15" x14ac:dyDescent="0.2">
      <c r="A353" s="685"/>
      <c r="B353" s="685"/>
      <c r="C353" s="685"/>
      <c r="D353" s="685"/>
      <c r="E353" s="685"/>
      <c r="F353" s="685"/>
      <c r="G353" s="685"/>
      <c r="H353" s="685"/>
      <c r="I353" s="685"/>
      <c r="J353" s="685"/>
      <c r="K353" s="685"/>
      <c r="L353" s="685"/>
      <c r="M353" s="685"/>
      <c r="N353" s="685"/>
      <c r="O353" s="685"/>
      <c r="P353" s="685"/>
      <c r="Q353" s="685"/>
      <c r="R353" s="685"/>
      <c r="S353" s="685"/>
      <c r="T353" s="685"/>
      <c r="U353" s="685"/>
      <c r="V353" s="685"/>
      <c r="W353" s="685"/>
      <c r="X353" s="685"/>
      <c r="Y353" s="685"/>
      <c r="Z353" s="685"/>
      <c r="AA353" s="685"/>
      <c r="AB353" s="685"/>
      <c r="AC353" s="685"/>
      <c r="AD353" s="685"/>
      <c r="AE353" s="685"/>
      <c r="AF353" s="685"/>
    </row>
    <row r="354" spans="1:32" ht="15" x14ac:dyDescent="0.2">
      <c r="A354" s="685"/>
      <c r="B354" s="685"/>
      <c r="C354" s="685"/>
      <c r="D354" s="685"/>
      <c r="E354" s="685"/>
      <c r="F354" s="685"/>
      <c r="G354" s="685"/>
      <c r="H354" s="685"/>
      <c r="I354" s="685"/>
      <c r="J354" s="685"/>
      <c r="K354" s="685"/>
      <c r="L354" s="685"/>
      <c r="M354" s="685"/>
      <c r="N354" s="685"/>
      <c r="O354" s="685"/>
      <c r="P354" s="685"/>
      <c r="Q354" s="685"/>
      <c r="R354" s="685"/>
      <c r="S354" s="685"/>
      <c r="T354" s="685"/>
      <c r="U354" s="685"/>
      <c r="V354" s="685"/>
      <c r="W354" s="685"/>
      <c r="X354" s="685"/>
      <c r="Y354" s="685"/>
      <c r="Z354" s="685"/>
      <c r="AA354" s="685"/>
      <c r="AB354" s="685"/>
      <c r="AC354" s="685"/>
      <c r="AD354" s="685"/>
      <c r="AE354" s="685"/>
      <c r="AF354" s="685"/>
    </row>
    <row r="355" spans="1:32" ht="15" x14ac:dyDescent="0.2">
      <c r="A355" s="685"/>
      <c r="B355" s="685"/>
      <c r="C355" s="685"/>
      <c r="D355" s="685"/>
      <c r="E355" s="685"/>
      <c r="F355" s="685"/>
      <c r="G355" s="685"/>
      <c r="H355" s="685"/>
      <c r="I355" s="685"/>
      <c r="J355" s="685"/>
      <c r="K355" s="685"/>
      <c r="L355" s="685"/>
      <c r="M355" s="685"/>
      <c r="N355" s="685"/>
      <c r="O355" s="685"/>
      <c r="P355" s="685"/>
      <c r="Q355" s="685"/>
      <c r="R355" s="685"/>
      <c r="S355" s="685"/>
      <c r="T355" s="685"/>
      <c r="U355" s="685"/>
      <c r="V355" s="685"/>
      <c r="W355" s="685"/>
      <c r="X355" s="685"/>
      <c r="Y355" s="685"/>
      <c r="Z355" s="685"/>
      <c r="AA355" s="685"/>
      <c r="AB355" s="685"/>
      <c r="AC355" s="685"/>
      <c r="AD355" s="685"/>
      <c r="AE355" s="685"/>
      <c r="AF355" s="685"/>
    </row>
    <row r="356" spans="1:32" ht="15" x14ac:dyDescent="0.2">
      <c r="A356" s="685"/>
      <c r="B356" s="685"/>
      <c r="C356" s="685"/>
      <c r="D356" s="685"/>
      <c r="E356" s="685"/>
      <c r="F356" s="685"/>
      <c r="G356" s="685"/>
      <c r="H356" s="685"/>
      <c r="I356" s="685"/>
      <c r="J356" s="685"/>
      <c r="K356" s="685"/>
      <c r="L356" s="685"/>
      <c r="M356" s="685"/>
      <c r="N356" s="685"/>
      <c r="O356" s="685"/>
      <c r="P356" s="685"/>
      <c r="Q356" s="685"/>
      <c r="R356" s="685"/>
      <c r="S356" s="685"/>
      <c r="T356" s="685"/>
      <c r="U356" s="685"/>
      <c r="V356" s="685"/>
      <c r="W356" s="685"/>
      <c r="X356" s="685"/>
      <c r="Y356" s="685"/>
      <c r="Z356" s="685"/>
      <c r="AA356" s="685"/>
      <c r="AB356" s="685"/>
      <c r="AC356" s="685"/>
      <c r="AD356" s="685"/>
      <c r="AE356" s="685"/>
      <c r="AF356" s="685"/>
    </row>
    <row r="357" spans="1:32" ht="15" x14ac:dyDescent="0.2">
      <c r="A357" s="685"/>
      <c r="B357" s="685"/>
      <c r="C357" s="685"/>
      <c r="D357" s="685"/>
      <c r="E357" s="685"/>
      <c r="F357" s="685"/>
      <c r="G357" s="685"/>
      <c r="H357" s="685"/>
      <c r="I357" s="685"/>
      <c r="J357" s="685"/>
      <c r="K357" s="685"/>
      <c r="L357" s="685"/>
      <c r="M357" s="685"/>
      <c r="N357" s="685"/>
      <c r="O357" s="685"/>
      <c r="P357" s="685"/>
      <c r="Q357" s="685"/>
      <c r="R357" s="685"/>
      <c r="S357" s="685"/>
      <c r="T357" s="685"/>
      <c r="U357" s="685"/>
      <c r="V357" s="685"/>
      <c r="W357" s="685"/>
      <c r="X357" s="685"/>
      <c r="Y357" s="685"/>
      <c r="Z357" s="685"/>
      <c r="AA357" s="685"/>
      <c r="AB357" s="685"/>
      <c r="AC357" s="685"/>
      <c r="AD357" s="685"/>
      <c r="AE357" s="685"/>
      <c r="AF357" s="685"/>
    </row>
    <row r="358" spans="1:32" ht="15" x14ac:dyDescent="0.2">
      <c r="A358" s="685"/>
      <c r="B358" s="685"/>
      <c r="C358" s="685"/>
      <c r="D358" s="685"/>
      <c r="E358" s="685"/>
      <c r="F358" s="685"/>
      <c r="G358" s="685"/>
      <c r="H358" s="685"/>
      <c r="I358" s="685"/>
      <c r="J358" s="685"/>
      <c r="K358" s="685"/>
      <c r="L358" s="685"/>
      <c r="M358" s="685"/>
      <c r="N358" s="685"/>
      <c r="O358" s="685"/>
      <c r="P358" s="685"/>
      <c r="Q358" s="685"/>
      <c r="R358" s="685"/>
      <c r="S358" s="685"/>
      <c r="T358" s="685"/>
      <c r="U358" s="685"/>
      <c r="V358" s="685"/>
      <c r="W358" s="685"/>
      <c r="X358" s="685"/>
      <c r="Y358" s="685"/>
      <c r="Z358" s="685"/>
      <c r="AA358" s="685"/>
      <c r="AB358" s="685"/>
      <c r="AC358" s="685"/>
      <c r="AD358" s="685"/>
      <c r="AE358" s="685"/>
      <c r="AF358" s="685"/>
    </row>
    <row r="359" spans="1:32" ht="15" x14ac:dyDescent="0.2">
      <c r="A359" s="685"/>
      <c r="B359" s="685"/>
      <c r="C359" s="685"/>
      <c r="D359" s="685"/>
      <c r="E359" s="685"/>
      <c r="F359" s="685"/>
      <c r="G359" s="685"/>
      <c r="H359" s="685"/>
      <c r="I359" s="685"/>
      <c r="J359" s="685"/>
      <c r="K359" s="685"/>
      <c r="L359" s="685"/>
      <c r="M359" s="685"/>
      <c r="N359" s="685"/>
      <c r="O359" s="685"/>
      <c r="P359" s="685"/>
      <c r="Q359" s="685"/>
      <c r="R359" s="685"/>
      <c r="S359" s="685"/>
      <c r="T359" s="685"/>
      <c r="U359" s="685"/>
      <c r="V359" s="685"/>
      <c r="W359" s="685"/>
      <c r="X359" s="685"/>
      <c r="Y359" s="685"/>
      <c r="Z359" s="685"/>
      <c r="AA359" s="685"/>
      <c r="AB359" s="685"/>
      <c r="AC359" s="685"/>
      <c r="AD359" s="685"/>
      <c r="AE359" s="685"/>
      <c r="AF359" s="685"/>
    </row>
    <row r="360" spans="1:32" ht="15" x14ac:dyDescent="0.2">
      <c r="A360" s="685"/>
      <c r="B360" s="685"/>
      <c r="C360" s="685"/>
      <c r="D360" s="685"/>
      <c r="E360" s="685"/>
      <c r="F360" s="685"/>
      <c r="G360" s="685"/>
      <c r="H360" s="685"/>
      <c r="I360" s="685"/>
      <c r="J360" s="685"/>
      <c r="K360" s="685"/>
      <c r="L360" s="685"/>
      <c r="M360" s="685"/>
      <c r="N360" s="685"/>
      <c r="O360" s="685"/>
      <c r="P360" s="685"/>
      <c r="Q360" s="685"/>
      <c r="R360" s="685"/>
      <c r="S360" s="685"/>
      <c r="T360" s="685"/>
      <c r="U360" s="685"/>
      <c r="V360" s="685"/>
      <c r="W360" s="685"/>
      <c r="X360" s="685"/>
      <c r="Y360" s="685"/>
      <c r="Z360" s="685"/>
      <c r="AA360" s="685"/>
      <c r="AB360" s="685"/>
      <c r="AC360" s="685"/>
      <c r="AD360" s="685"/>
      <c r="AE360" s="685"/>
      <c r="AF360" s="685"/>
    </row>
    <row r="361" spans="1:32" ht="15" x14ac:dyDescent="0.2">
      <c r="A361" s="685"/>
      <c r="B361" s="685"/>
      <c r="C361" s="685"/>
      <c r="D361" s="685"/>
      <c r="E361" s="685"/>
      <c r="F361" s="685"/>
      <c r="G361" s="685"/>
      <c r="H361" s="685"/>
      <c r="I361" s="685"/>
      <c r="J361" s="685"/>
      <c r="K361" s="685"/>
      <c r="L361" s="685"/>
      <c r="M361" s="685"/>
      <c r="N361" s="685"/>
      <c r="O361" s="685"/>
      <c r="P361" s="685"/>
      <c r="Q361" s="685"/>
      <c r="R361" s="685"/>
      <c r="S361" s="685"/>
      <c r="T361" s="685"/>
      <c r="U361" s="685"/>
      <c r="V361" s="685"/>
      <c r="W361" s="685"/>
      <c r="X361" s="685"/>
      <c r="Y361" s="685"/>
      <c r="Z361" s="685"/>
      <c r="AA361" s="685"/>
      <c r="AB361" s="685"/>
      <c r="AC361" s="685"/>
      <c r="AD361" s="685"/>
      <c r="AE361" s="685"/>
      <c r="AF361" s="685"/>
    </row>
    <row r="362" spans="1:32" ht="15" x14ac:dyDescent="0.2">
      <c r="A362" s="685"/>
      <c r="B362" s="685"/>
      <c r="C362" s="685"/>
      <c r="D362" s="685"/>
      <c r="E362" s="685"/>
      <c r="F362" s="685"/>
      <c r="G362" s="685"/>
      <c r="H362" s="685"/>
      <c r="I362" s="685"/>
      <c r="J362" s="685"/>
      <c r="K362" s="685"/>
      <c r="L362" s="685"/>
      <c r="M362" s="685"/>
      <c r="N362" s="685"/>
      <c r="O362" s="685"/>
      <c r="P362" s="685"/>
      <c r="Q362" s="685"/>
      <c r="R362" s="685"/>
      <c r="S362" s="685"/>
      <c r="T362" s="685"/>
      <c r="U362" s="685"/>
      <c r="V362" s="685"/>
      <c r="W362" s="685"/>
      <c r="X362" s="685"/>
      <c r="Y362" s="685"/>
      <c r="Z362" s="685"/>
      <c r="AA362" s="685"/>
      <c r="AB362" s="685"/>
      <c r="AC362" s="685"/>
      <c r="AD362" s="685"/>
      <c r="AE362" s="685"/>
      <c r="AF362" s="685"/>
    </row>
    <row r="363" spans="1:32" ht="15" x14ac:dyDescent="0.2">
      <c r="A363" s="685"/>
      <c r="B363" s="685"/>
      <c r="C363" s="685"/>
      <c r="D363" s="685"/>
      <c r="E363" s="685"/>
      <c r="F363" s="685"/>
      <c r="G363" s="685"/>
      <c r="H363" s="685"/>
      <c r="I363" s="685"/>
      <c r="J363" s="685"/>
      <c r="K363" s="685"/>
      <c r="L363" s="685"/>
      <c r="M363" s="685"/>
      <c r="N363" s="685"/>
      <c r="O363" s="685"/>
      <c r="P363" s="685"/>
      <c r="Q363" s="685"/>
      <c r="R363" s="685"/>
      <c r="S363" s="685"/>
      <c r="T363" s="685"/>
      <c r="U363" s="685"/>
      <c r="V363" s="685"/>
      <c r="W363" s="685"/>
      <c r="X363" s="685"/>
      <c r="Y363" s="685"/>
      <c r="Z363" s="685"/>
      <c r="AA363" s="685"/>
      <c r="AB363" s="685"/>
      <c r="AC363" s="685"/>
      <c r="AD363" s="685"/>
      <c r="AE363" s="685"/>
      <c r="AF363" s="685"/>
    </row>
    <row r="364" spans="1:32" ht="15" x14ac:dyDescent="0.2">
      <c r="A364" s="685"/>
      <c r="B364" s="685"/>
      <c r="C364" s="685"/>
      <c r="D364" s="685"/>
      <c r="E364" s="685"/>
      <c r="F364" s="685"/>
      <c r="G364" s="685"/>
      <c r="H364" s="685"/>
      <c r="I364" s="685"/>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5"/>
    </row>
    <row r="365" spans="1:32" ht="15" x14ac:dyDescent="0.2">
      <c r="A365" s="685"/>
      <c r="B365" s="685"/>
      <c r="C365" s="685"/>
      <c r="D365" s="685"/>
      <c r="E365" s="685"/>
      <c r="F365" s="685"/>
      <c r="G365" s="685"/>
      <c r="H365" s="685"/>
      <c r="I365" s="685"/>
      <c r="J365" s="685"/>
      <c r="K365" s="685"/>
      <c r="L365" s="685"/>
      <c r="M365" s="685"/>
      <c r="N365" s="685"/>
      <c r="O365" s="685"/>
      <c r="P365" s="685"/>
      <c r="Q365" s="685"/>
      <c r="R365" s="685"/>
      <c r="S365" s="685"/>
      <c r="T365" s="685"/>
      <c r="U365" s="685"/>
      <c r="V365" s="685"/>
      <c r="W365" s="685"/>
      <c r="X365" s="685"/>
      <c r="Y365" s="685"/>
      <c r="Z365" s="685"/>
      <c r="AA365" s="685"/>
      <c r="AB365" s="685"/>
      <c r="AC365" s="685"/>
      <c r="AD365" s="685"/>
      <c r="AE365" s="685"/>
      <c r="AF365" s="685"/>
    </row>
    <row r="366" spans="1:32" ht="15" x14ac:dyDescent="0.2">
      <c r="A366" s="685"/>
      <c r="B366" s="685"/>
      <c r="C366" s="685"/>
      <c r="D366" s="685"/>
      <c r="E366" s="685"/>
      <c r="F366" s="685"/>
      <c r="G366" s="685"/>
      <c r="H366" s="685"/>
      <c r="I366" s="685"/>
      <c r="J366" s="685"/>
      <c r="K366" s="685"/>
      <c r="L366" s="685"/>
      <c r="M366" s="685"/>
      <c r="N366" s="685"/>
      <c r="O366" s="685"/>
      <c r="P366" s="685"/>
      <c r="Q366" s="685"/>
      <c r="R366" s="685"/>
      <c r="S366" s="685"/>
      <c r="T366" s="685"/>
      <c r="U366" s="685"/>
      <c r="V366" s="685"/>
      <c r="W366" s="685"/>
      <c r="X366" s="685"/>
      <c r="Y366" s="685"/>
      <c r="Z366" s="685"/>
      <c r="AA366" s="685"/>
      <c r="AB366" s="685"/>
      <c r="AC366" s="685"/>
      <c r="AD366" s="685"/>
      <c r="AE366" s="685"/>
      <c r="AF366" s="685"/>
    </row>
    <row r="367" spans="1:32" ht="15" x14ac:dyDescent="0.2">
      <c r="A367" s="685"/>
      <c r="B367" s="685"/>
      <c r="C367" s="685"/>
      <c r="D367" s="685"/>
      <c r="E367" s="685"/>
      <c r="F367" s="685"/>
      <c r="G367" s="685"/>
      <c r="H367" s="685"/>
      <c r="I367" s="685"/>
      <c r="J367" s="685"/>
      <c r="K367" s="685"/>
      <c r="L367" s="685"/>
      <c r="M367" s="685"/>
      <c r="N367" s="685"/>
      <c r="O367" s="685"/>
      <c r="P367" s="685"/>
      <c r="Q367" s="685"/>
      <c r="R367" s="685"/>
      <c r="S367" s="685"/>
      <c r="T367" s="685"/>
      <c r="U367" s="685"/>
      <c r="V367" s="685"/>
      <c r="W367" s="685"/>
      <c r="X367" s="685"/>
      <c r="Y367" s="685"/>
      <c r="Z367" s="685"/>
      <c r="AA367" s="685"/>
      <c r="AB367" s="685"/>
      <c r="AC367" s="685"/>
      <c r="AD367" s="685"/>
      <c r="AE367" s="685"/>
      <c r="AF367" s="685"/>
    </row>
    <row r="368" spans="1:32" ht="15" x14ac:dyDescent="0.2">
      <c r="A368" s="685"/>
      <c r="B368" s="685"/>
      <c r="C368" s="685"/>
      <c r="D368" s="685"/>
      <c r="E368" s="685"/>
      <c r="F368" s="685"/>
      <c r="G368" s="685"/>
      <c r="H368" s="685"/>
      <c r="I368" s="685"/>
      <c r="J368" s="685"/>
      <c r="K368" s="685"/>
      <c r="L368" s="685"/>
      <c r="M368" s="685"/>
      <c r="N368" s="685"/>
      <c r="O368" s="685"/>
      <c r="P368" s="685"/>
      <c r="Q368" s="685"/>
      <c r="R368" s="685"/>
      <c r="S368" s="685"/>
      <c r="T368" s="685"/>
      <c r="U368" s="685"/>
      <c r="V368" s="685"/>
      <c r="W368" s="685"/>
      <c r="X368" s="685"/>
      <c r="Y368" s="685"/>
      <c r="Z368" s="685"/>
      <c r="AA368" s="685"/>
      <c r="AB368" s="685"/>
      <c r="AC368" s="685"/>
      <c r="AD368" s="685"/>
      <c r="AE368" s="685"/>
      <c r="AF368" s="685"/>
    </row>
    <row r="369" spans="1:32" ht="15" x14ac:dyDescent="0.2">
      <c r="A369" s="685"/>
      <c r="B369" s="685"/>
      <c r="C369" s="685"/>
      <c r="D369" s="685"/>
      <c r="E369" s="685"/>
      <c r="F369" s="685"/>
      <c r="G369" s="685"/>
      <c r="H369" s="685"/>
      <c r="I369" s="685"/>
      <c r="J369" s="685"/>
      <c r="K369" s="685"/>
      <c r="L369" s="685"/>
      <c r="M369" s="685"/>
      <c r="N369" s="685"/>
      <c r="O369" s="685"/>
      <c r="P369" s="685"/>
      <c r="Q369" s="685"/>
      <c r="R369" s="685"/>
      <c r="S369" s="685"/>
      <c r="T369" s="685"/>
      <c r="U369" s="685"/>
      <c r="V369" s="685"/>
      <c r="W369" s="685"/>
      <c r="X369" s="685"/>
      <c r="Y369" s="685"/>
      <c r="Z369" s="685"/>
      <c r="AA369" s="685"/>
      <c r="AB369" s="685"/>
      <c r="AC369" s="685"/>
      <c r="AD369" s="685"/>
      <c r="AE369" s="685"/>
      <c r="AF369" s="685"/>
    </row>
    <row r="370" spans="1:32" ht="15" x14ac:dyDescent="0.2">
      <c r="A370" s="685"/>
      <c r="B370" s="685"/>
      <c r="C370" s="685"/>
      <c r="D370" s="685"/>
      <c r="E370" s="685"/>
      <c r="F370" s="685"/>
      <c r="G370" s="685"/>
      <c r="H370" s="685"/>
      <c r="I370" s="685"/>
      <c r="J370" s="685"/>
      <c r="K370" s="685"/>
      <c r="L370" s="685"/>
      <c r="M370" s="685"/>
      <c r="N370" s="685"/>
      <c r="O370" s="685"/>
      <c r="P370" s="685"/>
      <c r="Q370" s="685"/>
      <c r="R370" s="685"/>
      <c r="S370" s="685"/>
      <c r="T370" s="685"/>
      <c r="U370" s="685"/>
      <c r="V370" s="685"/>
      <c r="W370" s="685"/>
      <c r="X370" s="685"/>
      <c r="Y370" s="685"/>
      <c r="Z370" s="685"/>
      <c r="AA370" s="685"/>
      <c r="AB370" s="685"/>
      <c r="AC370" s="685"/>
      <c r="AD370" s="685"/>
      <c r="AE370" s="685"/>
      <c r="AF370" s="685"/>
    </row>
    <row r="371" spans="1:32" ht="15" x14ac:dyDescent="0.2">
      <c r="A371" s="685"/>
      <c r="B371" s="685"/>
      <c r="C371" s="685"/>
      <c r="D371" s="685"/>
      <c r="E371" s="685"/>
      <c r="F371" s="685"/>
      <c r="G371" s="685"/>
      <c r="H371" s="685"/>
      <c r="I371" s="685"/>
      <c r="J371" s="685"/>
      <c r="K371" s="685"/>
      <c r="L371" s="685"/>
      <c r="M371" s="685"/>
      <c r="N371" s="685"/>
      <c r="O371" s="685"/>
      <c r="P371" s="685"/>
      <c r="Q371" s="685"/>
      <c r="R371" s="685"/>
      <c r="S371" s="685"/>
      <c r="T371" s="685"/>
      <c r="U371" s="685"/>
      <c r="V371" s="685"/>
      <c r="W371" s="685"/>
      <c r="X371" s="685"/>
      <c r="Y371" s="685"/>
      <c r="Z371" s="685"/>
      <c r="AA371" s="685"/>
      <c r="AB371" s="685"/>
      <c r="AC371" s="685"/>
      <c r="AD371" s="685"/>
      <c r="AE371" s="685"/>
      <c r="AF371" s="685"/>
    </row>
    <row r="372" spans="1:32" ht="15" x14ac:dyDescent="0.2">
      <c r="A372" s="685"/>
      <c r="B372" s="685"/>
      <c r="C372" s="685"/>
      <c r="D372" s="685"/>
      <c r="E372" s="685"/>
      <c r="F372" s="685"/>
      <c r="G372" s="685"/>
      <c r="H372" s="685"/>
      <c r="I372" s="685"/>
      <c r="J372" s="685"/>
      <c r="K372" s="685"/>
      <c r="L372" s="685"/>
      <c r="M372" s="685"/>
      <c r="N372" s="685"/>
      <c r="O372" s="685"/>
      <c r="P372" s="685"/>
      <c r="Q372" s="685"/>
      <c r="R372" s="685"/>
      <c r="S372" s="685"/>
      <c r="T372" s="685"/>
      <c r="U372" s="685"/>
      <c r="V372" s="685"/>
      <c r="W372" s="685"/>
      <c r="X372" s="685"/>
      <c r="Y372" s="685"/>
      <c r="Z372" s="685"/>
      <c r="AA372" s="685"/>
      <c r="AB372" s="685"/>
      <c r="AC372" s="685"/>
      <c r="AD372" s="685"/>
      <c r="AE372" s="685"/>
      <c r="AF372" s="685"/>
    </row>
    <row r="373" spans="1:32" ht="15" x14ac:dyDescent="0.2">
      <c r="A373" s="685"/>
      <c r="B373" s="685"/>
      <c r="C373" s="685"/>
      <c r="D373" s="685"/>
      <c r="E373" s="685"/>
      <c r="F373" s="685"/>
      <c r="G373" s="685"/>
      <c r="H373" s="685"/>
      <c r="I373" s="685"/>
      <c r="J373" s="685"/>
      <c r="K373" s="685"/>
      <c r="L373" s="685"/>
      <c r="M373" s="685"/>
      <c r="N373" s="685"/>
      <c r="O373" s="685"/>
      <c r="P373" s="685"/>
      <c r="Q373" s="685"/>
      <c r="R373" s="685"/>
      <c r="S373" s="685"/>
      <c r="T373" s="685"/>
      <c r="U373" s="685"/>
      <c r="V373" s="685"/>
      <c r="W373" s="685"/>
      <c r="X373" s="685"/>
      <c r="Y373" s="685"/>
      <c r="Z373" s="685"/>
      <c r="AA373" s="685"/>
      <c r="AB373" s="685"/>
      <c r="AC373" s="685"/>
      <c r="AD373" s="685"/>
      <c r="AE373" s="685"/>
      <c r="AF373" s="685"/>
    </row>
    <row r="374" spans="1:32" ht="15" x14ac:dyDescent="0.2">
      <c r="A374" s="685"/>
      <c r="B374" s="685"/>
      <c r="C374" s="685"/>
      <c r="D374" s="685"/>
      <c r="E374" s="685"/>
      <c r="F374" s="685"/>
      <c r="G374" s="685"/>
      <c r="H374" s="685"/>
      <c r="I374" s="685"/>
      <c r="J374" s="685"/>
      <c r="K374" s="685"/>
      <c r="L374" s="685"/>
      <c r="M374" s="685"/>
      <c r="N374" s="685"/>
      <c r="O374" s="685"/>
      <c r="P374" s="685"/>
      <c r="Q374" s="685"/>
      <c r="R374" s="685"/>
      <c r="S374" s="685"/>
      <c r="T374" s="685"/>
      <c r="U374" s="685"/>
      <c r="V374" s="685"/>
      <c r="W374" s="685"/>
      <c r="X374" s="685"/>
      <c r="Y374" s="685"/>
      <c r="Z374" s="685"/>
      <c r="AA374" s="685"/>
      <c r="AB374" s="685"/>
      <c r="AC374" s="685"/>
      <c r="AD374" s="685"/>
      <c r="AE374" s="685"/>
      <c r="AF374" s="685"/>
    </row>
    <row r="375" spans="1:32" ht="15" x14ac:dyDescent="0.2">
      <c r="A375" s="685"/>
      <c r="B375" s="685"/>
      <c r="C375" s="685"/>
      <c r="D375" s="685"/>
      <c r="E375" s="685"/>
      <c r="F375" s="685"/>
      <c r="G375" s="685"/>
      <c r="H375" s="685"/>
      <c r="I375" s="685"/>
      <c r="J375" s="685"/>
      <c r="K375" s="685"/>
      <c r="L375" s="685"/>
      <c r="M375" s="685"/>
      <c r="N375" s="685"/>
      <c r="O375" s="685"/>
      <c r="P375" s="685"/>
      <c r="Q375" s="685"/>
      <c r="R375" s="685"/>
      <c r="S375" s="685"/>
      <c r="T375" s="685"/>
      <c r="U375" s="685"/>
      <c r="V375" s="685"/>
      <c r="W375" s="685"/>
      <c r="X375" s="685"/>
      <c r="Y375" s="685"/>
      <c r="Z375" s="685"/>
      <c r="AA375" s="685"/>
      <c r="AB375" s="685"/>
      <c r="AC375" s="685"/>
      <c r="AD375" s="685"/>
      <c r="AE375" s="685"/>
      <c r="AF375" s="685"/>
    </row>
    <row r="376" spans="1:32" ht="15" x14ac:dyDescent="0.2">
      <c r="A376" s="685"/>
      <c r="B376" s="685"/>
      <c r="C376" s="685"/>
      <c r="D376" s="685"/>
      <c r="E376" s="685"/>
      <c r="F376" s="685"/>
      <c r="G376" s="685"/>
      <c r="H376" s="685"/>
      <c r="I376" s="685"/>
      <c r="J376" s="685"/>
      <c r="K376" s="685"/>
      <c r="L376" s="685"/>
      <c r="M376" s="685"/>
      <c r="N376" s="685"/>
      <c r="O376" s="685"/>
      <c r="P376" s="685"/>
      <c r="Q376" s="685"/>
      <c r="R376" s="685"/>
      <c r="S376" s="685"/>
      <c r="T376" s="685"/>
      <c r="U376" s="685"/>
      <c r="V376" s="685"/>
      <c r="W376" s="685"/>
      <c r="X376" s="685"/>
      <c r="Y376" s="685"/>
      <c r="Z376" s="685"/>
      <c r="AA376" s="685"/>
      <c r="AB376" s="685"/>
      <c r="AC376" s="685"/>
      <c r="AD376" s="685"/>
      <c r="AE376" s="685"/>
      <c r="AF376" s="685"/>
    </row>
    <row r="377" spans="1:32" ht="15" x14ac:dyDescent="0.2">
      <c r="A377" s="685"/>
      <c r="B377" s="685"/>
      <c r="C377" s="685"/>
      <c r="D377" s="685"/>
      <c r="E377" s="685"/>
      <c r="F377" s="685"/>
      <c r="G377" s="685"/>
      <c r="H377" s="685"/>
      <c r="I377" s="685"/>
      <c r="J377" s="685"/>
      <c r="K377" s="685"/>
      <c r="L377" s="685"/>
      <c r="M377" s="685"/>
      <c r="N377" s="685"/>
      <c r="O377" s="685"/>
      <c r="P377" s="685"/>
      <c r="Q377" s="685"/>
      <c r="R377" s="685"/>
      <c r="S377" s="685"/>
      <c r="T377" s="685"/>
      <c r="U377" s="685"/>
      <c r="V377" s="685"/>
      <c r="W377" s="685"/>
      <c r="X377" s="685"/>
      <c r="Y377" s="685"/>
      <c r="Z377" s="685"/>
      <c r="AA377" s="685"/>
      <c r="AB377" s="685"/>
      <c r="AC377" s="685"/>
      <c r="AD377" s="685"/>
      <c r="AE377" s="685"/>
      <c r="AF377" s="685"/>
    </row>
    <row r="378" spans="1:32" ht="15" x14ac:dyDescent="0.2">
      <c r="A378" s="685"/>
      <c r="B378" s="685"/>
      <c r="C378" s="685"/>
      <c r="D378" s="685"/>
      <c r="E378" s="685"/>
      <c r="F378" s="685"/>
      <c r="G378" s="685"/>
      <c r="H378" s="685"/>
      <c r="I378" s="685"/>
      <c r="J378" s="685"/>
      <c r="K378" s="685"/>
      <c r="L378" s="685"/>
      <c r="M378" s="685"/>
      <c r="N378" s="685"/>
      <c r="O378" s="685"/>
      <c r="P378" s="685"/>
      <c r="Q378" s="685"/>
      <c r="R378" s="685"/>
      <c r="S378" s="685"/>
      <c r="T378" s="685"/>
      <c r="U378" s="685"/>
      <c r="V378" s="685"/>
      <c r="W378" s="685"/>
      <c r="X378" s="685"/>
      <c r="Y378" s="685"/>
      <c r="Z378" s="685"/>
      <c r="AA378" s="685"/>
      <c r="AB378" s="685"/>
      <c r="AC378" s="685"/>
      <c r="AD378" s="685"/>
      <c r="AE378" s="685"/>
      <c r="AF378" s="685"/>
    </row>
    <row r="379" spans="1:32" ht="15" x14ac:dyDescent="0.2">
      <c r="A379" s="685"/>
      <c r="B379" s="685"/>
      <c r="C379" s="685"/>
      <c r="D379" s="685"/>
      <c r="E379" s="685"/>
      <c r="F379" s="685"/>
      <c r="G379" s="685"/>
      <c r="H379" s="685"/>
      <c r="I379" s="685"/>
      <c r="J379" s="685"/>
      <c r="K379" s="685"/>
      <c r="L379" s="685"/>
      <c r="M379" s="685"/>
      <c r="N379" s="685"/>
      <c r="O379" s="685"/>
      <c r="P379" s="685"/>
      <c r="Q379" s="685"/>
      <c r="R379" s="685"/>
      <c r="S379" s="685"/>
      <c r="T379" s="685"/>
      <c r="U379" s="685"/>
      <c r="V379" s="685"/>
      <c r="W379" s="685"/>
      <c r="X379" s="685"/>
      <c r="Y379" s="685"/>
      <c r="Z379" s="685"/>
      <c r="AA379" s="685"/>
      <c r="AB379" s="685"/>
      <c r="AC379" s="685"/>
      <c r="AD379" s="685"/>
      <c r="AE379" s="685"/>
      <c r="AF379" s="685"/>
    </row>
    <row r="380" spans="1:32" ht="15" x14ac:dyDescent="0.2">
      <c r="A380" s="685"/>
      <c r="B380" s="685"/>
      <c r="C380" s="685"/>
      <c r="D380" s="685"/>
      <c r="E380" s="685"/>
      <c r="F380" s="685"/>
      <c r="G380" s="685"/>
      <c r="H380" s="685"/>
      <c r="I380" s="685"/>
      <c r="J380" s="685"/>
      <c r="K380" s="685"/>
      <c r="L380" s="685"/>
      <c r="M380" s="685"/>
      <c r="N380" s="685"/>
      <c r="O380" s="685"/>
      <c r="P380" s="685"/>
      <c r="Q380" s="685"/>
      <c r="R380" s="685"/>
      <c r="S380" s="685"/>
      <c r="T380" s="685"/>
      <c r="U380" s="685"/>
      <c r="V380" s="685"/>
      <c r="W380" s="685"/>
      <c r="X380" s="685"/>
      <c r="Y380" s="685"/>
      <c r="Z380" s="685"/>
      <c r="AA380" s="685"/>
      <c r="AB380" s="685"/>
      <c r="AC380" s="685"/>
      <c r="AD380" s="685"/>
      <c r="AE380" s="685"/>
      <c r="AF380" s="685"/>
    </row>
    <row r="381" spans="1:32" ht="15" x14ac:dyDescent="0.2">
      <c r="A381" s="685"/>
      <c r="B381" s="685"/>
      <c r="C381" s="685"/>
      <c r="D381" s="685"/>
      <c r="E381" s="685"/>
      <c r="F381" s="685"/>
      <c r="G381" s="685"/>
      <c r="H381" s="685"/>
      <c r="I381" s="685"/>
      <c r="J381" s="685"/>
      <c r="K381" s="685"/>
      <c r="L381" s="685"/>
      <c r="M381" s="685"/>
      <c r="N381" s="685"/>
      <c r="O381" s="685"/>
      <c r="P381" s="685"/>
      <c r="Q381" s="685"/>
      <c r="R381" s="685"/>
      <c r="S381" s="685"/>
      <c r="T381" s="685"/>
      <c r="U381" s="685"/>
      <c r="V381" s="685"/>
      <c r="W381" s="685"/>
      <c r="X381" s="685"/>
      <c r="Y381" s="685"/>
      <c r="Z381" s="685"/>
      <c r="AA381" s="685"/>
      <c r="AB381" s="685"/>
      <c r="AC381" s="685"/>
      <c r="AD381" s="685"/>
      <c r="AE381" s="685"/>
      <c r="AF381" s="685"/>
    </row>
    <row r="382" spans="1:32" ht="15" x14ac:dyDescent="0.2">
      <c r="A382" s="685"/>
      <c r="B382" s="685"/>
      <c r="C382" s="685"/>
      <c r="D382" s="685"/>
      <c r="E382" s="685"/>
      <c r="F382" s="685"/>
      <c r="G382" s="685"/>
      <c r="H382" s="685"/>
      <c r="I382" s="685"/>
      <c r="J382" s="685"/>
      <c r="K382" s="685"/>
      <c r="L382" s="685"/>
      <c r="M382" s="685"/>
      <c r="N382" s="685"/>
      <c r="O382" s="685"/>
      <c r="P382" s="685"/>
      <c r="Q382" s="685"/>
      <c r="R382" s="685"/>
      <c r="S382" s="685"/>
      <c r="T382" s="685"/>
      <c r="U382" s="685"/>
      <c r="V382" s="685"/>
      <c r="W382" s="685"/>
      <c r="X382" s="685"/>
      <c r="Y382" s="685"/>
      <c r="Z382" s="685"/>
      <c r="AA382" s="685"/>
      <c r="AB382" s="685"/>
      <c r="AC382" s="685"/>
      <c r="AD382" s="685"/>
      <c r="AE382" s="685"/>
      <c r="AF382" s="685"/>
    </row>
    <row r="383" spans="1:32" ht="15" x14ac:dyDescent="0.2">
      <c r="A383" s="685"/>
      <c r="B383" s="685"/>
      <c r="C383" s="685"/>
      <c r="D383" s="685"/>
      <c r="E383" s="685"/>
      <c r="F383" s="685"/>
      <c r="G383" s="685"/>
      <c r="H383" s="685"/>
      <c r="I383" s="685"/>
      <c r="J383" s="685"/>
      <c r="K383" s="685"/>
      <c r="L383" s="685"/>
      <c r="M383" s="685"/>
      <c r="N383" s="685"/>
      <c r="O383" s="685"/>
      <c r="P383" s="685"/>
      <c r="Q383" s="685"/>
      <c r="R383" s="685"/>
      <c r="S383" s="685"/>
      <c r="T383" s="685"/>
      <c r="U383" s="685"/>
      <c r="V383" s="685"/>
      <c r="W383" s="685"/>
      <c r="X383" s="685"/>
      <c r="Y383" s="685"/>
      <c r="Z383" s="685"/>
      <c r="AA383" s="685"/>
      <c r="AB383" s="685"/>
      <c r="AC383" s="685"/>
      <c r="AD383" s="685"/>
      <c r="AE383" s="685"/>
      <c r="AF383" s="685"/>
    </row>
    <row r="384" spans="1:32" ht="15" x14ac:dyDescent="0.2">
      <c r="A384" s="685"/>
      <c r="B384" s="685"/>
      <c r="C384" s="685"/>
      <c r="D384" s="685"/>
      <c r="E384" s="685"/>
      <c r="F384" s="685"/>
      <c r="G384" s="685"/>
      <c r="H384" s="685"/>
      <c r="I384" s="685"/>
      <c r="J384" s="685"/>
      <c r="K384" s="685"/>
      <c r="L384" s="685"/>
      <c r="M384" s="685"/>
      <c r="N384" s="685"/>
      <c r="O384" s="685"/>
      <c r="P384" s="685"/>
      <c r="Q384" s="685"/>
      <c r="R384" s="685"/>
      <c r="S384" s="685"/>
      <c r="T384" s="685"/>
      <c r="U384" s="685"/>
      <c r="V384" s="685"/>
      <c r="W384" s="685"/>
      <c r="X384" s="685"/>
      <c r="Y384" s="685"/>
      <c r="Z384" s="685"/>
      <c r="AA384" s="685"/>
      <c r="AB384" s="685"/>
      <c r="AC384" s="685"/>
      <c r="AD384" s="685"/>
      <c r="AE384" s="685"/>
      <c r="AF384" s="685"/>
    </row>
    <row r="385" spans="1:32" ht="15" x14ac:dyDescent="0.2">
      <c r="A385" s="685"/>
      <c r="B385" s="685"/>
      <c r="C385" s="685"/>
      <c r="D385" s="685"/>
      <c r="E385" s="685"/>
      <c r="F385" s="685"/>
      <c r="G385" s="685"/>
      <c r="H385" s="685"/>
      <c r="I385" s="685"/>
      <c r="J385" s="685"/>
      <c r="K385" s="685"/>
      <c r="L385" s="685"/>
      <c r="M385" s="685"/>
      <c r="N385" s="685"/>
      <c r="O385" s="685"/>
      <c r="P385" s="685"/>
      <c r="Q385" s="685"/>
      <c r="R385" s="685"/>
      <c r="S385" s="685"/>
      <c r="T385" s="685"/>
      <c r="U385" s="685"/>
      <c r="V385" s="685"/>
      <c r="W385" s="685"/>
      <c r="X385" s="685"/>
      <c r="Y385" s="685"/>
      <c r="Z385" s="685"/>
      <c r="AA385" s="685"/>
      <c r="AB385" s="685"/>
      <c r="AC385" s="685"/>
      <c r="AD385" s="685"/>
      <c r="AE385" s="685"/>
      <c r="AF385" s="685"/>
    </row>
    <row r="386" spans="1:32" ht="15" x14ac:dyDescent="0.2">
      <c r="A386" s="685"/>
      <c r="B386" s="685"/>
      <c r="C386" s="685"/>
      <c r="D386" s="685"/>
      <c r="E386" s="685"/>
      <c r="F386" s="685"/>
      <c r="G386" s="685"/>
      <c r="H386" s="685"/>
      <c r="I386" s="685"/>
      <c r="J386" s="685"/>
      <c r="K386" s="685"/>
      <c r="L386" s="685"/>
      <c r="M386" s="685"/>
      <c r="N386" s="685"/>
      <c r="O386" s="685"/>
      <c r="P386" s="685"/>
      <c r="Q386" s="685"/>
      <c r="R386" s="685"/>
      <c r="S386" s="685"/>
      <c r="T386" s="685"/>
      <c r="U386" s="685"/>
      <c r="V386" s="685"/>
      <c r="W386" s="685"/>
      <c r="X386" s="685"/>
      <c r="Y386" s="685"/>
      <c r="Z386" s="685"/>
      <c r="AA386" s="685"/>
      <c r="AB386" s="685"/>
      <c r="AC386" s="685"/>
      <c r="AD386" s="685"/>
      <c r="AE386" s="685"/>
      <c r="AF386" s="685"/>
    </row>
  </sheetData>
  <mergeCells count="7">
    <mergeCell ref="R1:AF1"/>
    <mergeCell ref="R2:S2"/>
    <mergeCell ref="T2:V2"/>
    <mergeCell ref="W2:X2"/>
    <mergeCell ref="Y2:Z2"/>
    <mergeCell ref="AC2:AD2"/>
    <mergeCell ref="AE2:AF2"/>
  </mergeCells>
  <conditionalFormatting sqref="B1:B386">
    <cfRule type="duplicateValues" dxfId="16" priority="1"/>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F29B8-8C96-47DA-8389-15A5036CDEDE}">
  <sheetPr>
    <pageSetUpPr fitToPage="1"/>
  </sheetPr>
  <dimension ref="A1:O64"/>
  <sheetViews>
    <sheetView workbookViewId="0">
      <selection activeCell="O27" sqref="O27"/>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6.5" customHeight="1" thickBot="1" x14ac:dyDescent="0.2">
      <c r="A1" s="1054"/>
      <c r="B1" s="1054"/>
      <c r="C1" s="1054"/>
      <c r="D1" s="1054"/>
      <c r="E1" s="1054"/>
      <c r="F1" s="1054"/>
      <c r="G1" s="1054"/>
      <c r="H1" s="1054"/>
      <c r="I1" s="1054"/>
      <c r="J1" s="1054"/>
      <c r="K1" s="1054"/>
      <c r="L1" s="1054"/>
      <c r="M1" s="1055"/>
      <c r="O1" t="s">
        <v>5580</v>
      </c>
    </row>
    <row r="2" spans="1:15" ht="17" thickBot="1" x14ac:dyDescent="0.25">
      <c r="A2" s="166">
        <v>44652</v>
      </c>
      <c r="B2" s="167"/>
      <c r="C2" s="167"/>
      <c r="D2" s="167"/>
      <c r="E2" s="167"/>
      <c r="F2" s="167"/>
      <c r="G2" s="167"/>
      <c r="H2" s="167"/>
      <c r="I2" s="167"/>
      <c r="J2" s="167"/>
      <c r="K2" s="167"/>
      <c r="L2" s="167"/>
      <c r="M2" s="168" t="s">
        <v>53</v>
      </c>
      <c r="O2" s="27"/>
    </row>
    <row r="3" spans="1:15" ht="17" thickBot="1" x14ac:dyDescent="0.2">
      <c r="A3" s="169"/>
      <c r="B3" s="1047" t="s">
        <v>51</v>
      </c>
      <c r="C3" s="1047"/>
      <c r="D3" s="1048"/>
      <c r="E3" s="1047" t="s">
        <v>49</v>
      </c>
      <c r="F3" s="1047"/>
      <c r="G3" s="1048"/>
      <c r="H3" s="1047" t="s">
        <v>52</v>
      </c>
      <c r="I3" s="1047"/>
      <c r="J3" s="1048"/>
      <c r="K3" s="1047" t="s">
        <v>50</v>
      </c>
      <c r="L3" s="1047"/>
      <c r="M3" s="1049"/>
      <c r="O3" s="27"/>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v>0</v>
      </c>
      <c r="C5" s="436">
        <v>0</v>
      </c>
      <c r="D5" s="290">
        <v>0</v>
      </c>
      <c r="E5" s="442">
        <v>0</v>
      </c>
      <c r="F5" s="442">
        <v>0</v>
      </c>
      <c r="G5" s="854">
        <v>0</v>
      </c>
      <c r="H5" s="449">
        <f>SUM(B5+'Mar Report'!H5)</f>
        <v>6</v>
      </c>
      <c r="I5" s="449">
        <f>SUM(C5+'Mar Report'!I5)</f>
        <v>6</v>
      </c>
      <c r="J5" s="527">
        <f>SUM(D5+'Mar Report'!J5)</f>
        <v>512074</v>
      </c>
      <c r="K5" s="442">
        <f>SUM(E5+'Mar Report'!K5)</f>
        <v>0</v>
      </c>
      <c r="L5" s="442">
        <f>SUM(F5+'Mar Report'!L5)</f>
        <v>0</v>
      </c>
      <c r="M5" s="530">
        <f>SUM(G5+'Mar Report'!M5)</f>
        <v>0</v>
      </c>
      <c r="O5" s="724">
        <f>SUM(J5:J12)</f>
        <v>85548788.539999992</v>
      </c>
    </row>
    <row r="6" spans="1:15" ht="16" x14ac:dyDescent="0.2">
      <c r="A6" s="175" t="s">
        <v>42</v>
      </c>
      <c r="B6" s="436">
        <f>'04 Data Dump'!Q82</f>
        <v>9</v>
      </c>
      <c r="C6" s="436">
        <f>'04 Data Dump'!R82</f>
        <v>9</v>
      </c>
      <c r="D6" s="928">
        <f>'04 Data Dump'!S82</f>
        <v>1154086.2</v>
      </c>
      <c r="E6" s="444">
        <v>13</v>
      </c>
      <c r="F6" s="444">
        <v>13</v>
      </c>
      <c r="G6" s="854">
        <v>1585355</v>
      </c>
      <c r="H6" s="439">
        <f>SUM(B6+'Mar Report'!H6)</f>
        <v>95</v>
      </c>
      <c r="I6" s="439">
        <f>SUM(C6+'Mar Report'!I6)</f>
        <v>95</v>
      </c>
      <c r="J6" s="528">
        <f>SUM(D6+'Mar Report'!J6)</f>
        <v>12567353.950000001</v>
      </c>
      <c r="K6" s="444">
        <f>SUM(E6+'Mar Report'!K6)</f>
        <v>107</v>
      </c>
      <c r="L6" s="444">
        <f>SUM(F6+'Mar Report'!L6)</f>
        <v>107</v>
      </c>
      <c r="M6" s="531">
        <f>SUM(G6+'Mar Report'!M6)</f>
        <v>14387449.1</v>
      </c>
    </row>
    <row r="7" spans="1:15" ht="16" x14ac:dyDescent="0.2">
      <c r="A7" s="175" t="s">
        <v>5</v>
      </c>
      <c r="B7" s="437">
        <f>'04 Data Dump'!Q95</f>
        <v>1</v>
      </c>
      <c r="C7" s="437">
        <f>'04 Data Dump'!R95</f>
        <v>2</v>
      </c>
      <c r="D7" s="929">
        <f>'04 Data Dump'!S95</f>
        <v>79393.66</v>
      </c>
      <c r="E7" s="444">
        <v>0</v>
      </c>
      <c r="F7" s="444">
        <v>0</v>
      </c>
      <c r="G7" s="854">
        <v>0</v>
      </c>
      <c r="H7" s="439">
        <f>SUM(B7+'Mar Report'!H7)</f>
        <v>5</v>
      </c>
      <c r="I7" s="439">
        <f>SUM(C7+'Mar Report'!I7)</f>
        <v>8</v>
      </c>
      <c r="J7" s="528">
        <f>SUM(D7+'Mar Report'!J7)</f>
        <v>811959.91</v>
      </c>
      <c r="K7" s="444">
        <f>SUM(E7+'Mar Report'!K7)</f>
        <v>2</v>
      </c>
      <c r="L7" s="444">
        <f>SUM(F7+'Mar Report'!L7)</f>
        <v>4</v>
      </c>
      <c r="M7" s="531">
        <f>SUM(G7+'Mar Report'!M7)</f>
        <v>367305.1</v>
      </c>
    </row>
    <row r="8" spans="1:15" ht="16" x14ac:dyDescent="0.2">
      <c r="A8" s="175" t="s">
        <v>40</v>
      </c>
      <c r="B8" s="437">
        <f>'04 Data Dump'!Q98</f>
        <v>2</v>
      </c>
      <c r="C8" s="437">
        <f>'04 Data Dump'!R98</f>
        <v>47</v>
      </c>
      <c r="D8" s="929">
        <f>'04 Data Dump'!S98</f>
        <v>2349611.2199999997</v>
      </c>
      <c r="E8" s="444">
        <v>1</v>
      </c>
      <c r="F8" s="444">
        <v>8</v>
      </c>
      <c r="G8" s="854">
        <v>252926</v>
      </c>
      <c r="H8" s="439">
        <f>SUM(B8+'Mar Report'!H8)</f>
        <v>53</v>
      </c>
      <c r="I8" s="439">
        <f>SUM(C8+'Mar Report'!I8)</f>
        <v>787</v>
      </c>
      <c r="J8" s="528">
        <f>SUM(D8+'Mar Report'!J8)</f>
        <v>39628650.299999997</v>
      </c>
      <c r="K8" s="444">
        <f>SUM(E8+'Mar Report'!K8)</f>
        <v>13</v>
      </c>
      <c r="L8" s="444">
        <f>SUM(F8+'Mar Report'!L8)</f>
        <v>385</v>
      </c>
      <c r="M8" s="531">
        <f>SUM(G8+'Mar Report'!M8)</f>
        <v>16428011.4</v>
      </c>
    </row>
    <row r="9" spans="1:15" ht="16" x14ac:dyDescent="0.2">
      <c r="A9" s="175" t="s">
        <v>41</v>
      </c>
      <c r="B9" s="439">
        <v>0</v>
      </c>
      <c r="C9" s="439">
        <v>0</v>
      </c>
      <c r="D9" s="292">
        <v>0</v>
      </c>
      <c r="E9" s="444">
        <v>0</v>
      </c>
      <c r="F9" s="444">
        <v>0</v>
      </c>
      <c r="G9" s="854">
        <v>0</v>
      </c>
      <c r="H9" s="439">
        <f>SUM(B9+'Mar Report'!H9)</f>
        <v>0</v>
      </c>
      <c r="I9" s="439">
        <f>SUM(C9+'Mar Report'!I9)</f>
        <v>0</v>
      </c>
      <c r="J9" s="528">
        <f>SUM(D9+'Mar Report'!J9)</f>
        <v>0</v>
      </c>
      <c r="K9" s="444">
        <f>SUM(E9+'Mar Report'!K9)</f>
        <v>0</v>
      </c>
      <c r="L9" s="444">
        <f>SUM(F9+'Mar Report'!L9)</f>
        <v>0</v>
      </c>
      <c r="M9" s="531">
        <f>SUM(G9+'Mar Report'!M9)</f>
        <v>0</v>
      </c>
      <c r="O9" s="27"/>
    </row>
    <row r="10" spans="1:15" ht="16" x14ac:dyDescent="0.2">
      <c r="A10" s="175" t="s">
        <v>44</v>
      </c>
      <c r="B10" s="439">
        <f>'04 Data Dump'!Q83</f>
        <v>1</v>
      </c>
      <c r="C10" s="439">
        <f>'04 Data Dump'!R83</f>
        <v>1</v>
      </c>
      <c r="D10" s="528">
        <f>'04 Data Dump'!S83</f>
        <v>134512.64000000001</v>
      </c>
      <c r="E10" s="444">
        <v>6</v>
      </c>
      <c r="F10" s="443">
        <v>6</v>
      </c>
      <c r="G10" s="854">
        <v>586159</v>
      </c>
      <c r="H10" s="439">
        <f>SUM(B10+'Mar Report'!H10)</f>
        <v>24</v>
      </c>
      <c r="I10" s="439">
        <f>SUM(C10+'Mar Report'!I10)</f>
        <v>24</v>
      </c>
      <c r="J10" s="528">
        <f>SUM(D10+'Mar Report'!J10)</f>
        <v>2110476.17</v>
      </c>
      <c r="K10" s="444">
        <f>SUM(E10+'Mar Report'!K10)</f>
        <v>35</v>
      </c>
      <c r="L10" s="444">
        <f>SUM(F10+'Mar Report'!L10)</f>
        <v>35</v>
      </c>
      <c r="M10" s="531">
        <f>SUM(G10+'Mar Report'!M10)</f>
        <v>2808276.45</v>
      </c>
      <c r="N10" s="27"/>
    </row>
    <row r="11" spans="1:15" ht="16" x14ac:dyDescent="0.2">
      <c r="A11" s="175" t="s">
        <v>38</v>
      </c>
      <c r="B11" s="439">
        <v>0</v>
      </c>
      <c r="C11" s="439">
        <v>0</v>
      </c>
      <c r="D11" s="292">
        <v>0</v>
      </c>
      <c r="E11" s="444">
        <v>2</v>
      </c>
      <c r="F11" s="443">
        <v>4</v>
      </c>
      <c r="G11" s="855">
        <v>149264</v>
      </c>
      <c r="H11" s="439">
        <f>SUM(B11+'Mar Report'!H11)</f>
        <v>22</v>
      </c>
      <c r="I11" s="439">
        <f>SUM(C11+'Mar Report'!I11)</f>
        <v>25</v>
      </c>
      <c r="J11" s="528">
        <f>SUM(D11+'Mar Report'!J11)</f>
        <v>2011879.8499999996</v>
      </c>
      <c r="K11" s="444">
        <f>SUM(E11+'Mar Report'!K11)</f>
        <v>18</v>
      </c>
      <c r="L11" s="444">
        <f>SUM(F11+'Mar Report'!L11)</f>
        <v>36</v>
      </c>
      <c r="M11" s="531">
        <f>SUM(G11+'Mar Report'!M11)</f>
        <v>2738730.1</v>
      </c>
    </row>
    <row r="12" spans="1:15" ht="16" x14ac:dyDescent="0.2">
      <c r="A12" s="175" t="s">
        <v>39</v>
      </c>
      <c r="B12" s="437">
        <f>'04 Data Dump'!Q97</f>
        <v>4</v>
      </c>
      <c r="C12" s="437">
        <f>'04 Data Dump'!R97</f>
        <v>4</v>
      </c>
      <c r="D12" s="929">
        <f>'04 Data Dump'!S97</f>
        <v>27159136.859999999</v>
      </c>
      <c r="E12" s="444">
        <v>0</v>
      </c>
      <c r="F12" s="446">
        <v>0</v>
      </c>
      <c r="G12" s="855">
        <v>0</v>
      </c>
      <c r="H12" s="439">
        <f>SUM(B12+'Mar Report'!H12)</f>
        <v>13</v>
      </c>
      <c r="I12" s="439">
        <f>SUM(C12+'Mar Report'!I12)</f>
        <v>13</v>
      </c>
      <c r="J12" s="528">
        <f>SUM(D12+'Mar Report'!J12)</f>
        <v>27906394.359999999</v>
      </c>
      <c r="K12" s="444">
        <f>SUM(E12+'Mar Report'!K12)</f>
        <v>1</v>
      </c>
      <c r="L12" s="444">
        <f>SUM(F12+'Mar Report'!L12)</f>
        <v>3</v>
      </c>
      <c r="M12" s="531">
        <f>SUM(G12+'Mar Report'!M12)</f>
        <v>305749</v>
      </c>
    </row>
    <row r="13" spans="1:15" ht="17" x14ac:dyDescent="0.2">
      <c r="A13" s="177" t="s">
        <v>6</v>
      </c>
      <c r="B13" s="437">
        <f>'04 Data Dump'!Q106</f>
        <v>3</v>
      </c>
      <c r="C13" s="437">
        <f>'04 Data Dump'!R106</f>
        <v>3</v>
      </c>
      <c r="D13" s="929">
        <f>'04 Data Dump'!S106</f>
        <v>23580.149999999998</v>
      </c>
      <c r="E13" s="444">
        <v>4</v>
      </c>
      <c r="F13" s="443">
        <v>4</v>
      </c>
      <c r="G13" s="854">
        <v>56649</v>
      </c>
      <c r="H13" s="439">
        <f>SUM(B13+'Mar Report'!H13)</f>
        <v>39</v>
      </c>
      <c r="I13" s="439">
        <f>SUM(C13+'Mar Report'!I13)</f>
        <v>39</v>
      </c>
      <c r="J13" s="528">
        <f>SUM(D13+'Mar Report'!J13)</f>
        <v>448546.19999999995</v>
      </c>
      <c r="K13" s="444">
        <f>SUM(E13+'Mar Report'!K13)</f>
        <v>38</v>
      </c>
      <c r="L13" s="444">
        <f>SUM(F13+'Mar Report'!L13)</f>
        <v>38</v>
      </c>
      <c r="M13" s="531">
        <f>SUM(G13+'Mar Report'!M13)</f>
        <v>485971.44</v>
      </c>
    </row>
    <row r="14" spans="1:15" ht="16" x14ac:dyDescent="0.2">
      <c r="A14" s="175" t="s">
        <v>7</v>
      </c>
      <c r="B14" s="437">
        <v>0</v>
      </c>
      <c r="C14" s="437">
        <v>0</v>
      </c>
      <c r="D14" s="292">
        <v>0</v>
      </c>
      <c r="E14" s="444">
        <v>0</v>
      </c>
      <c r="F14" s="443">
        <v>0</v>
      </c>
      <c r="G14" s="855">
        <v>0</v>
      </c>
      <c r="H14" s="439">
        <f>SUM(B14+'Mar Report'!H14)</f>
        <v>0</v>
      </c>
      <c r="I14" s="439">
        <f>SUM(C14+'Mar Report'!I14)</f>
        <v>0</v>
      </c>
      <c r="J14" s="528">
        <f>SUM(D14+'Mar Report'!J14)</f>
        <v>0</v>
      </c>
      <c r="K14" s="444">
        <f>SUM(E14+'Mar Report'!K14)</f>
        <v>0</v>
      </c>
      <c r="L14" s="444">
        <f>SUM(F14+'Mar Report'!L14)</f>
        <v>0</v>
      </c>
      <c r="M14" s="531">
        <f>SUM(G14+'Mar Report'!M14)</f>
        <v>0</v>
      </c>
    </row>
    <row r="15" spans="1:15" ht="16" x14ac:dyDescent="0.2">
      <c r="A15" s="175" t="s">
        <v>8</v>
      </c>
      <c r="B15" s="437">
        <f>'04 Data Dump'!Q109</f>
        <v>5</v>
      </c>
      <c r="C15" s="437">
        <f>'04 Data Dump'!R109</f>
        <v>5</v>
      </c>
      <c r="D15" s="929">
        <f>'04 Data Dump'!S109</f>
        <v>4482862.7299999995</v>
      </c>
      <c r="E15" s="444">
        <v>12</v>
      </c>
      <c r="F15" s="443">
        <v>12</v>
      </c>
      <c r="G15" s="855">
        <v>845184</v>
      </c>
      <c r="H15" s="439">
        <f>SUM(B15+'Mar Report'!H15)</f>
        <v>14</v>
      </c>
      <c r="I15" s="439">
        <f>SUM(C15+'Mar Report'!I15)</f>
        <v>14</v>
      </c>
      <c r="J15" s="528">
        <f>SUM(D15+'Mar Report'!J15)</f>
        <v>6889358.9199999999</v>
      </c>
      <c r="K15" s="444">
        <f>SUM(E15+'Mar Report'!K15)</f>
        <v>33</v>
      </c>
      <c r="L15" s="444">
        <f>SUM(F15+'Mar Report'!L15)</f>
        <v>33</v>
      </c>
      <c r="M15" s="531">
        <f>SUM(G15+'Mar Report'!M15)</f>
        <v>9084144.4399999995</v>
      </c>
      <c r="O15" s="27"/>
    </row>
    <row r="16" spans="1:15" ht="16" x14ac:dyDescent="0.2">
      <c r="A16" s="175" t="s">
        <v>9</v>
      </c>
      <c r="B16" s="437">
        <v>0</v>
      </c>
      <c r="C16" s="437">
        <v>0</v>
      </c>
      <c r="D16" s="292">
        <v>0</v>
      </c>
      <c r="E16" s="444">
        <v>0</v>
      </c>
      <c r="F16" s="443">
        <v>0</v>
      </c>
      <c r="G16" s="856">
        <v>0</v>
      </c>
      <c r="H16" s="439">
        <f>SUM(B16+'Mar Report'!H16)</f>
        <v>1</v>
      </c>
      <c r="I16" s="439">
        <f>SUM(C16+'Mar Report'!I16)</f>
        <v>1</v>
      </c>
      <c r="J16" s="528">
        <f>SUM(D16+'Mar Report'!J16)</f>
        <v>1494430.56</v>
      </c>
      <c r="K16" s="444">
        <f>SUM(E16+'Mar Report'!K16)</f>
        <v>0</v>
      </c>
      <c r="L16" s="444">
        <f>SUM(F16+'Mar Report'!L16)</f>
        <v>0</v>
      </c>
      <c r="M16" s="531">
        <f>SUM(G16+'Mar Report'!M16)</f>
        <v>0</v>
      </c>
    </row>
    <row r="17" spans="1:15" ht="16" x14ac:dyDescent="0.2">
      <c r="A17" s="175" t="s">
        <v>10</v>
      </c>
      <c r="B17" s="437">
        <v>0</v>
      </c>
      <c r="C17" s="437">
        <v>0</v>
      </c>
      <c r="D17" s="292">
        <v>0</v>
      </c>
      <c r="E17" s="444">
        <v>0</v>
      </c>
      <c r="F17" s="443">
        <v>0</v>
      </c>
      <c r="G17" s="856">
        <v>0</v>
      </c>
      <c r="H17" s="439">
        <f>SUM(B17+'Mar Report'!H17)</f>
        <v>0</v>
      </c>
      <c r="I17" s="439">
        <f>SUM(C17+'Mar Report'!I17)</f>
        <v>0</v>
      </c>
      <c r="J17" s="528">
        <f>SUM(D17+'Mar Report'!J17)</f>
        <v>0</v>
      </c>
      <c r="K17" s="444">
        <f>SUM(E17+'Mar Report'!K17)</f>
        <v>0</v>
      </c>
      <c r="L17" s="444">
        <f>SUM(F17+'Mar Report'!L17)</f>
        <v>0</v>
      </c>
      <c r="M17" s="531">
        <f>SUM(G17+'Mar Report'!M17)</f>
        <v>0</v>
      </c>
    </row>
    <row r="18" spans="1:15" ht="17" thickBot="1" x14ac:dyDescent="0.25">
      <c r="A18" s="178" t="s">
        <v>11</v>
      </c>
      <c r="B18" s="437">
        <v>0</v>
      </c>
      <c r="C18" s="437">
        <v>0</v>
      </c>
      <c r="D18" s="292">
        <v>0</v>
      </c>
      <c r="E18" s="444">
        <v>0</v>
      </c>
      <c r="F18" s="443">
        <v>0</v>
      </c>
      <c r="G18" s="856">
        <v>0</v>
      </c>
      <c r="H18" s="450">
        <f>SUM(B18+'Mar Report'!H18)</f>
        <v>0</v>
      </c>
      <c r="I18" s="450">
        <f>SUM(C18+'Mar Report'!I18)</f>
        <v>0</v>
      </c>
      <c r="J18" s="529">
        <f>SUM(D18+'Mar Report'!J18)</f>
        <v>0</v>
      </c>
      <c r="K18" s="447">
        <f>SUM(E18+'Mar Report'!K18)</f>
        <v>0</v>
      </c>
      <c r="L18" s="447">
        <f>SUM(F18+'Mar Report'!L18)</f>
        <v>0</v>
      </c>
      <c r="M18" s="532">
        <f>SUM(G18+'Mar Report'!M18)</f>
        <v>0</v>
      </c>
    </row>
    <row r="19" spans="1:15" ht="17" thickBot="1" x14ac:dyDescent="0.25">
      <c r="A19" s="179" t="s">
        <v>12</v>
      </c>
      <c r="B19" s="441">
        <f>SUM(B5:B18)</f>
        <v>25</v>
      </c>
      <c r="C19" s="441">
        <f t="shared" ref="C19:M19" si="0">SUM(C5:C18)</f>
        <v>71</v>
      </c>
      <c r="D19" s="211">
        <f t="shared" si="0"/>
        <v>35383183.459999993</v>
      </c>
      <c r="E19" s="448">
        <f t="shared" si="0"/>
        <v>38</v>
      </c>
      <c r="F19" s="448">
        <f t="shared" si="0"/>
        <v>47</v>
      </c>
      <c r="G19" s="857">
        <f t="shared" si="0"/>
        <v>3475537</v>
      </c>
      <c r="H19" s="441">
        <f t="shared" si="0"/>
        <v>272</v>
      </c>
      <c r="I19" s="441">
        <f t="shared" si="0"/>
        <v>1012</v>
      </c>
      <c r="J19" s="211">
        <f t="shared" si="0"/>
        <v>94381124.219999999</v>
      </c>
      <c r="K19" s="448">
        <f t="shared" si="0"/>
        <v>247</v>
      </c>
      <c r="L19" s="448">
        <f t="shared" si="0"/>
        <v>641</v>
      </c>
      <c r="M19" s="861">
        <f t="shared" si="0"/>
        <v>46605637.030000001</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5" ht="16" x14ac:dyDescent="0.15">
      <c r="A22" s="184" t="s">
        <v>45</v>
      </c>
      <c r="B22" s="304"/>
      <c r="C22" s="451">
        <f>'04 Data Dump'!B80</f>
        <v>56</v>
      </c>
      <c r="D22" s="334">
        <f>'04 Data Dump'!N80</f>
        <v>1049049.3</v>
      </c>
      <c r="E22" s="309"/>
      <c r="F22" s="455">
        <v>47</v>
      </c>
      <c r="G22" s="862">
        <v>654978</v>
      </c>
      <c r="H22" s="307"/>
      <c r="I22" s="451">
        <f>SUM(C22+'Mar Report'!I22)</f>
        <v>409</v>
      </c>
      <c r="J22" s="533">
        <f>SUM(D22+'Mar Report'!J22)</f>
        <v>7857769.6199999992</v>
      </c>
      <c r="K22" s="460"/>
      <c r="L22" s="508">
        <f>SUM(F22+'Mar Report'!L22)</f>
        <v>493</v>
      </c>
      <c r="M22" s="508">
        <f>SUM(G22+'Mar Report'!M22)</f>
        <v>9021099.5999999996</v>
      </c>
      <c r="O22" s="27"/>
    </row>
    <row r="23" spans="1:15" ht="16" x14ac:dyDescent="0.2">
      <c r="A23" s="185" t="s">
        <v>13</v>
      </c>
      <c r="B23" s="305"/>
      <c r="C23" s="452">
        <f>'04 Data Dump'!B22</f>
        <v>19</v>
      </c>
      <c r="D23" s="335">
        <f>'04 Data Dump'!N22</f>
        <v>2630126.5</v>
      </c>
      <c r="E23" s="310"/>
      <c r="F23" s="456">
        <v>24</v>
      </c>
      <c r="G23" s="863">
        <v>13844343</v>
      </c>
      <c r="H23" s="305"/>
      <c r="I23" s="452">
        <f>SUM(C23+'Mar Report'!I23)</f>
        <v>188</v>
      </c>
      <c r="J23" s="534">
        <f>SUM(D23+'Mar Report'!J23)</f>
        <v>30880713.789999999</v>
      </c>
      <c r="K23" s="462"/>
      <c r="L23" s="509">
        <f>SUM(F23+'Mar Report'!L23)</f>
        <v>190</v>
      </c>
      <c r="M23" s="509">
        <f>SUM(G23+'Mar Report'!M23)</f>
        <v>57983558.600000001</v>
      </c>
    </row>
    <row r="24" spans="1:15" ht="17" thickBot="1" x14ac:dyDescent="0.25">
      <c r="A24" s="186" t="s">
        <v>48</v>
      </c>
      <c r="B24" s="306"/>
      <c r="C24" s="453">
        <v>2</v>
      </c>
      <c r="D24" s="336">
        <f>'04 Data Dump'!W12</f>
        <v>372717.99</v>
      </c>
      <c r="E24" s="311"/>
      <c r="F24" s="457">
        <v>0</v>
      </c>
      <c r="G24" s="864">
        <v>0</v>
      </c>
      <c r="H24" s="308"/>
      <c r="I24" s="459">
        <f>SUM(C24+'Mar Report'!I24)</f>
        <v>11</v>
      </c>
      <c r="J24" s="535">
        <f>SUM(D24+'Mar Report'!J24)</f>
        <v>5724126.3300000001</v>
      </c>
      <c r="K24" s="464"/>
      <c r="L24" s="510">
        <f>SUM(F24+'Mar Report'!L24)</f>
        <v>0</v>
      </c>
      <c r="M24" s="510">
        <f>SUM(G24+'Mar Report'!M24)</f>
        <v>0</v>
      </c>
    </row>
    <row r="25" spans="1:15" ht="17" thickBot="1" x14ac:dyDescent="0.25">
      <c r="A25" s="187" t="s">
        <v>14</v>
      </c>
      <c r="B25" s="303"/>
      <c r="C25" s="454">
        <f>SUM(C22:C24)</f>
        <v>77</v>
      </c>
      <c r="D25" s="214">
        <f>SUM(D22:D24)</f>
        <v>4051893.79</v>
      </c>
      <c r="E25" s="300"/>
      <c r="F25" s="458">
        <f>SUM(F22:F24)</f>
        <v>71</v>
      </c>
      <c r="G25" s="865">
        <f>SUM(G22:G24)</f>
        <v>14499321</v>
      </c>
      <c r="H25" s="303"/>
      <c r="I25" s="454">
        <f>SUM(I22:I24)</f>
        <v>608</v>
      </c>
      <c r="J25" s="214">
        <f>SUM(J22:J24)</f>
        <v>44462609.739999995</v>
      </c>
      <c r="K25" s="627"/>
      <c r="L25" s="458">
        <f>SUM(L22:L24)</f>
        <v>683</v>
      </c>
      <c r="M25" s="866">
        <f>SUM(M22:M24)</f>
        <v>67004658.200000003</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5" ht="18" thickBot="1" x14ac:dyDescent="0.25">
      <c r="A28" s="190" t="s">
        <v>2893</v>
      </c>
      <c r="B28" s="297"/>
      <c r="C28" s="298">
        <f>'04 Data Dump'!R84</f>
        <v>2</v>
      </c>
      <c r="D28" s="217">
        <f>SUM(C5:C12)+C28</f>
        <v>65</v>
      </c>
      <c r="E28" s="300"/>
      <c r="F28" s="299">
        <v>1</v>
      </c>
      <c r="G28" s="218">
        <f>SUM(F5:F12)+F28</f>
        <v>32</v>
      </c>
      <c r="H28" s="296"/>
      <c r="I28" s="295">
        <f>SUM(C28+'Mar Report'!I28)</f>
        <v>16</v>
      </c>
      <c r="J28" s="295">
        <f>SUM(D28+'Mar Report'!J28)</f>
        <v>972</v>
      </c>
      <c r="K28" s="300"/>
      <c r="L28" s="299">
        <f>SUM(F28+'Mar Report'!L28)</f>
        <v>6</v>
      </c>
      <c r="M28" s="299">
        <f>SUM(G28+'Mar Report'!M28)</f>
        <v>576</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5" ht="35" thickBot="1" x14ac:dyDescent="0.25">
      <c r="A31" s="192" t="s">
        <v>2895</v>
      </c>
      <c r="B31" s="297"/>
      <c r="C31" s="302">
        <f>SUM(B19+C25)</f>
        <v>102</v>
      </c>
      <c r="D31" s="214">
        <f>SUM(D19+D25)</f>
        <v>39435077.249999993</v>
      </c>
      <c r="E31" s="571"/>
      <c r="F31" s="299">
        <f>SUM(E19+F25)</f>
        <v>109</v>
      </c>
      <c r="G31" s="865">
        <f>SUM(G19+G25)</f>
        <v>17974858</v>
      </c>
      <c r="H31" s="297"/>
      <c r="I31" s="302">
        <f>SUM(H19+I25)</f>
        <v>880</v>
      </c>
      <c r="J31" s="214">
        <f>SUM(J19+J25)</f>
        <v>138843733.95999998</v>
      </c>
      <c r="K31" s="319"/>
      <c r="L31" s="299">
        <f>SUM(K19+L25)</f>
        <v>930</v>
      </c>
      <c r="M31" s="870">
        <f>SUM(M19+M25)</f>
        <v>113610295.23</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8">
        <f>'04 Data Dump'!O116</f>
        <v>28207879.859999999</v>
      </c>
      <c r="C33" s="1058"/>
      <c r="D33" s="1059"/>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46" t="s">
        <v>51</v>
      </c>
      <c r="C35" s="1047"/>
      <c r="D35" s="1048"/>
      <c r="E35" s="1047" t="s">
        <v>49</v>
      </c>
      <c r="F35" s="1047"/>
      <c r="G35" s="1048"/>
      <c r="H35" s="1047" t="s">
        <v>52</v>
      </c>
      <c r="I35" s="1047"/>
      <c r="J35" s="1048"/>
      <c r="K35" s="1047" t="s">
        <v>50</v>
      </c>
      <c r="L35" s="1047"/>
      <c r="M35" s="1049"/>
      <c r="O35" s="27"/>
    </row>
    <row r="36" spans="1:15"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5" ht="16" x14ac:dyDescent="0.2">
      <c r="A37" s="175" t="s">
        <v>19</v>
      </c>
      <c r="B37" s="350"/>
      <c r="C37" s="351">
        <f>C31</f>
        <v>102</v>
      </c>
      <c r="D37" s="208">
        <f>SUM('04 Five Reports'!C14+'04 Five Reports'!G24)-'Apr Report'!D41</f>
        <v>129870.78</v>
      </c>
      <c r="E37" s="342"/>
      <c r="F37" s="970">
        <f>F31</f>
        <v>109</v>
      </c>
      <c r="G37" s="19">
        <f>52643.17+101531.18-G41</f>
        <v>153984.34999999998</v>
      </c>
      <c r="H37" s="350"/>
      <c r="I37" s="469">
        <f>SUM(C37+'Mar Report'!I37)</f>
        <v>880</v>
      </c>
      <c r="J37" s="594">
        <f>SUM(D37+'Mar Report'!J37)</f>
        <v>1069199.44</v>
      </c>
      <c r="K37" s="255"/>
      <c r="L37" s="485">
        <f>SUM(F37+'Mar Report'!L37)</f>
        <v>934</v>
      </c>
      <c r="M37" s="628">
        <f>SUM(G37+'Mar Report'!M37)</f>
        <v>1019420.38</v>
      </c>
    </row>
    <row r="38" spans="1:15" ht="16" x14ac:dyDescent="0.2">
      <c r="A38" s="175" t="s">
        <v>20</v>
      </c>
      <c r="B38" s="354"/>
      <c r="C38" s="513">
        <f>'04 Five Reports'!J4</f>
        <v>139</v>
      </c>
      <c r="D38" s="208">
        <f>SUM('04 Five Reports'!C15+'04 Five Reports'!G25)</f>
        <v>26200.46</v>
      </c>
      <c r="E38" s="342"/>
      <c r="F38" s="474">
        <v>117</v>
      </c>
      <c r="G38" s="20">
        <f>20066.83+1309</f>
        <v>21375.83</v>
      </c>
      <c r="H38" s="350"/>
      <c r="I38" s="469">
        <f>SUM(C38+'Mar Report'!I38)</f>
        <v>998</v>
      </c>
      <c r="J38" s="594">
        <f>SUM(D38+'Mar Report'!J38)</f>
        <v>279470.18000000005</v>
      </c>
      <c r="K38" s="255"/>
      <c r="L38" s="485">
        <f>SUM(F38+'Mar Report'!L38)</f>
        <v>928</v>
      </c>
      <c r="M38" s="628">
        <f>SUM(G38+'Mar Report'!M38)</f>
        <v>224381.61</v>
      </c>
    </row>
    <row r="39" spans="1:15" ht="16" x14ac:dyDescent="0.2">
      <c r="A39" s="175" t="s">
        <v>21</v>
      </c>
      <c r="B39" s="354"/>
      <c r="C39" s="513">
        <f>'04 Five Reports'!J7</f>
        <v>116</v>
      </c>
      <c r="D39" s="208">
        <f>SUM('04 Five Reports'!C16+'04 Five Reports'!G26)</f>
        <v>14648</v>
      </c>
      <c r="E39" s="342"/>
      <c r="F39" s="971">
        <v>77</v>
      </c>
      <c r="G39" s="19">
        <f>11981+4833</f>
        <v>16814</v>
      </c>
      <c r="H39" s="350"/>
      <c r="I39" s="469">
        <f>SUM(C39+'Mar Report'!I39)</f>
        <v>755</v>
      </c>
      <c r="J39" s="594">
        <f>SUM(D39+'Mar Report'!J39)</f>
        <v>198845</v>
      </c>
      <c r="K39" s="255"/>
      <c r="L39" s="485">
        <f>SUM(F39+'Mar Report'!L39)</f>
        <v>701</v>
      </c>
      <c r="M39" s="628">
        <f>SUM(G39+'Mar Report'!M39)</f>
        <v>134681</v>
      </c>
    </row>
    <row r="40" spans="1:15" ht="16" x14ac:dyDescent="0.2">
      <c r="A40" s="175" t="s">
        <v>22</v>
      </c>
      <c r="B40" s="354"/>
      <c r="C40" s="513">
        <f>'04 Five Reports'!J5</f>
        <v>135</v>
      </c>
      <c r="D40" s="208">
        <f>SUM('04 Five Reports'!C17+'04 Five Reports'!G27)</f>
        <v>10221</v>
      </c>
      <c r="E40" s="342"/>
      <c r="F40" s="474">
        <v>101</v>
      </c>
      <c r="G40" s="20">
        <f>9308+167</f>
        <v>9475</v>
      </c>
      <c r="H40" s="350"/>
      <c r="I40" s="469">
        <f>SUM(C40+'Mar Report'!I40)</f>
        <v>1124</v>
      </c>
      <c r="J40" s="594">
        <f>SUM(D40+'Mar Report'!J40)</f>
        <v>137684</v>
      </c>
      <c r="K40" s="255"/>
      <c r="L40" s="485">
        <f>SUM(F40+'Mar Report'!L40)</f>
        <v>1065</v>
      </c>
      <c r="M40" s="628">
        <f>SUM(G40+'Mar Report'!M40)</f>
        <v>107824</v>
      </c>
    </row>
    <row r="41" spans="1:15" ht="17" thickBot="1" x14ac:dyDescent="0.25">
      <c r="A41" s="178" t="s">
        <v>1488</v>
      </c>
      <c r="B41" s="360"/>
      <c r="C41" s="514">
        <f>'04 Five Reports'!J3</f>
        <v>10</v>
      </c>
      <c r="D41" s="209">
        <f>'04 Five Reports'!G57</f>
        <v>57</v>
      </c>
      <c r="E41" s="343"/>
      <c r="F41" s="972">
        <v>10</v>
      </c>
      <c r="G41" s="22">
        <f>38+152</f>
        <v>190</v>
      </c>
      <c r="H41" s="350"/>
      <c r="I41" s="469">
        <f>SUM(C41+'Mar Report'!I41)</f>
        <v>54</v>
      </c>
      <c r="J41" s="594">
        <f>SUM(D41+'Mar Report'!J41)</f>
        <v>1045</v>
      </c>
      <c r="K41" s="365"/>
      <c r="L41" s="485">
        <f>SUM(F41+'Mar Report'!L41)</f>
        <v>70</v>
      </c>
      <c r="M41" s="628">
        <f>SUM(G41+'Mar Report'!M41)</f>
        <v>1273</v>
      </c>
    </row>
    <row r="42" spans="1:15" ht="17" thickBot="1" x14ac:dyDescent="0.25">
      <c r="A42" s="199" t="s">
        <v>18</v>
      </c>
      <c r="B42" s="352"/>
      <c r="C42" s="362">
        <f>SUM(C37:C41)</f>
        <v>502</v>
      </c>
      <c r="D42" s="219">
        <f>SUM(D37:D41)</f>
        <v>180997.24</v>
      </c>
      <c r="E42" s="344"/>
      <c r="F42" s="345">
        <f>SUM(F37:F41)</f>
        <v>414</v>
      </c>
      <c r="G42" s="220">
        <f>SUM(G37:G41)</f>
        <v>201839.18</v>
      </c>
      <c r="H42" s="352"/>
      <c r="I42" s="481">
        <f>SUM(I37:I41)</f>
        <v>3811</v>
      </c>
      <c r="J42" s="219">
        <f>SUM(J37:J41)</f>
        <v>1686243.62</v>
      </c>
      <c r="K42" s="347"/>
      <c r="L42" s="476">
        <f>SUM(L37:L41)</f>
        <v>3698</v>
      </c>
      <c r="M42" s="875">
        <f>SUM(M37:M41)</f>
        <v>1487579.99</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5" ht="16" x14ac:dyDescent="0.2">
      <c r="A45" s="174" t="s">
        <v>37</v>
      </c>
      <c r="B45" s="373"/>
      <c r="C45" s="482">
        <f>'04 Five Reports'!J20</f>
        <v>109</v>
      </c>
      <c r="D45" s="430">
        <f>'04 Five Reports'!G19</f>
        <v>14284</v>
      </c>
      <c r="E45" s="257"/>
      <c r="F45" s="487">
        <v>41</v>
      </c>
      <c r="G45" s="648">
        <v>9199</v>
      </c>
      <c r="H45" s="374"/>
      <c r="I45" s="482">
        <f>SUM(C45+'Mar Report'!I45)</f>
        <v>747</v>
      </c>
      <c r="J45" s="593">
        <f>SUM(D45+'Mar Report'!J45)</f>
        <v>156971</v>
      </c>
      <c r="K45" s="524"/>
      <c r="L45" s="521">
        <f>SUM(F45+'Mar Report'!L45)</f>
        <v>674</v>
      </c>
      <c r="M45" s="629">
        <f>SUM(G45+'Mar Report'!M45)</f>
        <v>143552</v>
      </c>
    </row>
    <row r="46" spans="1:15" ht="16" x14ac:dyDescent="0.2">
      <c r="A46" s="175" t="s">
        <v>36</v>
      </c>
      <c r="B46" s="354"/>
      <c r="C46" s="483">
        <f>'04 Five Reports'!J17</f>
        <v>14</v>
      </c>
      <c r="D46" s="431">
        <f>'04 Five Reports'!G3</f>
        <v>6231</v>
      </c>
      <c r="E46" s="253"/>
      <c r="F46" s="973">
        <v>11</v>
      </c>
      <c r="G46" s="22">
        <v>15738</v>
      </c>
      <c r="H46" s="249"/>
      <c r="I46" s="483">
        <f>SUM(C46+'Mar Report'!I46)</f>
        <v>107</v>
      </c>
      <c r="J46" s="594">
        <f>SUM(D46+'Mar Report'!J46)</f>
        <v>156944.43</v>
      </c>
      <c r="K46" s="525"/>
      <c r="L46" s="522">
        <f>SUM(F46+'Mar Report'!L46)</f>
        <v>146</v>
      </c>
      <c r="M46" s="628">
        <f>SUM(G46+'Mar Report'!M46)</f>
        <v>143907.54</v>
      </c>
    </row>
    <row r="47" spans="1:15" ht="16" x14ac:dyDescent="0.2">
      <c r="A47" s="175" t="s">
        <v>26</v>
      </c>
      <c r="B47" s="354"/>
      <c r="C47" s="483">
        <f>'04 Five Reports'!J18</f>
        <v>45</v>
      </c>
      <c r="D47" s="431">
        <f>'04 Five Reports'!G80</f>
        <v>13938</v>
      </c>
      <c r="E47" s="253"/>
      <c r="F47" s="973">
        <v>145</v>
      </c>
      <c r="G47" s="22">
        <v>58444</v>
      </c>
      <c r="H47" s="249"/>
      <c r="I47" s="483">
        <f>SUM(C47+'Mar Report'!I47)</f>
        <v>538</v>
      </c>
      <c r="J47" s="594">
        <f>SUM(D47+'Mar Report'!J47)</f>
        <v>243242</v>
      </c>
      <c r="K47" s="525"/>
      <c r="L47" s="522">
        <f>SUM(F47+'Mar Report'!L47)</f>
        <v>756</v>
      </c>
      <c r="M47" s="628">
        <f>SUM(G47+'Mar Report'!M47)</f>
        <v>285698</v>
      </c>
    </row>
    <row r="48" spans="1:15" ht="16" x14ac:dyDescent="0.2">
      <c r="A48" s="175" t="s">
        <v>27</v>
      </c>
      <c r="B48" s="350"/>
      <c r="C48" s="469">
        <f>'04 Five Reports'!J19</f>
        <v>1</v>
      </c>
      <c r="D48" s="431">
        <f>'04 Five Reports'!G85</f>
        <v>269</v>
      </c>
      <c r="E48" s="253"/>
      <c r="F48" s="973">
        <v>1</v>
      </c>
      <c r="G48" s="22">
        <v>227</v>
      </c>
      <c r="H48" s="249"/>
      <c r="I48" s="483">
        <f>SUM(C48+'Mar Report'!I48)</f>
        <v>2</v>
      </c>
      <c r="J48" s="594">
        <f>SUM(D48+'Mar Report'!J48)</f>
        <v>538</v>
      </c>
      <c r="K48" s="525"/>
      <c r="L48" s="522">
        <f>SUM(F48+'Mar Report'!L48)</f>
        <v>7</v>
      </c>
      <c r="M48" s="628">
        <f>SUM(G48+'Mar Report'!M48)</f>
        <v>1596</v>
      </c>
    </row>
    <row r="49" spans="1:13" ht="16" x14ac:dyDescent="0.2">
      <c r="A49" s="175" t="s">
        <v>28</v>
      </c>
      <c r="B49" s="354"/>
      <c r="C49" s="483">
        <f>'04 Five Reports'!J15</f>
        <v>18</v>
      </c>
      <c r="D49" s="431">
        <f>'04 Five Reports'!G69</f>
        <v>12731.84</v>
      </c>
      <c r="E49" s="253"/>
      <c r="F49" s="973">
        <v>34</v>
      </c>
      <c r="G49" s="22">
        <v>17683.52</v>
      </c>
      <c r="H49" s="249"/>
      <c r="I49" s="483">
        <f>SUM(C49+'Mar Report'!I49)</f>
        <v>144</v>
      </c>
      <c r="J49" s="594">
        <f>SUM(D49+'Mar Report'!J49)</f>
        <v>183648.99</v>
      </c>
      <c r="K49" s="525"/>
      <c r="L49" s="522">
        <f>SUM(F49+'Mar Report'!L49)</f>
        <v>198</v>
      </c>
      <c r="M49" s="628">
        <f>SUM(G49+'Mar Report'!M49)</f>
        <v>127583.9</v>
      </c>
    </row>
    <row r="50" spans="1:13" ht="16" x14ac:dyDescent="0.2">
      <c r="A50" s="175" t="s">
        <v>29</v>
      </c>
      <c r="B50" s="354"/>
      <c r="C50" s="483">
        <f>'04 Five Reports'!J16</f>
        <v>6</v>
      </c>
      <c r="D50" s="431">
        <f>'04 Five Reports'!G72</f>
        <v>145</v>
      </c>
      <c r="E50" s="253"/>
      <c r="F50" s="973">
        <v>4</v>
      </c>
      <c r="G50" s="22">
        <v>266</v>
      </c>
      <c r="H50" s="249"/>
      <c r="I50" s="483">
        <f>SUM(C50+'Mar Report'!I50)</f>
        <v>27</v>
      </c>
      <c r="J50" s="594">
        <f>SUM(D50+'Mar Report'!J50)</f>
        <v>3989</v>
      </c>
      <c r="K50" s="525"/>
      <c r="L50" s="522">
        <f>SUM(F50+'Mar Report'!L50)</f>
        <v>41</v>
      </c>
      <c r="M50" s="628">
        <f>SUM(G50+'Mar Report'!M50)</f>
        <v>3904</v>
      </c>
    </row>
    <row r="51" spans="1:13" ht="16" x14ac:dyDescent="0.2">
      <c r="A51" s="175" t="s">
        <v>3</v>
      </c>
      <c r="B51" s="354"/>
      <c r="C51" s="483">
        <f>'04 Five Reports'!J12</f>
        <v>4</v>
      </c>
      <c r="D51" s="431">
        <f>'04 Five Reports'!G6</f>
        <v>530</v>
      </c>
      <c r="E51" s="253"/>
      <c r="F51" s="973">
        <v>5</v>
      </c>
      <c r="G51" s="22">
        <v>2457</v>
      </c>
      <c r="H51" s="249"/>
      <c r="I51" s="483">
        <f>SUM(C51+'Mar Report'!I51)</f>
        <v>21</v>
      </c>
      <c r="J51" s="594">
        <f>SUM(D51+'Mar Report'!J51)</f>
        <v>7759</v>
      </c>
      <c r="K51" s="525"/>
      <c r="L51" s="522">
        <f>SUM(F51+'Mar Report'!L51)</f>
        <v>27</v>
      </c>
      <c r="M51" s="628">
        <f>SUM(G51+'Mar Report'!M51)</f>
        <v>16784.52</v>
      </c>
    </row>
    <row r="52" spans="1:13" ht="16" x14ac:dyDescent="0.2">
      <c r="A52" s="175" t="s">
        <v>30</v>
      </c>
      <c r="B52" s="354"/>
      <c r="C52" s="483">
        <f>'04 Five Reports'!J14</f>
        <v>27</v>
      </c>
      <c r="D52" s="431">
        <f>'04 Five Reports'!G5</f>
        <v>3338.99</v>
      </c>
      <c r="E52" s="253"/>
      <c r="F52" s="973">
        <v>30</v>
      </c>
      <c r="G52" s="22">
        <v>5501</v>
      </c>
      <c r="H52" s="249"/>
      <c r="I52" s="483">
        <f>SUM(C52+'Mar Report'!I52)</f>
        <v>207</v>
      </c>
      <c r="J52" s="594">
        <f>SUM(D52+'Mar Report'!J52)</f>
        <v>39796.469999999994</v>
      </c>
      <c r="K52" s="525"/>
      <c r="L52" s="522">
        <f>SUM(F52+'Mar Report'!L52)</f>
        <v>213</v>
      </c>
      <c r="M52" s="628">
        <f>SUM(G52+'Mar Report'!M52)</f>
        <v>41948.020000000004</v>
      </c>
    </row>
    <row r="53" spans="1:13" ht="16" x14ac:dyDescent="0.2">
      <c r="A53" s="175" t="s">
        <v>31</v>
      </c>
      <c r="B53" s="350"/>
      <c r="C53" s="483">
        <v>0</v>
      </c>
      <c r="D53" s="431">
        <v>0</v>
      </c>
      <c r="E53" s="253"/>
      <c r="F53" s="973">
        <v>2</v>
      </c>
      <c r="G53" s="22">
        <v>836</v>
      </c>
      <c r="H53" s="249"/>
      <c r="I53" s="483">
        <f>SUM(C53+'Mar Report'!I53)</f>
        <v>1</v>
      </c>
      <c r="J53" s="594">
        <f>SUM(D53+'Mar Report'!J53)</f>
        <v>388</v>
      </c>
      <c r="K53" s="525"/>
      <c r="L53" s="522">
        <f>SUM(F53+'Mar Report'!L53)</f>
        <v>28</v>
      </c>
      <c r="M53" s="628">
        <f>SUM(G53+'Mar Report'!M53)</f>
        <v>12088</v>
      </c>
    </row>
    <row r="54" spans="1:13" ht="16" x14ac:dyDescent="0.2">
      <c r="A54" s="175" t="s">
        <v>4</v>
      </c>
      <c r="B54" s="354"/>
      <c r="C54" s="483">
        <f>'04 Five Reports'!J22</f>
        <v>25</v>
      </c>
      <c r="D54" s="431">
        <f>'04 Five Reports'!G8</f>
        <v>4781</v>
      </c>
      <c r="E54" s="253"/>
      <c r="F54" s="973">
        <v>17</v>
      </c>
      <c r="G54" s="22">
        <v>4557</v>
      </c>
      <c r="H54" s="249"/>
      <c r="I54" s="483">
        <f>SUM(C54+'Mar Report'!I54)</f>
        <v>167</v>
      </c>
      <c r="J54" s="594">
        <f>SUM(D54+'Mar Report'!J54)</f>
        <v>47843.990000000005</v>
      </c>
      <c r="K54" s="525"/>
      <c r="L54" s="522">
        <f>SUM(F54+'Mar Report'!L54)</f>
        <v>46</v>
      </c>
      <c r="M54" s="628">
        <f>SUM(G54+'Mar Report'!M54)</f>
        <v>15346</v>
      </c>
    </row>
    <row r="55" spans="1:13" ht="16" x14ac:dyDescent="0.2">
      <c r="A55" s="175" t="s">
        <v>32</v>
      </c>
      <c r="B55" s="354"/>
      <c r="C55" s="483">
        <f>'04 Five Reports'!J13</f>
        <v>1</v>
      </c>
      <c r="D55" s="431">
        <f>'04 Five Reports'!G4</f>
        <v>1014</v>
      </c>
      <c r="E55" s="253"/>
      <c r="F55" s="973">
        <v>12</v>
      </c>
      <c r="G55" s="22">
        <v>855</v>
      </c>
      <c r="H55" s="249"/>
      <c r="I55" s="483">
        <f>SUM(C55+'Mar Report'!I55)</f>
        <v>57</v>
      </c>
      <c r="J55" s="594">
        <f>SUM(D55+'Mar Report'!J55)</f>
        <v>5011</v>
      </c>
      <c r="K55" s="525"/>
      <c r="L55" s="522">
        <f>SUM(F55+'Mar Report'!L55)</f>
        <v>111</v>
      </c>
      <c r="M55" s="628">
        <f>SUM(G55+'Mar Report'!M55)</f>
        <v>6773</v>
      </c>
    </row>
    <row r="56" spans="1:13" ht="16" x14ac:dyDescent="0.2">
      <c r="A56" s="175" t="s">
        <v>33</v>
      </c>
      <c r="B56" s="354"/>
      <c r="C56" s="483">
        <f>'04 Five Reports'!J27</f>
        <v>1</v>
      </c>
      <c r="D56" s="431">
        <f>'04 Five Reports'!G10</f>
        <v>909</v>
      </c>
      <c r="E56" s="253"/>
      <c r="F56" s="973">
        <v>5</v>
      </c>
      <c r="G56" s="22">
        <v>818</v>
      </c>
      <c r="H56" s="249"/>
      <c r="I56" s="483">
        <f>SUM(C56+'Mar Report'!I56)</f>
        <v>54</v>
      </c>
      <c r="J56" s="594">
        <f>SUM(D56+'Mar Report'!J56)</f>
        <v>9813</v>
      </c>
      <c r="K56" s="525"/>
      <c r="L56" s="522">
        <f>SUM(F56+'Mar Report'!L56)</f>
        <v>62</v>
      </c>
      <c r="M56" s="628">
        <f>SUM(G56+'Mar Report'!M56)</f>
        <v>8159</v>
      </c>
    </row>
    <row r="57" spans="1:13" ht="17" thickBot="1" x14ac:dyDescent="0.25">
      <c r="A57" s="201" t="s">
        <v>34</v>
      </c>
      <c r="B57" s="360"/>
      <c r="C57" s="484">
        <f>'04 Five Reports'!J28</f>
        <v>3</v>
      </c>
      <c r="D57" s="432">
        <f>'04 Five Reports'!G9</f>
        <v>11098</v>
      </c>
      <c r="E57" s="376"/>
      <c r="F57" s="974">
        <v>2</v>
      </c>
      <c r="G57" s="377">
        <v>13419</v>
      </c>
      <c r="H57" s="251"/>
      <c r="I57" s="484">
        <f>SUM(C57+'Mar Report'!I57)</f>
        <v>20</v>
      </c>
      <c r="J57" s="595">
        <f>SUM(D57+'Mar Report'!J57)</f>
        <v>72362</v>
      </c>
      <c r="K57" s="526"/>
      <c r="L57" s="523">
        <f>SUM(F57+'Mar Report'!L57)</f>
        <v>22</v>
      </c>
      <c r="M57" s="630">
        <f>SUM(G57+'Mar Report'!M57)</f>
        <v>17426</v>
      </c>
    </row>
    <row r="58" spans="1:13" ht="17" thickBot="1" x14ac:dyDescent="0.25">
      <c r="A58" s="202" t="s">
        <v>35</v>
      </c>
      <c r="B58" s="357"/>
      <c r="C58" s="471">
        <f>SUM(C45:C57)</f>
        <v>254</v>
      </c>
      <c r="D58" s="219">
        <f>SUM(D45:D57)</f>
        <v>69269.829999999987</v>
      </c>
      <c r="E58" s="347"/>
      <c r="F58" s="476">
        <f>SUM(F45:F57)</f>
        <v>309</v>
      </c>
      <c r="G58" s="879">
        <f>SUM(G45:G57)</f>
        <v>130000.52</v>
      </c>
      <c r="H58" s="357"/>
      <c r="I58" s="471">
        <f>SUM(I45:I57)</f>
        <v>2092</v>
      </c>
      <c r="J58" s="219">
        <f>SUM(J45:J57)</f>
        <v>928306.87999999989</v>
      </c>
      <c r="K58" s="344"/>
      <c r="L58" s="476">
        <f>SUM(L45:L57)</f>
        <v>2331</v>
      </c>
      <c r="M58" s="882">
        <f>SUM(M45:M57)</f>
        <v>824765.9800000001</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756</v>
      </c>
      <c r="D60" s="220">
        <f>SUM(D42+D58)</f>
        <v>250267.06999999998</v>
      </c>
      <c r="E60" s="349"/>
      <c r="F60" s="480">
        <f>SUM(F42+F58)</f>
        <v>723</v>
      </c>
      <c r="G60" s="885">
        <f>SUM(G42+G58)</f>
        <v>331839.7</v>
      </c>
      <c r="H60" s="359"/>
      <c r="I60" s="473">
        <f>SUM(I42+I58)</f>
        <v>5903</v>
      </c>
      <c r="J60" s="884">
        <f>SUM(J42+J58)</f>
        <v>2614550.5</v>
      </c>
      <c r="K60" s="349"/>
      <c r="L60" s="480">
        <f>SUM(L42+L58)</f>
        <v>6029</v>
      </c>
      <c r="M60" s="883">
        <f>SUM(M42+M58)</f>
        <v>2312345.9700000002</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27" orientation="portrait" verticalDpi="0" r:id="rId1"/>
  <ignoredErrors>
    <ignoredError sqref="F37 G37:G41" unlockedFormula="1"/>
  </ignoredErrors>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E5669-CBD9-414A-858D-EF1EC0EE564A}">
  <dimension ref="A1:AA116"/>
  <sheetViews>
    <sheetView zoomScale="88" zoomScaleNormal="88" workbookViewId="0">
      <pane xSplit="2" ySplit="1" topLeftCell="C34" activePane="bottomRight" state="frozen"/>
      <selection pane="topRight" activeCell="C1" sqref="C1"/>
      <selection pane="bottomLeft" activeCell="A2" sqref="A2"/>
      <selection pane="bottomRight" activeCell="B21" sqref="B21"/>
    </sheetView>
  </sheetViews>
  <sheetFormatPr baseColWidth="10" defaultColWidth="9.1640625" defaultRowHeight="13" outlineLevelRow="2" x14ac:dyDescent="0.15"/>
  <cols>
    <col min="1" max="1" width="29.5" customWidth="1"/>
    <col min="2" max="2" width="20.6640625" customWidth="1"/>
    <col min="3" max="3" width="37.5" customWidth="1"/>
    <col min="4" max="4" width="37.6640625" customWidth="1"/>
    <col min="5" max="5" width="13" customWidth="1"/>
    <col min="6" max="6" width="65.33203125" customWidth="1"/>
    <col min="7" max="7" width="56.6640625" customWidth="1"/>
    <col min="8" max="8" width="21.5" customWidth="1"/>
    <col min="9" max="9" width="25.83203125" customWidth="1"/>
    <col min="10" max="10" width="35.5" customWidth="1"/>
    <col min="11" max="11" width="37.6640625" customWidth="1"/>
    <col min="12" max="12" width="40.5" customWidth="1"/>
    <col min="13" max="15" width="29.6640625" customWidth="1"/>
    <col min="16" max="16" width="16.6640625" customWidth="1"/>
    <col min="17" max="17" width="8.6640625" customWidth="1"/>
    <col min="18" max="18" width="7" customWidth="1"/>
    <col min="19" max="19" width="18.33203125" customWidth="1"/>
    <col min="20" max="28" width="30.6640625" customWidth="1"/>
  </cols>
  <sheetData>
    <row r="1" spans="1:27" ht="28" x14ac:dyDescent="0.15">
      <c r="A1" s="25" t="s">
        <v>55</v>
      </c>
      <c r="B1" s="25" t="s">
        <v>5252</v>
      </c>
      <c r="C1" s="25" t="s">
        <v>5253</v>
      </c>
      <c r="D1" s="25" t="s">
        <v>5254</v>
      </c>
      <c r="E1" s="25" t="s">
        <v>5255</v>
      </c>
      <c r="F1" s="25" t="s">
        <v>60</v>
      </c>
      <c r="G1" s="25" t="s">
        <v>61</v>
      </c>
      <c r="H1" s="25" t="s">
        <v>62</v>
      </c>
      <c r="I1" s="25" t="s">
        <v>63</v>
      </c>
      <c r="J1" s="25" t="s">
        <v>5256</v>
      </c>
      <c r="K1" s="926" t="s">
        <v>5257</v>
      </c>
      <c r="L1" s="25" t="s">
        <v>65</v>
      </c>
      <c r="M1" s="121" t="s">
        <v>6287</v>
      </c>
      <c r="N1" s="922" t="s">
        <v>5258</v>
      </c>
      <c r="O1" s="489" t="s">
        <v>5259</v>
      </c>
      <c r="P1" s="25"/>
      <c r="Q1" s="25"/>
      <c r="T1" s="279" t="s">
        <v>4159</v>
      </c>
    </row>
    <row r="2" spans="1:27" ht="28" outlineLevel="2" x14ac:dyDescent="0.15">
      <c r="A2" t="s">
        <v>67</v>
      </c>
      <c r="B2" t="s">
        <v>5260</v>
      </c>
      <c r="C2" t="s">
        <v>69</v>
      </c>
      <c r="F2" s="25" t="s">
        <v>5261</v>
      </c>
      <c r="G2" t="s">
        <v>76</v>
      </c>
      <c r="H2" s="144">
        <v>500</v>
      </c>
      <c r="I2" s="144">
        <v>0</v>
      </c>
      <c r="J2" s="144"/>
      <c r="K2" s="144"/>
      <c r="L2" t="s">
        <v>5262</v>
      </c>
      <c r="M2" s="25" t="s">
        <v>73</v>
      </c>
      <c r="N2" s="952">
        <f>SUM(H2+I2)</f>
        <v>500</v>
      </c>
      <c r="O2" s="953">
        <f>IF((J2+K2)&gt;0,(J2+K2)-N2,0)</f>
        <v>0</v>
      </c>
      <c r="P2" s="25"/>
      <c r="Q2" s="25"/>
      <c r="T2" t="s">
        <v>499</v>
      </c>
      <c r="U2" t="s">
        <v>500</v>
      </c>
      <c r="V2" t="s">
        <v>501</v>
      </c>
      <c r="W2" t="s">
        <v>3352</v>
      </c>
      <c r="X2" t="s">
        <v>3353</v>
      </c>
      <c r="Y2" t="s">
        <v>3354</v>
      </c>
      <c r="Z2" t="s">
        <v>3355</v>
      </c>
      <c r="AA2" t="s">
        <v>502</v>
      </c>
    </row>
    <row r="3" spans="1:27" ht="28" outlineLevel="2" x14ac:dyDescent="0.15">
      <c r="A3" t="s">
        <v>67</v>
      </c>
      <c r="B3" t="s">
        <v>5263</v>
      </c>
      <c r="C3" t="s">
        <v>69</v>
      </c>
      <c r="F3" s="25" t="s">
        <v>5264</v>
      </c>
      <c r="G3" t="s">
        <v>2986</v>
      </c>
      <c r="H3" s="144">
        <v>93500</v>
      </c>
      <c r="I3" s="144">
        <v>0</v>
      </c>
      <c r="J3" s="144"/>
      <c r="K3" s="144"/>
      <c r="L3" t="s">
        <v>5265</v>
      </c>
      <c r="M3" s="25" t="s">
        <v>73</v>
      </c>
      <c r="N3" s="952">
        <f t="shared" ref="N3:N66" si="0">SUM(H3+I3)</f>
        <v>93500</v>
      </c>
      <c r="O3" s="953">
        <f t="shared" ref="O3:O65" si="1">IF((J3+K3)&gt;0,(J3+K3)-N3,0)</f>
        <v>0</v>
      </c>
      <c r="P3" s="25"/>
      <c r="Q3" s="25"/>
      <c r="T3" s="25" t="s">
        <v>5266</v>
      </c>
      <c r="U3" s="25" t="s">
        <v>5267</v>
      </c>
      <c r="V3" s="25" t="s">
        <v>3982</v>
      </c>
      <c r="W3" s="923">
        <v>0</v>
      </c>
      <c r="X3" s="923"/>
      <c r="Y3" s="923"/>
      <c r="Z3" s="923"/>
      <c r="AA3" t="s">
        <v>4780</v>
      </c>
    </row>
    <row r="4" spans="1:27" ht="59" customHeight="1" outlineLevel="2" x14ac:dyDescent="0.15">
      <c r="A4" t="s">
        <v>67</v>
      </c>
      <c r="B4" t="s">
        <v>5268</v>
      </c>
      <c r="C4" t="s">
        <v>69</v>
      </c>
      <c r="F4" s="25" t="s">
        <v>5269</v>
      </c>
      <c r="G4" t="s">
        <v>5270</v>
      </c>
      <c r="H4" s="144">
        <v>20000</v>
      </c>
      <c r="I4" s="144">
        <v>0</v>
      </c>
      <c r="J4" s="144"/>
      <c r="K4" s="144"/>
      <c r="L4" t="s">
        <v>5271</v>
      </c>
      <c r="M4" s="25" t="s">
        <v>73</v>
      </c>
      <c r="N4" s="952">
        <f t="shared" si="0"/>
        <v>20000</v>
      </c>
      <c r="O4" s="953">
        <f t="shared" si="1"/>
        <v>0</v>
      </c>
      <c r="P4" s="25"/>
      <c r="Q4" s="25"/>
      <c r="T4" s="25" t="s">
        <v>5272</v>
      </c>
      <c r="U4" s="25" t="s">
        <v>5273</v>
      </c>
      <c r="V4" s="25" t="s">
        <v>178</v>
      </c>
      <c r="W4" s="923"/>
      <c r="X4" s="923"/>
      <c r="Y4" s="923"/>
      <c r="Z4" s="923"/>
      <c r="AA4" t="s">
        <v>5274</v>
      </c>
    </row>
    <row r="5" spans="1:27" ht="28" outlineLevel="2" x14ac:dyDescent="0.15">
      <c r="A5" t="s">
        <v>67</v>
      </c>
      <c r="B5" t="s">
        <v>5275</v>
      </c>
      <c r="C5" t="s">
        <v>69</v>
      </c>
      <c r="F5" s="25" t="s">
        <v>5276</v>
      </c>
      <c r="G5" t="s">
        <v>5277</v>
      </c>
      <c r="H5" s="144">
        <v>3000</v>
      </c>
      <c r="I5" s="144">
        <v>0</v>
      </c>
      <c r="J5" s="144"/>
      <c r="K5" s="144"/>
      <c r="L5" t="s">
        <v>5278</v>
      </c>
      <c r="M5" s="25" t="s">
        <v>73</v>
      </c>
      <c r="N5" s="952">
        <f t="shared" si="0"/>
        <v>3000</v>
      </c>
      <c r="O5" s="953">
        <f t="shared" si="1"/>
        <v>0</v>
      </c>
      <c r="P5" s="25"/>
      <c r="Q5" s="25"/>
      <c r="T5" s="25" t="s">
        <v>5279</v>
      </c>
      <c r="U5" s="25" t="s">
        <v>5280</v>
      </c>
      <c r="V5" s="25" t="s">
        <v>395</v>
      </c>
      <c r="W5" s="923"/>
      <c r="X5" s="923">
        <v>73717.990000000005</v>
      </c>
      <c r="Y5" s="923"/>
      <c r="Z5" s="923">
        <v>235680.2</v>
      </c>
      <c r="AA5" t="s">
        <v>5281</v>
      </c>
    </row>
    <row r="6" spans="1:27" ht="28" outlineLevel="2" x14ac:dyDescent="0.15">
      <c r="A6" t="s">
        <v>67</v>
      </c>
      <c r="B6" t="s">
        <v>5282</v>
      </c>
      <c r="C6" t="s">
        <v>69</v>
      </c>
      <c r="F6" s="25" t="s">
        <v>5283</v>
      </c>
      <c r="G6" t="s">
        <v>505</v>
      </c>
      <c r="H6" s="144">
        <v>20000</v>
      </c>
      <c r="I6" s="144">
        <v>0</v>
      </c>
      <c r="J6" s="144"/>
      <c r="K6" s="144"/>
      <c r="L6" t="s">
        <v>4865</v>
      </c>
      <c r="M6" s="25" t="s">
        <v>73</v>
      </c>
      <c r="N6" s="952">
        <f t="shared" si="0"/>
        <v>20000</v>
      </c>
      <c r="O6" s="953">
        <f t="shared" si="1"/>
        <v>0</v>
      </c>
      <c r="P6" s="25"/>
      <c r="Q6" s="25"/>
      <c r="T6" s="25" t="s">
        <v>5284</v>
      </c>
      <c r="U6" s="25" t="s">
        <v>5285</v>
      </c>
      <c r="V6" s="25" t="s">
        <v>2978</v>
      </c>
      <c r="W6" s="923"/>
      <c r="X6" s="923"/>
      <c r="Y6" s="923"/>
      <c r="Z6" s="923"/>
      <c r="AA6" t="s">
        <v>2997</v>
      </c>
    </row>
    <row r="7" spans="1:27" ht="42" outlineLevel="2" x14ac:dyDescent="0.15">
      <c r="A7" t="s">
        <v>67</v>
      </c>
      <c r="B7" t="s">
        <v>5286</v>
      </c>
      <c r="C7" t="s">
        <v>69</v>
      </c>
      <c r="F7" s="25" t="s">
        <v>5287</v>
      </c>
      <c r="G7" t="s">
        <v>178</v>
      </c>
      <c r="H7" s="144">
        <v>35000</v>
      </c>
      <c r="I7" s="144">
        <v>0</v>
      </c>
      <c r="J7" s="144"/>
      <c r="K7" s="144"/>
      <c r="L7" t="s">
        <v>5288</v>
      </c>
      <c r="M7" s="25" t="s">
        <v>73</v>
      </c>
      <c r="N7" s="952">
        <f t="shared" si="0"/>
        <v>35000</v>
      </c>
      <c r="O7" s="953">
        <f t="shared" si="1"/>
        <v>0</v>
      </c>
      <c r="P7" s="25"/>
      <c r="Q7" s="25"/>
      <c r="T7" s="25" t="s">
        <v>5289</v>
      </c>
      <c r="U7" s="25" t="s">
        <v>5290</v>
      </c>
      <c r="V7" s="25" t="s">
        <v>5291</v>
      </c>
      <c r="W7" s="923"/>
      <c r="X7" s="923"/>
      <c r="Y7" s="923"/>
      <c r="Z7" s="923"/>
      <c r="AA7" t="s">
        <v>5292</v>
      </c>
    </row>
    <row r="8" spans="1:27" ht="28" outlineLevel="2" x14ac:dyDescent="0.15">
      <c r="A8" t="s">
        <v>67</v>
      </c>
      <c r="B8" t="s">
        <v>5293</v>
      </c>
      <c r="C8" t="s">
        <v>69</v>
      </c>
      <c r="F8" s="25" t="s">
        <v>5294</v>
      </c>
      <c r="G8" t="s">
        <v>97</v>
      </c>
      <c r="H8" s="144">
        <v>50000</v>
      </c>
      <c r="I8" s="144">
        <v>0</v>
      </c>
      <c r="J8" s="144"/>
      <c r="K8" s="144"/>
      <c r="L8" t="s">
        <v>4673</v>
      </c>
      <c r="M8" s="25" t="s">
        <v>73</v>
      </c>
      <c r="N8" s="952">
        <f t="shared" si="0"/>
        <v>50000</v>
      </c>
      <c r="O8" s="953">
        <f t="shared" si="1"/>
        <v>0</v>
      </c>
      <c r="P8" s="25"/>
      <c r="Q8" s="25"/>
      <c r="T8" s="25" t="s">
        <v>5295</v>
      </c>
      <c r="U8" s="25" t="s">
        <v>5290</v>
      </c>
      <c r="V8" s="25" t="s">
        <v>5291</v>
      </c>
      <c r="W8" s="923"/>
      <c r="X8" s="923"/>
      <c r="Y8" s="923"/>
      <c r="Z8" s="923"/>
      <c r="AA8" t="s">
        <v>5292</v>
      </c>
    </row>
    <row r="9" spans="1:27" ht="28" outlineLevel="2" x14ac:dyDescent="0.15">
      <c r="A9" t="s">
        <v>67</v>
      </c>
      <c r="B9" t="s">
        <v>5298</v>
      </c>
      <c r="C9" t="s">
        <v>69</v>
      </c>
      <c r="F9" s="25" t="s">
        <v>5299</v>
      </c>
      <c r="G9" t="s">
        <v>4397</v>
      </c>
      <c r="H9" s="144">
        <v>36000</v>
      </c>
      <c r="I9" s="144">
        <v>0</v>
      </c>
      <c r="J9" s="144"/>
      <c r="K9" s="144"/>
      <c r="L9" t="s">
        <v>5300</v>
      </c>
      <c r="M9" s="25" t="s">
        <v>73</v>
      </c>
      <c r="N9" s="952">
        <f t="shared" si="0"/>
        <v>36000</v>
      </c>
      <c r="O9" s="953">
        <f t="shared" si="1"/>
        <v>0</v>
      </c>
      <c r="P9" s="25"/>
      <c r="Q9" s="25"/>
      <c r="T9" s="25" t="s">
        <v>5296</v>
      </c>
      <c r="U9" s="25" t="s">
        <v>5297</v>
      </c>
      <c r="V9" s="25" t="s">
        <v>527</v>
      </c>
      <c r="W9" s="923">
        <v>299000</v>
      </c>
      <c r="X9" s="923"/>
      <c r="Y9" s="923"/>
      <c r="Z9" s="923"/>
      <c r="AA9" t="s">
        <v>528</v>
      </c>
    </row>
    <row r="10" spans="1:27" ht="14" outlineLevel="2" x14ac:dyDescent="0.15">
      <c r="A10" t="s">
        <v>67</v>
      </c>
      <c r="B10" t="s">
        <v>5301</v>
      </c>
      <c r="C10" t="s">
        <v>69</v>
      </c>
      <c r="F10" s="25" t="s">
        <v>5302</v>
      </c>
      <c r="G10" t="s">
        <v>444</v>
      </c>
      <c r="H10" s="144">
        <v>750000</v>
      </c>
      <c r="I10" s="144">
        <v>0</v>
      </c>
      <c r="J10" s="144"/>
      <c r="K10" s="144"/>
      <c r="L10" t="s">
        <v>5303</v>
      </c>
      <c r="M10" s="124"/>
      <c r="N10" s="952">
        <f t="shared" si="0"/>
        <v>750000</v>
      </c>
      <c r="O10" s="953">
        <f t="shared" si="1"/>
        <v>0</v>
      </c>
      <c r="P10" s="25"/>
      <c r="Q10" s="25"/>
      <c r="W10" s="923">
        <f>SUM(W3:W9)</f>
        <v>299000</v>
      </c>
      <c r="X10" s="923">
        <f>SUM(X3:X9)</f>
        <v>73717.990000000005</v>
      </c>
      <c r="Y10" s="923"/>
      <c r="Z10" s="923"/>
    </row>
    <row r="11" spans="1:27" ht="28" outlineLevel="2" x14ac:dyDescent="0.15">
      <c r="A11" t="s">
        <v>67</v>
      </c>
      <c r="B11" t="s">
        <v>5304</v>
      </c>
      <c r="C11" t="s">
        <v>69</v>
      </c>
      <c r="F11" s="25" t="s">
        <v>5305</v>
      </c>
      <c r="G11" t="s">
        <v>5202</v>
      </c>
      <c r="H11" s="144">
        <v>250000</v>
      </c>
      <c r="I11" s="144">
        <v>0</v>
      </c>
      <c r="J11" s="144"/>
      <c r="K11" s="144"/>
      <c r="L11" t="s">
        <v>5306</v>
      </c>
      <c r="M11" s="25" t="s">
        <v>73</v>
      </c>
      <c r="N11" s="952">
        <f t="shared" si="0"/>
        <v>250000</v>
      </c>
      <c r="O11" s="953">
        <f t="shared" si="1"/>
        <v>0</v>
      </c>
      <c r="P11" s="25"/>
      <c r="Q11" s="25"/>
    </row>
    <row r="12" spans="1:27" ht="28" outlineLevel="2" x14ac:dyDescent="0.15">
      <c r="A12" t="s">
        <v>67</v>
      </c>
      <c r="B12" t="s">
        <v>5307</v>
      </c>
      <c r="C12" t="s">
        <v>69</v>
      </c>
      <c r="F12" s="25" t="s">
        <v>5308</v>
      </c>
      <c r="G12" t="s">
        <v>2986</v>
      </c>
      <c r="H12" s="144">
        <v>161000</v>
      </c>
      <c r="I12" s="144">
        <v>0</v>
      </c>
      <c r="J12" s="144"/>
      <c r="K12" s="144"/>
      <c r="L12" t="s">
        <v>5309</v>
      </c>
      <c r="M12" s="25" t="s">
        <v>73</v>
      </c>
      <c r="N12" s="952">
        <f t="shared" si="0"/>
        <v>161000</v>
      </c>
      <c r="O12" s="953">
        <f t="shared" si="1"/>
        <v>0</v>
      </c>
      <c r="P12" s="25"/>
      <c r="Q12" s="25"/>
      <c r="V12" s="25" t="s">
        <v>5575</v>
      </c>
      <c r="W12" s="144">
        <f>SUM(W10:X10)</f>
        <v>372717.99</v>
      </c>
    </row>
    <row r="13" spans="1:27" ht="28" outlineLevel="2" x14ac:dyDescent="0.15">
      <c r="A13" t="s">
        <v>67</v>
      </c>
      <c r="B13" t="s">
        <v>5310</v>
      </c>
      <c r="C13" t="s">
        <v>69</v>
      </c>
      <c r="F13" s="25" t="s">
        <v>5311</v>
      </c>
      <c r="G13" t="s">
        <v>3801</v>
      </c>
      <c r="H13" s="144">
        <v>20000</v>
      </c>
      <c r="I13" s="144">
        <v>0</v>
      </c>
      <c r="J13" s="144"/>
      <c r="K13" s="144"/>
      <c r="L13" t="s">
        <v>4093</v>
      </c>
      <c r="M13" s="25" t="s">
        <v>73</v>
      </c>
      <c r="N13" s="952">
        <f t="shared" si="0"/>
        <v>20000</v>
      </c>
      <c r="O13" s="953">
        <f t="shared" si="1"/>
        <v>0</v>
      </c>
      <c r="P13" s="25"/>
      <c r="Q13" s="25"/>
    </row>
    <row r="14" spans="1:27" ht="28" outlineLevel="2" x14ac:dyDescent="0.15">
      <c r="A14" t="s">
        <v>67</v>
      </c>
      <c r="B14" t="s">
        <v>5312</v>
      </c>
      <c r="C14" t="s">
        <v>69</v>
      </c>
      <c r="F14" s="25" t="s">
        <v>5313</v>
      </c>
      <c r="G14" t="s">
        <v>4186</v>
      </c>
      <c r="H14" s="144">
        <v>2000</v>
      </c>
      <c r="I14" s="144">
        <v>0</v>
      </c>
      <c r="J14" s="144"/>
      <c r="K14" s="144"/>
      <c r="L14" t="s">
        <v>4206</v>
      </c>
      <c r="M14" s="25" t="s">
        <v>73</v>
      </c>
      <c r="N14" s="952">
        <f t="shared" si="0"/>
        <v>2000</v>
      </c>
      <c r="O14" s="953">
        <f t="shared" si="1"/>
        <v>0</v>
      </c>
      <c r="P14" s="25"/>
      <c r="Q14" s="25"/>
    </row>
    <row r="15" spans="1:27" ht="28" outlineLevel="2" x14ac:dyDescent="0.15">
      <c r="A15" t="s">
        <v>67</v>
      </c>
      <c r="B15" t="s">
        <v>5314</v>
      </c>
      <c r="C15" t="s">
        <v>69</v>
      </c>
      <c r="F15" s="25" t="s">
        <v>5315</v>
      </c>
      <c r="G15" t="s">
        <v>3365</v>
      </c>
      <c r="H15" s="144">
        <v>800000</v>
      </c>
      <c r="I15" s="144">
        <v>0</v>
      </c>
      <c r="J15" s="144"/>
      <c r="K15" s="144"/>
      <c r="L15" t="s">
        <v>4180</v>
      </c>
      <c r="M15" s="25" t="s">
        <v>73</v>
      </c>
      <c r="N15" s="952">
        <f t="shared" si="0"/>
        <v>800000</v>
      </c>
      <c r="O15" s="953">
        <f t="shared" si="1"/>
        <v>0</v>
      </c>
      <c r="P15" s="25"/>
      <c r="Q15" s="25"/>
    </row>
    <row r="16" spans="1:27" ht="28" outlineLevel="2" x14ac:dyDescent="0.15">
      <c r="A16" t="s">
        <v>67</v>
      </c>
      <c r="B16" t="s">
        <v>5316</v>
      </c>
      <c r="C16" t="s">
        <v>69</v>
      </c>
      <c r="F16" s="25" t="s">
        <v>5317</v>
      </c>
      <c r="G16" t="s">
        <v>76</v>
      </c>
      <c r="H16" s="144">
        <v>500</v>
      </c>
      <c r="I16" s="144">
        <v>0</v>
      </c>
      <c r="J16" s="144"/>
      <c r="K16" s="144"/>
      <c r="L16" t="s">
        <v>5318</v>
      </c>
      <c r="M16" s="25" t="s">
        <v>73</v>
      </c>
      <c r="N16" s="952">
        <f t="shared" si="0"/>
        <v>500</v>
      </c>
      <c r="O16" s="953">
        <f t="shared" si="1"/>
        <v>0</v>
      </c>
      <c r="P16" s="25"/>
      <c r="Q16" s="25"/>
    </row>
    <row r="17" spans="1:17" ht="28" outlineLevel="2" x14ac:dyDescent="0.15">
      <c r="A17" t="s">
        <v>67</v>
      </c>
      <c r="B17" t="s">
        <v>5319</v>
      </c>
      <c r="C17" t="s">
        <v>69</v>
      </c>
      <c r="F17" s="25" t="s">
        <v>5320</v>
      </c>
      <c r="G17" t="s">
        <v>76</v>
      </c>
      <c r="H17" s="144">
        <v>1</v>
      </c>
      <c r="I17" s="144">
        <v>0</v>
      </c>
      <c r="J17" s="144"/>
      <c r="K17" s="144"/>
      <c r="L17" t="s">
        <v>5321</v>
      </c>
      <c r="M17" s="25" t="s">
        <v>73</v>
      </c>
      <c r="N17" s="952">
        <f t="shared" si="0"/>
        <v>1</v>
      </c>
      <c r="O17" s="953">
        <f t="shared" si="1"/>
        <v>0</v>
      </c>
      <c r="P17" s="25"/>
      <c r="Q17" s="25"/>
    </row>
    <row r="18" spans="1:17" ht="28" outlineLevel="2" x14ac:dyDescent="0.15">
      <c r="A18" t="s">
        <v>67</v>
      </c>
      <c r="B18" t="s">
        <v>5322</v>
      </c>
      <c r="C18" t="s">
        <v>69</v>
      </c>
      <c r="F18" s="25" t="s">
        <v>5323</v>
      </c>
      <c r="G18" t="s">
        <v>5202</v>
      </c>
      <c r="H18" s="144">
        <v>198000</v>
      </c>
      <c r="I18" s="144">
        <v>0</v>
      </c>
      <c r="J18" s="144"/>
      <c r="K18" s="144"/>
      <c r="L18" t="s">
        <v>5324</v>
      </c>
      <c r="M18" s="25" t="s">
        <v>73</v>
      </c>
      <c r="N18" s="952">
        <f t="shared" si="0"/>
        <v>198000</v>
      </c>
      <c r="O18" s="953">
        <f t="shared" si="1"/>
        <v>0</v>
      </c>
      <c r="P18" s="25"/>
      <c r="Q18" s="25"/>
    </row>
    <row r="19" spans="1:17" ht="182" outlineLevel="2" x14ac:dyDescent="0.15">
      <c r="A19" t="s">
        <v>67</v>
      </c>
      <c r="B19" t="s">
        <v>5325</v>
      </c>
      <c r="C19" t="s">
        <v>128</v>
      </c>
      <c r="F19" s="25" t="s">
        <v>5326</v>
      </c>
      <c r="G19" t="s">
        <v>145</v>
      </c>
      <c r="H19" s="144">
        <v>30000</v>
      </c>
      <c r="I19" s="144">
        <v>0</v>
      </c>
      <c r="J19" s="144"/>
      <c r="K19" s="144"/>
      <c r="L19" t="s">
        <v>5327</v>
      </c>
      <c r="M19" s="25" t="s">
        <v>73</v>
      </c>
      <c r="N19" s="952">
        <f t="shared" si="0"/>
        <v>30000</v>
      </c>
      <c r="O19" s="953">
        <f t="shared" si="1"/>
        <v>0</v>
      </c>
      <c r="P19" s="25"/>
      <c r="Q19" s="25"/>
    </row>
    <row r="20" spans="1:17" ht="58" customHeight="1" outlineLevel="2" x14ac:dyDescent="0.15">
      <c r="A20" t="s">
        <v>67</v>
      </c>
      <c r="B20" t="s">
        <v>5328</v>
      </c>
      <c r="C20" t="s">
        <v>128</v>
      </c>
      <c r="F20" s="25" t="s">
        <v>5329</v>
      </c>
      <c r="G20" t="s">
        <v>137</v>
      </c>
      <c r="H20" s="144">
        <v>144941</v>
      </c>
      <c r="I20" s="144">
        <v>0</v>
      </c>
      <c r="J20" s="144"/>
      <c r="K20" s="144"/>
      <c r="L20" t="s">
        <v>5330</v>
      </c>
      <c r="M20" s="25" t="s">
        <v>73</v>
      </c>
      <c r="N20" s="952">
        <f t="shared" si="0"/>
        <v>144941</v>
      </c>
      <c r="O20" s="953">
        <f t="shared" si="1"/>
        <v>0</v>
      </c>
      <c r="P20" s="25"/>
      <c r="Q20" s="25"/>
    </row>
    <row r="21" spans="1:17" ht="42" outlineLevel="2" x14ac:dyDescent="0.15">
      <c r="A21" t="s">
        <v>67</v>
      </c>
      <c r="B21" t="s">
        <v>5331</v>
      </c>
      <c r="C21" t="s">
        <v>128</v>
      </c>
      <c r="F21" s="25" t="s">
        <v>5332</v>
      </c>
      <c r="G21" t="s">
        <v>224</v>
      </c>
      <c r="H21" s="144">
        <v>15684.5</v>
      </c>
      <c r="I21" s="144">
        <v>0</v>
      </c>
      <c r="J21" s="144"/>
      <c r="K21" s="144"/>
      <c r="L21" t="s">
        <v>5333</v>
      </c>
      <c r="M21" s="25" t="s">
        <v>73</v>
      </c>
      <c r="N21" s="952">
        <f t="shared" si="0"/>
        <v>15684.5</v>
      </c>
      <c r="O21" s="953">
        <f t="shared" si="1"/>
        <v>0</v>
      </c>
      <c r="P21" s="25"/>
      <c r="Q21" s="25"/>
    </row>
    <row r="22" spans="1:17" ht="15" outlineLevel="2" x14ac:dyDescent="0.2">
      <c r="A22" s="924" t="s">
        <v>529</v>
      </c>
      <c r="B22" s="618">
        <f>COUNTA(B2:B21)-1</f>
        <v>19</v>
      </c>
      <c r="C22" s="618"/>
      <c r="D22" s="618"/>
      <c r="E22" s="618"/>
      <c r="F22" s="925"/>
      <c r="G22" s="618"/>
      <c r="H22" s="936">
        <f>SUBTOTAL(9,H2:H21)</f>
        <v>2630126.5</v>
      </c>
      <c r="I22" s="936">
        <f>SUBTOTAL(9,I2:I21)</f>
        <v>0</v>
      </c>
      <c r="J22" s="936">
        <f>SUBTOTAL(9,J2:J21)</f>
        <v>0</v>
      </c>
      <c r="K22" s="937">
        <f>SUBTOTAL(9,K2:K21)</f>
        <v>0</v>
      </c>
      <c r="L22" s="618"/>
      <c r="M22" s="925"/>
      <c r="N22" s="954">
        <f>SUBTOTAL(9,N2:N21)</f>
        <v>2630126.5</v>
      </c>
      <c r="O22" s="954">
        <f>SUBTOTAL(9,O2:O21)</f>
        <v>0</v>
      </c>
      <c r="P22" s="25"/>
      <c r="Q22" s="25"/>
    </row>
    <row r="23" spans="1:17" ht="28" outlineLevel="1" x14ac:dyDescent="0.15">
      <c r="A23" t="s">
        <v>151</v>
      </c>
      <c r="B23" t="s">
        <v>5334</v>
      </c>
      <c r="D23" t="s">
        <v>153</v>
      </c>
      <c r="F23" s="25" t="s">
        <v>5335</v>
      </c>
      <c r="G23" t="s">
        <v>306</v>
      </c>
      <c r="H23" s="144">
        <v>136200</v>
      </c>
      <c r="I23" s="144">
        <v>0</v>
      </c>
      <c r="J23" s="144"/>
      <c r="K23" s="144"/>
      <c r="L23" t="s">
        <v>5336</v>
      </c>
      <c r="M23" s="25" t="s">
        <v>73</v>
      </c>
      <c r="N23" s="952">
        <f t="shared" si="0"/>
        <v>136200</v>
      </c>
      <c r="O23" s="953">
        <f t="shared" si="1"/>
        <v>0</v>
      </c>
      <c r="P23" s="25"/>
      <c r="Q23" s="25"/>
    </row>
    <row r="24" spans="1:17" ht="28" outlineLevel="2" x14ac:dyDescent="0.15">
      <c r="A24" t="s">
        <v>151</v>
      </c>
      <c r="B24" t="s">
        <v>5337</v>
      </c>
      <c r="D24" t="s">
        <v>153</v>
      </c>
      <c r="F24" s="25" t="s">
        <v>5338</v>
      </c>
      <c r="G24" t="s">
        <v>3506</v>
      </c>
      <c r="H24" s="144">
        <v>10000</v>
      </c>
      <c r="I24" s="144">
        <v>0</v>
      </c>
      <c r="J24" s="144"/>
      <c r="K24" s="144"/>
      <c r="L24" t="s">
        <v>5339</v>
      </c>
      <c r="M24" s="25" t="s">
        <v>73</v>
      </c>
      <c r="N24" s="952">
        <f t="shared" si="0"/>
        <v>10000</v>
      </c>
      <c r="O24" s="953">
        <f t="shared" si="1"/>
        <v>0</v>
      </c>
      <c r="P24" s="25"/>
      <c r="Q24" s="25"/>
    </row>
    <row r="25" spans="1:17" ht="28" outlineLevel="2" x14ac:dyDescent="0.15">
      <c r="A25" t="s">
        <v>151</v>
      </c>
      <c r="B25" t="s">
        <v>5340</v>
      </c>
      <c r="D25" t="s">
        <v>153</v>
      </c>
      <c r="F25" s="25" t="s">
        <v>5341</v>
      </c>
      <c r="G25" t="s">
        <v>5342</v>
      </c>
      <c r="H25" s="144">
        <v>10000</v>
      </c>
      <c r="I25" s="144">
        <v>0</v>
      </c>
      <c r="J25" s="144"/>
      <c r="K25" s="144"/>
      <c r="L25" t="s">
        <v>5343</v>
      </c>
      <c r="M25" s="25" t="s">
        <v>73</v>
      </c>
      <c r="N25" s="952">
        <f t="shared" si="0"/>
        <v>10000</v>
      </c>
      <c r="O25" s="953">
        <f t="shared" si="1"/>
        <v>0</v>
      </c>
      <c r="P25" s="25"/>
      <c r="Q25" s="25"/>
    </row>
    <row r="26" spans="1:17" ht="28" outlineLevel="2" x14ac:dyDescent="0.15">
      <c r="A26" t="s">
        <v>151</v>
      </c>
      <c r="B26" t="s">
        <v>5344</v>
      </c>
      <c r="D26" t="s">
        <v>153</v>
      </c>
      <c r="F26" s="25" t="s">
        <v>4255</v>
      </c>
      <c r="G26" t="s">
        <v>5345</v>
      </c>
      <c r="H26" s="144"/>
      <c r="I26" s="144">
        <v>67621.899999999994</v>
      </c>
      <c r="J26" s="144"/>
      <c r="K26" s="144">
        <v>210236.76</v>
      </c>
      <c r="L26" t="s">
        <v>5346</v>
      </c>
      <c r="M26" s="25" t="s">
        <v>73</v>
      </c>
      <c r="N26" s="952">
        <f t="shared" si="0"/>
        <v>67621.899999999994</v>
      </c>
      <c r="O26" s="953">
        <f t="shared" si="1"/>
        <v>142614.86000000002</v>
      </c>
      <c r="P26" s="25"/>
      <c r="Q26" s="25"/>
    </row>
    <row r="27" spans="1:17" ht="28" outlineLevel="2" x14ac:dyDescent="0.15">
      <c r="A27" t="s">
        <v>151</v>
      </c>
      <c r="B27" t="s">
        <v>5347</v>
      </c>
      <c r="D27" t="s">
        <v>153</v>
      </c>
      <c r="F27" s="25" t="s">
        <v>5348</v>
      </c>
      <c r="G27" t="s">
        <v>76</v>
      </c>
      <c r="H27" s="144">
        <v>25000</v>
      </c>
      <c r="I27" s="144">
        <v>0</v>
      </c>
      <c r="J27" s="144"/>
      <c r="K27" s="144"/>
      <c r="L27" t="s">
        <v>5349</v>
      </c>
      <c r="M27" s="25" t="s">
        <v>73</v>
      </c>
      <c r="N27" s="952">
        <f t="shared" si="0"/>
        <v>25000</v>
      </c>
      <c r="O27" s="953">
        <f t="shared" si="1"/>
        <v>0</v>
      </c>
      <c r="P27" s="25"/>
      <c r="Q27" s="25"/>
    </row>
    <row r="28" spans="1:17" ht="28" outlineLevel="2" x14ac:dyDescent="0.15">
      <c r="A28" t="s">
        <v>151</v>
      </c>
      <c r="B28" t="s">
        <v>5350</v>
      </c>
      <c r="D28" t="s">
        <v>153</v>
      </c>
      <c r="F28" s="25" t="s">
        <v>5351</v>
      </c>
      <c r="G28" t="s">
        <v>5352</v>
      </c>
      <c r="H28" s="144">
        <v>40000</v>
      </c>
      <c r="I28" s="144">
        <v>0</v>
      </c>
      <c r="J28" s="144"/>
      <c r="K28" s="144"/>
      <c r="L28" t="s">
        <v>5353</v>
      </c>
      <c r="M28" s="25" t="s">
        <v>73</v>
      </c>
      <c r="N28" s="952">
        <f t="shared" si="0"/>
        <v>40000</v>
      </c>
      <c r="O28" s="953">
        <f t="shared" si="1"/>
        <v>0</v>
      </c>
      <c r="P28" s="25"/>
      <c r="Q28" s="25"/>
    </row>
    <row r="29" spans="1:17" ht="28" outlineLevel="2" x14ac:dyDescent="0.15">
      <c r="A29" t="s">
        <v>151</v>
      </c>
      <c r="B29" t="s">
        <v>5354</v>
      </c>
      <c r="D29" t="s">
        <v>153</v>
      </c>
      <c r="F29" s="25" t="s">
        <v>5355</v>
      </c>
      <c r="G29" t="s">
        <v>3527</v>
      </c>
      <c r="H29" s="144">
        <v>5000</v>
      </c>
      <c r="I29" s="144">
        <v>0</v>
      </c>
      <c r="J29" s="144"/>
      <c r="K29" s="144"/>
      <c r="L29" t="s">
        <v>5356</v>
      </c>
      <c r="M29" s="25" t="s">
        <v>73</v>
      </c>
      <c r="N29" s="952">
        <f t="shared" si="0"/>
        <v>5000</v>
      </c>
      <c r="O29" s="953">
        <f t="shared" si="1"/>
        <v>0</v>
      </c>
      <c r="P29" s="25"/>
      <c r="Q29" s="25"/>
    </row>
    <row r="30" spans="1:17" ht="28" outlineLevel="2" x14ac:dyDescent="0.15">
      <c r="A30" t="s">
        <v>151</v>
      </c>
      <c r="B30" t="s">
        <v>5357</v>
      </c>
      <c r="D30" t="s">
        <v>153</v>
      </c>
      <c r="F30" s="25" t="s">
        <v>5358</v>
      </c>
      <c r="G30" t="s">
        <v>76</v>
      </c>
      <c r="H30" s="144">
        <v>50000</v>
      </c>
      <c r="I30" s="144">
        <v>0</v>
      </c>
      <c r="J30" s="144"/>
      <c r="K30" s="144"/>
      <c r="L30" t="s">
        <v>5359</v>
      </c>
      <c r="M30" s="25" t="s">
        <v>73</v>
      </c>
      <c r="N30" s="952">
        <f t="shared" si="0"/>
        <v>50000</v>
      </c>
      <c r="O30" s="953">
        <f t="shared" si="1"/>
        <v>0</v>
      </c>
      <c r="P30" s="25"/>
      <c r="Q30" s="25"/>
    </row>
    <row r="31" spans="1:17" ht="14" outlineLevel="2" x14ac:dyDescent="0.15">
      <c r="A31" t="s">
        <v>151</v>
      </c>
      <c r="B31" t="s">
        <v>5360</v>
      </c>
      <c r="D31" t="s">
        <v>5361</v>
      </c>
      <c r="F31" s="25" t="s">
        <v>5362</v>
      </c>
      <c r="G31" t="s">
        <v>410</v>
      </c>
      <c r="H31" s="144"/>
      <c r="I31" s="144">
        <v>9002.4</v>
      </c>
      <c r="J31" s="144"/>
      <c r="K31" s="144">
        <v>31619.07</v>
      </c>
      <c r="L31" t="s">
        <v>5363</v>
      </c>
      <c r="M31" s="124"/>
      <c r="N31" s="952">
        <f t="shared" si="0"/>
        <v>9002.4</v>
      </c>
      <c r="O31" s="953">
        <f t="shared" si="1"/>
        <v>22616.67</v>
      </c>
      <c r="P31" s="25"/>
      <c r="Q31" s="25"/>
    </row>
    <row r="32" spans="1:17" ht="28" outlineLevel="2" x14ac:dyDescent="0.15">
      <c r="A32" t="s">
        <v>151</v>
      </c>
      <c r="B32" t="s">
        <v>5364</v>
      </c>
      <c r="D32" t="s">
        <v>5361</v>
      </c>
      <c r="F32" s="25" t="s">
        <v>5365</v>
      </c>
      <c r="G32" t="s">
        <v>76</v>
      </c>
      <c r="H32" s="144">
        <v>25000</v>
      </c>
      <c r="I32" s="144">
        <v>0</v>
      </c>
      <c r="J32" s="144"/>
      <c r="K32" s="144"/>
      <c r="L32" t="s">
        <v>5366</v>
      </c>
      <c r="M32" s="25" t="s">
        <v>73</v>
      </c>
      <c r="N32" s="952">
        <f t="shared" si="0"/>
        <v>25000</v>
      </c>
      <c r="O32" s="953">
        <f t="shared" si="1"/>
        <v>0</v>
      </c>
      <c r="P32" s="25"/>
      <c r="Q32" s="25"/>
    </row>
    <row r="33" spans="1:17" ht="42" outlineLevel="2" x14ac:dyDescent="0.15">
      <c r="A33" t="s">
        <v>151</v>
      </c>
      <c r="B33" t="s">
        <v>5367</v>
      </c>
      <c r="D33" t="s">
        <v>211</v>
      </c>
      <c r="F33" s="25" t="s">
        <v>5368</v>
      </c>
      <c r="G33" t="s">
        <v>228</v>
      </c>
      <c r="H33" s="144">
        <v>6000</v>
      </c>
      <c r="I33" s="144">
        <v>0</v>
      </c>
      <c r="J33" s="144"/>
      <c r="K33" s="144"/>
      <c r="L33" t="s">
        <v>5369</v>
      </c>
      <c r="M33" s="25" t="s">
        <v>73</v>
      </c>
      <c r="N33" s="952">
        <f t="shared" si="0"/>
        <v>6000</v>
      </c>
      <c r="O33" s="953">
        <f t="shared" si="1"/>
        <v>0</v>
      </c>
      <c r="P33" s="25"/>
      <c r="Q33" s="25"/>
    </row>
    <row r="34" spans="1:17" ht="28" outlineLevel="2" x14ac:dyDescent="0.15">
      <c r="A34" t="s">
        <v>151</v>
      </c>
      <c r="B34" t="s">
        <v>5370</v>
      </c>
      <c r="D34" t="s">
        <v>211</v>
      </c>
      <c r="F34" s="25" t="s">
        <v>3242</v>
      </c>
      <c r="G34" t="s">
        <v>3073</v>
      </c>
      <c r="H34" s="144">
        <v>5000</v>
      </c>
      <c r="I34" s="144">
        <v>0</v>
      </c>
      <c r="J34" s="144"/>
      <c r="K34" s="144"/>
      <c r="L34" t="s">
        <v>5371</v>
      </c>
      <c r="M34" s="25" t="s">
        <v>73</v>
      </c>
      <c r="N34" s="952">
        <f t="shared" si="0"/>
        <v>5000</v>
      </c>
      <c r="O34" s="953">
        <f t="shared" si="1"/>
        <v>0</v>
      </c>
      <c r="P34" s="25"/>
      <c r="Q34" s="25"/>
    </row>
    <row r="35" spans="1:17" ht="42" outlineLevel="2" x14ac:dyDescent="0.15">
      <c r="A35" t="s">
        <v>151</v>
      </c>
      <c r="B35" t="s">
        <v>5372</v>
      </c>
      <c r="D35" t="s">
        <v>211</v>
      </c>
      <c r="F35" s="25" t="s">
        <v>5373</v>
      </c>
      <c r="G35" t="s">
        <v>292</v>
      </c>
      <c r="H35" s="144">
        <v>14500</v>
      </c>
      <c r="I35" s="144">
        <v>0</v>
      </c>
      <c r="J35" s="144"/>
      <c r="K35" s="144"/>
      <c r="L35" t="s">
        <v>5374</v>
      </c>
      <c r="M35" s="25" t="s">
        <v>73</v>
      </c>
      <c r="N35" s="952">
        <f t="shared" si="0"/>
        <v>14500</v>
      </c>
      <c r="O35" s="953">
        <f t="shared" si="1"/>
        <v>0</v>
      </c>
      <c r="P35" s="25"/>
      <c r="Q35" s="25"/>
    </row>
    <row r="36" spans="1:17" ht="42" outlineLevel="2" x14ac:dyDescent="0.15">
      <c r="A36" t="s">
        <v>151</v>
      </c>
      <c r="B36" t="s">
        <v>5375</v>
      </c>
      <c r="D36" t="s">
        <v>211</v>
      </c>
      <c r="F36" s="25" t="s">
        <v>5376</v>
      </c>
      <c r="G36" t="s">
        <v>133</v>
      </c>
      <c r="H36" s="144">
        <v>25000</v>
      </c>
      <c r="I36" s="144">
        <v>0</v>
      </c>
      <c r="J36" s="144"/>
      <c r="K36" s="144"/>
      <c r="L36" t="s">
        <v>5377</v>
      </c>
      <c r="M36" s="25" t="s">
        <v>73</v>
      </c>
      <c r="N36" s="952">
        <f t="shared" si="0"/>
        <v>25000</v>
      </c>
      <c r="O36" s="953">
        <f t="shared" si="1"/>
        <v>0</v>
      </c>
      <c r="P36" s="25"/>
      <c r="Q36" s="25"/>
    </row>
    <row r="37" spans="1:17" ht="42" outlineLevel="2" x14ac:dyDescent="0.15">
      <c r="A37" t="s">
        <v>151</v>
      </c>
      <c r="B37" t="s">
        <v>5378</v>
      </c>
      <c r="D37" t="s">
        <v>211</v>
      </c>
      <c r="F37" s="25" t="s">
        <v>5379</v>
      </c>
      <c r="G37" t="s">
        <v>306</v>
      </c>
      <c r="H37" s="144">
        <v>40000</v>
      </c>
      <c r="I37" s="144">
        <v>0</v>
      </c>
      <c r="J37" s="144"/>
      <c r="K37" s="144"/>
      <c r="L37" t="s">
        <v>5380</v>
      </c>
      <c r="M37" s="25" t="s">
        <v>73</v>
      </c>
      <c r="N37" s="952">
        <f t="shared" si="0"/>
        <v>40000</v>
      </c>
      <c r="O37" s="953">
        <f t="shared" si="1"/>
        <v>0</v>
      </c>
      <c r="P37" s="25"/>
      <c r="Q37" s="25"/>
    </row>
    <row r="38" spans="1:17" ht="42" outlineLevel="2" x14ac:dyDescent="0.15">
      <c r="A38" t="s">
        <v>151</v>
      </c>
      <c r="B38" t="s">
        <v>5381</v>
      </c>
      <c r="D38" t="s">
        <v>211</v>
      </c>
      <c r="F38" s="25" t="s">
        <v>5382</v>
      </c>
      <c r="G38" t="s">
        <v>306</v>
      </c>
      <c r="H38" s="144">
        <v>18000</v>
      </c>
      <c r="I38" s="144">
        <v>0</v>
      </c>
      <c r="J38" s="144"/>
      <c r="K38" s="144"/>
      <c r="L38" t="s">
        <v>5383</v>
      </c>
      <c r="M38" s="25" t="s">
        <v>73</v>
      </c>
      <c r="N38" s="952">
        <f t="shared" si="0"/>
        <v>18000</v>
      </c>
      <c r="O38" s="953">
        <f t="shared" si="1"/>
        <v>0</v>
      </c>
      <c r="P38" s="25"/>
      <c r="Q38" s="25"/>
    </row>
    <row r="39" spans="1:17" ht="42" outlineLevel="2" x14ac:dyDescent="0.15">
      <c r="A39" t="s">
        <v>151</v>
      </c>
      <c r="B39" t="s">
        <v>5384</v>
      </c>
      <c r="D39" t="s">
        <v>211</v>
      </c>
      <c r="F39" s="25" t="s">
        <v>5385</v>
      </c>
      <c r="G39" t="s">
        <v>5386</v>
      </c>
      <c r="H39" s="144">
        <v>18500</v>
      </c>
      <c r="I39" s="144">
        <v>0</v>
      </c>
      <c r="J39" s="144"/>
      <c r="K39" s="144"/>
      <c r="L39" t="s">
        <v>5387</v>
      </c>
      <c r="M39" s="25" t="s">
        <v>73</v>
      </c>
      <c r="N39" s="952">
        <f t="shared" si="0"/>
        <v>18500</v>
      </c>
      <c r="O39" s="953">
        <f t="shared" si="1"/>
        <v>0</v>
      </c>
      <c r="P39" s="25"/>
      <c r="Q39" s="25"/>
    </row>
    <row r="40" spans="1:17" ht="56" outlineLevel="2" x14ac:dyDescent="0.15">
      <c r="A40" t="s">
        <v>151</v>
      </c>
      <c r="B40" t="s">
        <v>5101</v>
      </c>
      <c r="D40" t="s">
        <v>211</v>
      </c>
      <c r="F40" s="25" t="s">
        <v>5102</v>
      </c>
      <c r="G40" t="s">
        <v>3908</v>
      </c>
      <c r="H40" s="144">
        <v>17000</v>
      </c>
      <c r="I40" s="144"/>
      <c r="J40" s="144"/>
      <c r="K40" s="144"/>
      <c r="L40" t="s">
        <v>5103</v>
      </c>
      <c r="M40" s="25" t="s">
        <v>73</v>
      </c>
      <c r="N40" s="952">
        <f t="shared" si="0"/>
        <v>17000</v>
      </c>
      <c r="O40" s="953">
        <f t="shared" si="1"/>
        <v>0</v>
      </c>
      <c r="P40" s="25"/>
      <c r="Q40" s="25"/>
    </row>
    <row r="41" spans="1:17" ht="42" outlineLevel="2" x14ac:dyDescent="0.15">
      <c r="A41" t="s">
        <v>151</v>
      </c>
      <c r="B41" t="s">
        <v>5388</v>
      </c>
      <c r="D41" t="s">
        <v>211</v>
      </c>
      <c r="F41" s="25" t="s">
        <v>3643</v>
      </c>
      <c r="G41" t="s">
        <v>213</v>
      </c>
      <c r="H41" s="144">
        <v>10300</v>
      </c>
      <c r="I41" s="144">
        <v>0</v>
      </c>
      <c r="J41" s="144"/>
      <c r="K41" s="144"/>
      <c r="L41" t="s">
        <v>5389</v>
      </c>
      <c r="M41" s="25" t="s">
        <v>73</v>
      </c>
      <c r="N41" s="952">
        <f t="shared" si="0"/>
        <v>10300</v>
      </c>
      <c r="O41" s="953">
        <f t="shared" si="1"/>
        <v>0</v>
      </c>
      <c r="P41" s="25"/>
      <c r="Q41" s="25"/>
    </row>
    <row r="42" spans="1:17" ht="42" outlineLevel="2" x14ac:dyDescent="0.15">
      <c r="A42" t="s">
        <v>151</v>
      </c>
      <c r="B42" t="s">
        <v>5390</v>
      </c>
      <c r="D42" t="s">
        <v>211</v>
      </c>
      <c r="F42" s="25" t="s">
        <v>5391</v>
      </c>
      <c r="G42" t="s">
        <v>3908</v>
      </c>
      <c r="H42" s="144">
        <v>4330</v>
      </c>
      <c r="I42" s="144">
        <v>0</v>
      </c>
      <c r="J42" s="144"/>
      <c r="K42" s="144"/>
      <c r="L42" t="s">
        <v>5392</v>
      </c>
      <c r="M42" s="25" t="s">
        <v>73</v>
      </c>
      <c r="N42" s="952">
        <f t="shared" si="0"/>
        <v>4330</v>
      </c>
      <c r="O42" s="953">
        <f t="shared" si="1"/>
        <v>0</v>
      </c>
      <c r="P42" s="25"/>
      <c r="Q42" s="25"/>
    </row>
    <row r="43" spans="1:17" ht="42" outlineLevel="2" x14ac:dyDescent="0.15">
      <c r="A43" t="s">
        <v>151</v>
      </c>
      <c r="B43" t="s">
        <v>5393</v>
      </c>
      <c r="D43" t="s">
        <v>211</v>
      </c>
      <c r="F43" s="25" t="s">
        <v>3578</v>
      </c>
      <c r="G43" t="s">
        <v>133</v>
      </c>
      <c r="H43" s="144">
        <v>6000</v>
      </c>
      <c r="I43" s="144">
        <v>0</v>
      </c>
      <c r="J43" s="144"/>
      <c r="K43" s="144"/>
      <c r="L43" t="s">
        <v>5394</v>
      </c>
      <c r="M43" s="25" t="s">
        <v>73</v>
      </c>
      <c r="N43" s="952">
        <f t="shared" si="0"/>
        <v>6000</v>
      </c>
      <c r="O43" s="953">
        <f t="shared" si="1"/>
        <v>0</v>
      </c>
      <c r="P43" s="25"/>
      <c r="Q43" s="25"/>
    </row>
    <row r="44" spans="1:17" ht="42" outlineLevel="2" x14ac:dyDescent="0.15">
      <c r="A44" t="s">
        <v>151</v>
      </c>
      <c r="B44" t="s">
        <v>5395</v>
      </c>
      <c r="D44" t="s">
        <v>211</v>
      </c>
      <c r="F44" s="25" t="s">
        <v>5396</v>
      </c>
      <c r="G44" t="s">
        <v>133</v>
      </c>
      <c r="H44" s="144">
        <v>12000</v>
      </c>
      <c r="I44" s="144">
        <v>0</v>
      </c>
      <c r="J44" s="144"/>
      <c r="K44" s="144"/>
      <c r="L44" t="s">
        <v>5397</v>
      </c>
      <c r="M44" s="25" t="s">
        <v>73</v>
      </c>
      <c r="N44" s="952">
        <f t="shared" si="0"/>
        <v>12000</v>
      </c>
      <c r="O44" s="953">
        <f t="shared" si="1"/>
        <v>0</v>
      </c>
      <c r="P44" s="25"/>
      <c r="Q44" s="25"/>
    </row>
    <row r="45" spans="1:17" ht="70" outlineLevel="2" x14ac:dyDescent="0.15">
      <c r="A45" t="s">
        <v>151</v>
      </c>
      <c r="B45" t="s">
        <v>5398</v>
      </c>
      <c r="D45" t="s">
        <v>211</v>
      </c>
      <c r="F45" s="25" t="s">
        <v>5399</v>
      </c>
      <c r="G45" t="s">
        <v>228</v>
      </c>
      <c r="H45" s="144">
        <v>10000</v>
      </c>
      <c r="I45" s="144">
        <v>0</v>
      </c>
      <c r="J45" s="144"/>
      <c r="K45" s="144"/>
      <c r="L45" t="s">
        <v>4719</v>
      </c>
      <c r="M45" s="25" t="s">
        <v>73</v>
      </c>
      <c r="N45" s="952">
        <f t="shared" si="0"/>
        <v>10000</v>
      </c>
      <c r="O45" s="953">
        <f t="shared" si="1"/>
        <v>0</v>
      </c>
      <c r="P45" s="25"/>
      <c r="Q45" s="25"/>
    </row>
    <row r="46" spans="1:17" ht="42" outlineLevel="2" x14ac:dyDescent="0.15">
      <c r="A46" t="s">
        <v>151</v>
      </c>
      <c r="B46" t="s">
        <v>5400</v>
      </c>
      <c r="D46" t="s">
        <v>211</v>
      </c>
      <c r="F46" s="25" t="s">
        <v>3536</v>
      </c>
      <c r="G46" t="s">
        <v>133</v>
      </c>
      <c r="H46" s="144">
        <v>26875</v>
      </c>
      <c r="I46" s="144">
        <v>0</v>
      </c>
      <c r="J46" s="144"/>
      <c r="K46" s="144"/>
      <c r="L46" t="s">
        <v>5401</v>
      </c>
      <c r="M46" s="25" t="s">
        <v>73</v>
      </c>
      <c r="N46" s="952">
        <f t="shared" si="0"/>
        <v>26875</v>
      </c>
      <c r="O46" s="953">
        <f t="shared" si="1"/>
        <v>0</v>
      </c>
      <c r="P46" s="25"/>
      <c r="Q46" s="25"/>
    </row>
    <row r="47" spans="1:17" ht="84" outlineLevel="2" x14ac:dyDescent="0.15">
      <c r="A47" t="s">
        <v>151</v>
      </c>
      <c r="B47" t="s">
        <v>5402</v>
      </c>
      <c r="D47" t="s">
        <v>211</v>
      </c>
      <c r="F47" s="25" t="s">
        <v>5403</v>
      </c>
      <c r="G47" t="s">
        <v>208</v>
      </c>
      <c r="H47" s="144">
        <v>10500</v>
      </c>
      <c r="I47" s="144">
        <v>0</v>
      </c>
      <c r="J47" s="144"/>
      <c r="K47" s="144"/>
      <c r="L47" t="s">
        <v>5404</v>
      </c>
      <c r="M47" s="25" t="s">
        <v>73</v>
      </c>
      <c r="N47" s="952">
        <f t="shared" si="0"/>
        <v>10500</v>
      </c>
      <c r="O47" s="953">
        <f t="shared" si="1"/>
        <v>0</v>
      </c>
      <c r="P47" s="25"/>
      <c r="Q47" s="25"/>
    </row>
    <row r="48" spans="1:17" ht="42" outlineLevel="2" x14ac:dyDescent="0.15">
      <c r="A48" t="s">
        <v>151</v>
      </c>
      <c r="B48" t="s">
        <v>5405</v>
      </c>
      <c r="D48" t="s">
        <v>211</v>
      </c>
      <c r="F48" s="25" t="s">
        <v>5406</v>
      </c>
      <c r="G48" t="s">
        <v>76</v>
      </c>
      <c r="H48" s="144">
        <v>2850</v>
      </c>
      <c r="I48" s="144">
        <v>0</v>
      </c>
      <c r="J48" s="144"/>
      <c r="K48" s="144"/>
      <c r="L48" t="s">
        <v>5407</v>
      </c>
      <c r="M48" s="25" t="s">
        <v>73</v>
      </c>
      <c r="N48" s="952">
        <f t="shared" si="0"/>
        <v>2850</v>
      </c>
      <c r="O48" s="953">
        <f t="shared" si="1"/>
        <v>0</v>
      </c>
      <c r="P48" s="25"/>
      <c r="Q48" s="25"/>
    </row>
    <row r="49" spans="1:17" ht="42" outlineLevel="2" x14ac:dyDescent="0.15">
      <c r="A49" t="s">
        <v>151</v>
      </c>
      <c r="B49" t="s">
        <v>5408</v>
      </c>
      <c r="D49" t="s">
        <v>211</v>
      </c>
      <c r="F49" s="25" t="s">
        <v>5409</v>
      </c>
      <c r="G49" t="s">
        <v>133</v>
      </c>
      <c r="H49" s="144">
        <v>800</v>
      </c>
      <c r="I49" s="144">
        <v>0</v>
      </c>
      <c r="J49" s="144"/>
      <c r="K49" s="144"/>
      <c r="L49" t="s">
        <v>5410</v>
      </c>
      <c r="M49" s="25" t="s">
        <v>73</v>
      </c>
      <c r="N49" s="952">
        <f t="shared" si="0"/>
        <v>800</v>
      </c>
      <c r="O49" s="953">
        <f t="shared" si="1"/>
        <v>0</v>
      </c>
      <c r="P49" s="25"/>
      <c r="Q49" s="25"/>
    </row>
    <row r="50" spans="1:17" ht="42" outlineLevel="2" x14ac:dyDescent="0.15">
      <c r="A50" t="s">
        <v>151</v>
      </c>
      <c r="B50" t="s">
        <v>5411</v>
      </c>
      <c r="D50" t="s">
        <v>211</v>
      </c>
      <c r="F50" s="25" t="s">
        <v>3649</v>
      </c>
      <c r="G50" t="s">
        <v>133</v>
      </c>
      <c r="H50" s="144">
        <v>10000</v>
      </c>
      <c r="I50" s="144">
        <v>0</v>
      </c>
      <c r="J50" s="144"/>
      <c r="K50" s="144"/>
      <c r="L50" t="s">
        <v>5410</v>
      </c>
      <c r="M50" s="25" t="s">
        <v>73</v>
      </c>
      <c r="N50" s="952">
        <f t="shared" si="0"/>
        <v>10000</v>
      </c>
      <c r="O50" s="953">
        <f t="shared" si="1"/>
        <v>0</v>
      </c>
      <c r="P50" s="25"/>
      <c r="Q50" s="25"/>
    </row>
    <row r="51" spans="1:17" ht="56" outlineLevel="2" x14ac:dyDescent="0.15">
      <c r="A51" t="s">
        <v>151</v>
      </c>
      <c r="B51" t="s">
        <v>5412</v>
      </c>
      <c r="D51" t="s">
        <v>211</v>
      </c>
      <c r="F51" s="25" t="s">
        <v>5413</v>
      </c>
      <c r="G51" t="s">
        <v>5414</v>
      </c>
      <c r="H51" s="144">
        <v>9800</v>
      </c>
      <c r="I51" s="144">
        <v>0</v>
      </c>
      <c r="J51" s="144"/>
      <c r="K51" s="144"/>
      <c r="L51" t="s">
        <v>5415</v>
      </c>
      <c r="M51" s="25" t="s">
        <v>73</v>
      </c>
      <c r="N51" s="952">
        <f t="shared" si="0"/>
        <v>9800</v>
      </c>
      <c r="O51" s="953">
        <f t="shared" si="1"/>
        <v>0</v>
      </c>
      <c r="P51" s="25"/>
      <c r="Q51" s="25"/>
    </row>
    <row r="52" spans="1:17" ht="42" outlineLevel="2" x14ac:dyDescent="0.15">
      <c r="A52" t="s">
        <v>151</v>
      </c>
      <c r="B52" t="s">
        <v>5416</v>
      </c>
      <c r="D52" t="s">
        <v>211</v>
      </c>
      <c r="F52" s="25" t="s">
        <v>5417</v>
      </c>
      <c r="G52" t="s">
        <v>133</v>
      </c>
      <c r="H52" s="144">
        <v>9000</v>
      </c>
      <c r="I52" s="144">
        <v>0</v>
      </c>
      <c r="J52" s="144"/>
      <c r="K52" s="144"/>
      <c r="L52" t="s">
        <v>5418</v>
      </c>
      <c r="M52" s="25" t="s">
        <v>73</v>
      </c>
      <c r="N52" s="952">
        <f t="shared" si="0"/>
        <v>9000</v>
      </c>
      <c r="O52" s="953">
        <f t="shared" si="1"/>
        <v>0</v>
      </c>
      <c r="P52" s="25"/>
      <c r="Q52" s="25"/>
    </row>
    <row r="53" spans="1:17" ht="42" outlineLevel="2" x14ac:dyDescent="0.15">
      <c r="A53" t="s">
        <v>151</v>
      </c>
      <c r="B53" t="s">
        <v>5419</v>
      </c>
      <c r="D53" t="s">
        <v>211</v>
      </c>
      <c r="F53" s="25" t="s">
        <v>5420</v>
      </c>
      <c r="G53" t="s">
        <v>288</v>
      </c>
      <c r="H53" s="144">
        <v>38325</v>
      </c>
      <c r="I53" s="144">
        <v>0</v>
      </c>
      <c r="J53" s="144"/>
      <c r="K53" s="144"/>
      <c r="L53" t="s">
        <v>5421</v>
      </c>
      <c r="M53" s="25" t="s">
        <v>73</v>
      </c>
      <c r="N53" s="952">
        <f t="shared" si="0"/>
        <v>38325</v>
      </c>
      <c r="O53" s="953">
        <f t="shared" si="1"/>
        <v>0</v>
      </c>
      <c r="P53" s="25"/>
      <c r="Q53" s="25"/>
    </row>
    <row r="54" spans="1:17" ht="56" outlineLevel="2" x14ac:dyDescent="0.15">
      <c r="A54" t="s">
        <v>151</v>
      </c>
      <c r="B54" t="s">
        <v>5422</v>
      </c>
      <c r="D54" t="s">
        <v>211</v>
      </c>
      <c r="F54" s="25" t="s">
        <v>5423</v>
      </c>
      <c r="G54" t="s">
        <v>76</v>
      </c>
      <c r="H54" s="144"/>
      <c r="I54" s="144"/>
      <c r="J54" s="144"/>
      <c r="K54" s="144"/>
      <c r="L54" t="s">
        <v>5424</v>
      </c>
      <c r="M54" s="25" t="s">
        <v>73</v>
      </c>
      <c r="N54" s="952">
        <f t="shared" si="0"/>
        <v>0</v>
      </c>
      <c r="O54" s="953">
        <f t="shared" si="1"/>
        <v>0</v>
      </c>
      <c r="P54" s="25"/>
      <c r="Q54" s="25"/>
    </row>
    <row r="55" spans="1:17" ht="56" outlineLevel="2" x14ac:dyDescent="0.15">
      <c r="A55" t="s">
        <v>151</v>
      </c>
      <c r="B55" t="s">
        <v>5422</v>
      </c>
      <c r="D55" t="s">
        <v>211</v>
      </c>
      <c r="F55" s="25" t="s">
        <v>5423</v>
      </c>
      <c r="G55" t="s">
        <v>5425</v>
      </c>
      <c r="H55" s="144">
        <v>9500</v>
      </c>
      <c r="I55" s="144">
        <v>0</v>
      </c>
      <c r="J55" s="144"/>
      <c r="K55" s="144"/>
      <c r="L55" t="s">
        <v>5424</v>
      </c>
      <c r="M55" s="25" t="s">
        <v>73</v>
      </c>
      <c r="N55" s="952">
        <f t="shared" si="0"/>
        <v>9500</v>
      </c>
      <c r="O55" s="953">
        <f t="shared" si="1"/>
        <v>0</v>
      </c>
      <c r="P55" s="25"/>
      <c r="Q55" s="25"/>
    </row>
    <row r="56" spans="1:17" ht="28" outlineLevel="2" x14ac:dyDescent="0.15">
      <c r="A56" t="s">
        <v>151</v>
      </c>
      <c r="B56" t="s">
        <v>5426</v>
      </c>
      <c r="D56" t="s">
        <v>211</v>
      </c>
      <c r="F56" s="25" t="s">
        <v>5427</v>
      </c>
      <c r="G56" t="s">
        <v>5428</v>
      </c>
      <c r="H56" s="144">
        <v>10000</v>
      </c>
      <c r="I56" s="144">
        <v>0</v>
      </c>
      <c r="J56" s="144"/>
      <c r="K56" s="144"/>
      <c r="L56" t="s">
        <v>5429</v>
      </c>
      <c r="M56" s="25" t="s">
        <v>73</v>
      </c>
      <c r="N56" s="952">
        <f t="shared" si="0"/>
        <v>10000</v>
      </c>
      <c r="O56" s="953">
        <f t="shared" si="1"/>
        <v>0</v>
      </c>
      <c r="P56" s="25"/>
      <c r="Q56" s="25"/>
    </row>
    <row r="57" spans="1:17" ht="42" outlineLevel="2" x14ac:dyDescent="0.15">
      <c r="A57" t="s">
        <v>151</v>
      </c>
      <c r="B57" t="s">
        <v>5430</v>
      </c>
      <c r="D57" t="s">
        <v>211</v>
      </c>
      <c r="F57" s="25" t="s">
        <v>5431</v>
      </c>
      <c r="G57" t="s">
        <v>292</v>
      </c>
      <c r="H57" s="144">
        <v>13225</v>
      </c>
      <c r="I57" s="144">
        <v>0</v>
      </c>
      <c r="J57" s="144"/>
      <c r="K57" s="144"/>
      <c r="L57" t="s">
        <v>5432</v>
      </c>
      <c r="M57" s="25" t="s">
        <v>73</v>
      </c>
      <c r="N57" s="952">
        <f t="shared" si="0"/>
        <v>13225</v>
      </c>
      <c r="O57" s="953">
        <f t="shared" si="1"/>
        <v>0</v>
      </c>
      <c r="P57" s="25"/>
      <c r="Q57" s="25"/>
    </row>
    <row r="58" spans="1:17" ht="56" outlineLevel="2" x14ac:dyDescent="0.15">
      <c r="A58" t="s">
        <v>151</v>
      </c>
      <c r="B58" t="s">
        <v>5433</v>
      </c>
      <c r="D58" t="s">
        <v>211</v>
      </c>
      <c r="F58" s="25" t="s">
        <v>5434</v>
      </c>
      <c r="G58" t="s">
        <v>292</v>
      </c>
      <c r="H58" s="144">
        <v>22200</v>
      </c>
      <c r="I58" s="144">
        <v>0</v>
      </c>
      <c r="J58" s="144"/>
      <c r="K58" s="144"/>
      <c r="L58" t="s">
        <v>5435</v>
      </c>
      <c r="M58" s="25" t="s">
        <v>73</v>
      </c>
      <c r="N58" s="952">
        <f t="shared" si="0"/>
        <v>22200</v>
      </c>
      <c r="O58" s="953">
        <f t="shared" si="1"/>
        <v>0</v>
      </c>
      <c r="P58" s="25"/>
      <c r="Q58" s="25"/>
    </row>
    <row r="59" spans="1:17" ht="42" outlineLevel="2" x14ac:dyDescent="0.15">
      <c r="A59" t="s">
        <v>151</v>
      </c>
      <c r="B59" t="s">
        <v>5436</v>
      </c>
      <c r="D59" t="s">
        <v>211</v>
      </c>
      <c r="F59" s="25" t="s">
        <v>5437</v>
      </c>
      <c r="G59" t="s">
        <v>3585</v>
      </c>
      <c r="H59" s="144">
        <v>12000</v>
      </c>
      <c r="I59" s="144">
        <v>0</v>
      </c>
      <c r="J59" s="144"/>
      <c r="K59" s="144"/>
      <c r="L59" t="s">
        <v>5438</v>
      </c>
      <c r="M59" s="25" t="s">
        <v>73</v>
      </c>
      <c r="N59" s="952">
        <f t="shared" si="0"/>
        <v>12000</v>
      </c>
      <c r="O59" s="953">
        <f t="shared" si="1"/>
        <v>0</v>
      </c>
      <c r="P59" s="25"/>
      <c r="Q59" s="25"/>
    </row>
    <row r="60" spans="1:17" ht="42" outlineLevel="2" x14ac:dyDescent="0.15">
      <c r="A60" t="s">
        <v>151</v>
      </c>
      <c r="B60" t="s">
        <v>5439</v>
      </c>
      <c r="D60" t="s">
        <v>211</v>
      </c>
      <c r="F60" s="25" t="s">
        <v>5440</v>
      </c>
      <c r="G60" t="s">
        <v>3210</v>
      </c>
      <c r="H60" s="144">
        <v>14342</v>
      </c>
      <c r="I60" s="144">
        <v>0</v>
      </c>
      <c r="J60" s="144"/>
      <c r="K60" s="144"/>
      <c r="L60" t="s">
        <v>5441</v>
      </c>
      <c r="M60" s="25" t="s">
        <v>73</v>
      </c>
      <c r="N60" s="952">
        <f t="shared" si="0"/>
        <v>14342</v>
      </c>
      <c r="O60" s="953">
        <f t="shared" si="1"/>
        <v>0</v>
      </c>
      <c r="P60" s="25"/>
      <c r="Q60" s="25"/>
    </row>
    <row r="61" spans="1:17" ht="42" outlineLevel="2" x14ac:dyDescent="0.15">
      <c r="A61" t="s">
        <v>151</v>
      </c>
      <c r="B61" t="s">
        <v>5442</v>
      </c>
      <c r="D61" t="s">
        <v>211</v>
      </c>
      <c r="F61" s="25" t="s">
        <v>5443</v>
      </c>
      <c r="G61" t="s">
        <v>3210</v>
      </c>
      <c r="H61" s="144">
        <v>14342</v>
      </c>
      <c r="I61" s="144">
        <v>0</v>
      </c>
      <c r="J61" s="144"/>
      <c r="K61" s="144"/>
      <c r="L61" t="s">
        <v>5441</v>
      </c>
      <c r="M61" s="25" t="s">
        <v>73</v>
      </c>
      <c r="N61" s="952">
        <f t="shared" si="0"/>
        <v>14342</v>
      </c>
      <c r="O61" s="953">
        <f t="shared" si="1"/>
        <v>0</v>
      </c>
      <c r="P61" s="25"/>
      <c r="Q61" s="25"/>
    </row>
    <row r="62" spans="1:17" ht="42" outlineLevel="2" x14ac:dyDescent="0.15">
      <c r="A62" t="s">
        <v>151</v>
      </c>
      <c r="B62" t="s">
        <v>5444</v>
      </c>
      <c r="D62" t="s">
        <v>211</v>
      </c>
      <c r="F62" s="25" t="s">
        <v>5445</v>
      </c>
      <c r="G62" t="s">
        <v>288</v>
      </c>
      <c r="H62" s="144">
        <v>38325</v>
      </c>
      <c r="I62" s="144">
        <v>0</v>
      </c>
      <c r="J62" s="144"/>
      <c r="K62" s="144"/>
      <c r="L62" t="s">
        <v>5421</v>
      </c>
      <c r="M62" s="25" t="s">
        <v>73</v>
      </c>
      <c r="N62" s="952">
        <f t="shared" si="0"/>
        <v>38325</v>
      </c>
      <c r="O62" s="953">
        <f t="shared" si="1"/>
        <v>0</v>
      </c>
      <c r="P62" s="25"/>
      <c r="Q62" s="25"/>
    </row>
    <row r="63" spans="1:17" ht="28" outlineLevel="2" x14ac:dyDescent="0.15">
      <c r="A63" t="s">
        <v>151</v>
      </c>
      <c r="B63" t="s">
        <v>5446</v>
      </c>
      <c r="D63" t="s">
        <v>211</v>
      </c>
      <c r="F63" s="25" t="s">
        <v>5447</v>
      </c>
      <c r="G63" t="s">
        <v>3093</v>
      </c>
      <c r="H63" s="144">
        <v>6500</v>
      </c>
      <c r="I63" s="144">
        <v>0</v>
      </c>
      <c r="J63" s="144"/>
      <c r="K63" s="144"/>
      <c r="L63" t="s">
        <v>5448</v>
      </c>
      <c r="M63" s="25" t="s">
        <v>73</v>
      </c>
      <c r="N63" s="952">
        <f t="shared" si="0"/>
        <v>6500</v>
      </c>
      <c r="O63" s="953">
        <f t="shared" si="1"/>
        <v>0</v>
      </c>
      <c r="P63" s="25"/>
      <c r="Q63" s="25"/>
    </row>
    <row r="64" spans="1:17" ht="42" outlineLevel="2" x14ac:dyDescent="0.15">
      <c r="A64" t="s">
        <v>151</v>
      </c>
      <c r="B64" t="s">
        <v>5449</v>
      </c>
      <c r="D64" t="s">
        <v>211</v>
      </c>
      <c r="F64" s="25" t="s">
        <v>5450</v>
      </c>
      <c r="G64" t="s">
        <v>228</v>
      </c>
      <c r="H64" s="144">
        <v>5000</v>
      </c>
      <c r="I64" s="144">
        <v>0</v>
      </c>
      <c r="J64" s="144"/>
      <c r="K64" s="144"/>
      <c r="L64" t="s">
        <v>5451</v>
      </c>
      <c r="M64" s="25" t="s">
        <v>73</v>
      </c>
      <c r="N64" s="952">
        <f t="shared" si="0"/>
        <v>5000</v>
      </c>
      <c r="O64" s="953">
        <f t="shared" si="1"/>
        <v>0</v>
      </c>
      <c r="P64" s="25"/>
      <c r="Q64" s="25"/>
    </row>
    <row r="65" spans="1:17" ht="42" outlineLevel="2" x14ac:dyDescent="0.15">
      <c r="A65" t="s">
        <v>151</v>
      </c>
      <c r="B65" t="s">
        <v>5452</v>
      </c>
      <c r="D65" t="s">
        <v>211</v>
      </c>
      <c r="F65" s="25" t="s">
        <v>5453</v>
      </c>
      <c r="G65" t="s">
        <v>292</v>
      </c>
      <c r="H65" s="144">
        <v>23975</v>
      </c>
      <c r="I65" s="144">
        <v>0</v>
      </c>
      <c r="J65" s="144"/>
      <c r="K65" s="144"/>
      <c r="L65" t="s">
        <v>5454</v>
      </c>
      <c r="M65" s="25" t="s">
        <v>73</v>
      </c>
      <c r="N65" s="952">
        <f t="shared" si="0"/>
        <v>23975</v>
      </c>
      <c r="O65" s="953">
        <f t="shared" si="1"/>
        <v>0</v>
      </c>
      <c r="P65" s="25"/>
      <c r="Q65" s="25"/>
    </row>
    <row r="66" spans="1:17" ht="42" outlineLevel="2" x14ac:dyDescent="0.15">
      <c r="A66" t="s">
        <v>151</v>
      </c>
      <c r="B66" t="s">
        <v>5455</v>
      </c>
      <c r="D66" t="s">
        <v>211</v>
      </c>
      <c r="F66" s="25" t="s">
        <v>5456</v>
      </c>
      <c r="G66" t="s">
        <v>306</v>
      </c>
      <c r="H66" s="144">
        <v>40000</v>
      </c>
      <c r="I66" s="144">
        <v>0</v>
      </c>
      <c r="J66" s="144"/>
      <c r="K66" s="144"/>
      <c r="L66" t="s">
        <v>5457</v>
      </c>
      <c r="M66" s="25" t="s">
        <v>73</v>
      </c>
      <c r="N66" s="952">
        <f t="shared" si="0"/>
        <v>40000</v>
      </c>
      <c r="O66" s="953">
        <f t="shared" ref="O66:O112" si="2">IF((J66+K66)&gt;0,(J66+K66)-N66,0)</f>
        <v>0</v>
      </c>
      <c r="P66" s="25"/>
      <c r="Q66" s="25"/>
    </row>
    <row r="67" spans="1:17" ht="42" outlineLevel="2" x14ac:dyDescent="0.15">
      <c r="A67" t="s">
        <v>151</v>
      </c>
      <c r="B67" t="s">
        <v>5458</v>
      </c>
      <c r="D67" t="s">
        <v>211</v>
      </c>
      <c r="F67" s="25" t="s">
        <v>5459</v>
      </c>
      <c r="G67" t="s">
        <v>252</v>
      </c>
      <c r="H67" s="144">
        <v>8685</v>
      </c>
      <c r="I67" s="144">
        <v>0</v>
      </c>
      <c r="J67" s="144"/>
      <c r="K67" s="144"/>
      <c r="L67" t="s">
        <v>5460</v>
      </c>
      <c r="M67" s="25" t="s">
        <v>73</v>
      </c>
      <c r="N67" s="952">
        <f t="shared" ref="N67:N112" si="3">SUM(H67+I67)</f>
        <v>8685</v>
      </c>
      <c r="O67" s="953">
        <f t="shared" si="2"/>
        <v>0</v>
      </c>
      <c r="P67" s="25"/>
      <c r="Q67" s="25"/>
    </row>
    <row r="68" spans="1:17" ht="42" outlineLevel="2" x14ac:dyDescent="0.15">
      <c r="A68" t="s">
        <v>151</v>
      </c>
      <c r="B68" t="s">
        <v>5461</v>
      </c>
      <c r="D68" t="s">
        <v>211</v>
      </c>
      <c r="F68" s="25" t="s">
        <v>4556</v>
      </c>
      <c r="G68" t="s">
        <v>133</v>
      </c>
      <c r="H68" s="144">
        <v>17370</v>
      </c>
      <c r="I68" s="144">
        <v>0</v>
      </c>
      <c r="J68" s="144"/>
      <c r="K68" s="144"/>
      <c r="L68" t="s">
        <v>5462</v>
      </c>
      <c r="M68" s="25" t="s">
        <v>73</v>
      </c>
      <c r="N68" s="952">
        <f t="shared" si="3"/>
        <v>17370</v>
      </c>
      <c r="O68" s="953">
        <f t="shared" si="2"/>
        <v>0</v>
      </c>
      <c r="P68" s="25"/>
      <c r="Q68" s="25"/>
    </row>
    <row r="69" spans="1:17" ht="42" outlineLevel="2" x14ac:dyDescent="0.15">
      <c r="A69" t="s">
        <v>151</v>
      </c>
      <c r="B69" t="s">
        <v>5463</v>
      </c>
      <c r="D69" t="s">
        <v>211</v>
      </c>
      <c r="F69" s="25" t="s">
        <v>5464</v>
      </c>
      <c r="G69" t="s">
        <v>292</v>
      </c>
      <c r="H69" s="144">
        <v>28487</v>
      </c>
      <c r="I69" s="144">
        <v>0</v>
      </c>
      <c r="J69" s="144"/>
      <c r="K69" s="144"/>
      <c r="L69" t="s">
        <v>5465</v>
      </c>
      <c r="M69" s="25" t="s">
        <v>73</v>
      </c>
      <c r="N69" s="952">
        <f t="shared" si="3"/>
        <v>28487</v>
      </c>
      <c r="O69" s="953">
        <f t="shared" si="2"/>
        <v>0</v>
      </c>
      <c r="P69" s="25"/>
      <c r="Q69" s="25"/>
    </row>
    <row r="70" spans="1:17" ht="28" outlineLevel="2" x14ac:dyDescent="0.15">
      <c r="A70" t="s">
        <v>151</v>
      </c>
      <c r="B70" t="s">
        <v>5466</v>
      </c>
      <c r="D70" t="s">
        <v>211</v>
      </c>
      <c r="F70" s="25" t="s">
        <v>5467</v>
      </c>
      <c r="G70" t="s">
        <v>3093</v>
      </c>
      <c r="H70" s="144">
        <v>20000</v>
      </c>
      <c r="I70" s="144">
        <v>0</v>
      </c>
      <c r="J70" s="144"/>
      <c r="K70" s="144"/>
      <c r="L70" t="s">
        <v>4743</v>
      </c>
      <c r="M70" s="25" t="s">
        <v>73</v>
      </c>
      <c r="N70" s="952">
        <f t="shared" si="3"/>
        <v>20000</v>
      </c>
      <c r="O70" s="953">
        <f t="shared" si="2"/>
        <v>0</v>
      </c>
      <c r="P70" s="25"/>
      <c r="Q70" s="25"/>
    </row>
    <row r="71" spans="1:17" ht="42" outlineLevel="2" x14ac:dyDescent="0.15">
      <c r="A71" t="s">
        <v>151</v>
      </c>
      <c r="B71" t="s">
        <v>5468</v>
      </c>
      <c r="D71" t="s">
        <v>211</v>
      </c>
      <c r="F71" s="25" t="s">
        <v>5469</v>
      </c>
      <c r="G71" t="s">
        <v>133</v>
      </c>
      <c r="H71" s="144">
        <v>8000</v>
      </c>
      <c r="I71" s="144">
        <v>0</v>
      </c>
      <c r="J71" s="144"/>
      <c r="K71" s="144"/>
      <c r="L71" t="s">
        <v>5470</v>
      </c>
      <c r="M71" s="25" t="s">
        <v>73</v>
      </c>
      <c r="N71" s="952">
        <f t="shared" si="3"/>
        <v>8000</v>
      </c>
      <c r="O71" s="953">
        <f t="shared" si="2"/>
        <v>0</v>
      </c>
      <c r="P71" s="25"/>
      <c r="Q71" s="25"/>
    </row>
    <row r="72" spans="1:17" ht="42" outlineLevel="2" x14ac:dyDescent="0.15">
      <c r="A72" t="s">
        <v>151</v>
      </c>
      <c r="B72" t="s">
        <v>5471</v>
      </c>
      <c r="D72" t="s">
        <v>211</v>
      </c>
      <c r="F72" s="25" t="s">
        <v>4922</v>
      </c>
      <c r="G72" t="s">
        <v>133</v>
      </c>
      <c r="H72" s="144">
        <v>18000</v>
      </c>
      <c r="I72" s="144">
        <v>0</v>
      </c>
      <c r="J72" s="144"/>
      <c r="K72" s="144"/>
      <c r="L72" t="s">
        <v>5472</v>
      </c>
      <c r="M72" s="25" t="s">
        <v>73</v>
      </c>
      <c r="N72" s="952">
        <f t="shared" si="3"/>
        <v>18000</v>
      </c>
      <c r="O72" s="953">
        <f t="shared" si="2"/>
        <v>0</v>
      </c>
      <c r="P72" s="25"/>
      <c r="Q72" s="25"/>
    </row>
    <row r="73" spans="1:17" ht="42" outlineLevel="2" x14ac:dyDescent="0.15">
      <c r="A73" t="s">
        <v>151</v>
      </c>
      <c r="B73" t="s">
        <v>5473</v>
      </c>
      <c r="D73" t="s">
        <v>211</v>
      </c>
      <c r="F73" s="25" t="s">
        <v>5474</v>
      </c>
      <c r="G73" t="s">
        <v>133</v>
      </c>
      <c r="H73" s="144">
        <v>9000</v>
      </c>
      <c r="I73" s="144">
        <v>0</v>
      </c>
      <c r="J73" s="144"/>
      <c r="K73" s="144"/>
      <c r="L73" t="s">
        <v>5475</v>
      </c>
      <c r="M73" s="25" t="s">
        <v>73</v>
      </c>
      <c r="N73" s="952">
        <f t="shared" si="3"/>
        <v>9000</v>
      </c>
      <c r="O73" s="953">
        <f t="shared" si="2"/>
        <v>0</v>
      </c>
      <c r="P73" s="25"/>
      <c r="Q73" s="25"/>
    </row>
    <row r="74" spans="1:17" ht="42" outlineLevel="2" x14ac:dyDescent="0.15">
      <c r="A74" t="s">
        <v>151</v>
      </c>
      <c r="B74" t="s">
        <v>5476</v>
      </c>
      <c r="D74" t="s">
        <v>211</v>
      </c>
      <c r="F74" s="25" t="s">
        <v>5477</v>
      </c>
      <c r="G74" t="s">
        <v>133</v>
      </c>
      <c r="H74" s="144">
        <v>1500</v>
      </c>
      <c r="I74" s="144">
        <v>0</v>
      </c>
      <c r="J74" s="144"/>
      <c r="K74" s="144"/>
      <c r="L74" t="s">
        <v>5478</v>
      </c>
      <c r="M74" s="25" t="s">
        <v>73</v>
      </c>
      <c r="N74" s="952">
        <f t="shared" si="3"/>
        <v>1500</v>
      </c>
      <c r="O74" s="953">
        <f t="shared" si="2"/>
        <v>0</v>
      </c>
      <c r="P74" s="25"/>
      <c r="Q74" s="25"/>
    </row>
    <row r="75" spans="1:17" ht="42" outlineLevel="2" x14ac:dyDescent="0.15">
      <c r="A75" t="s">
        <v>151</v>
      </c>
      <c r="B75" t="s">
        <v>5479</v>
      </c>
      <c r="D75" t="s">
        <v>211</v>
      </c>
      <c r="F75" s="25" t="s">
        <v>4945</v>
      </c>
      <c r="G75" t="s">
        <v>133</v>
      </c>
      <c r="H75" s="144">
        <v>9000</v>
      </c>
      <c r="I75" s="144">
        <v>0</v>
      </c>
      <c r="J75" s="144"/>
      <c r="K75" s="144"/>
      <c r="L75" t="s">
        <v>5480</v>
      </c>
      <c r="M75" s="25" t="s">
        <v>73</v>
      </c>
      <c r="N75" s="952">
        <f t="shared" si="3"/>
        <v>9000</v>
      </c>
      <c r="O75" s="953">
        <f t="shared" si="2"/>
        <v>0</v>
      </c>
      <c r="P75" s="25"/>
      <c r="Q75" s="25"/>
    </row>
    <row r="76" spans="1:17" ht="70" outlineLevel="2" x14ac:dyDescent="0.15">
      <c r="A76" t="s">
        <v>151</v>
      </c>
      <c r="B76" t="s">
        <v>5481</v>
      </c>
      <c r="D76" t="s">
        <v>211</v>
      </c>
      <c r="F76" s="25" t="s">
        <v>5482</v>
      </c>
      <c r="G76" t="s">
        <v>208</v>
      </c>
      <c r="H76" s="144">
        <v>8500</v>
      </c>
      <c r="I76" s="144">
        <v>0</v>
      </c>
      <c r="J76" s="144"/>
      <c r="K76" s="144"/>
      <c r="L76" t="s">
        <v>5483</v>
      </c>
      <c r="M76" s="25" t="s">
        <v>73</v>
      </c>
      <c r="N76" s="952">
        <f t="shared" si="3"/>
        <v>8500</v>
      </c>
      <c r="O76" s="953">
        <f t="shared" si="2"/>
        <v>0</v>
      </c>
      <c r="P76" s="25"/>
      <c r="Q76" s="25"/>
    </row>
    <row r="77" spans="1:17" ht="28" outlineLevel="2" x14ac:dyDescent="0.15">
      <c r="A77" t="s">
        <v>151</v>
      </c>
      <c r="B77" t="s">
        <v>5484</v>
      </c>
      <c r="D77" t="s">
        <v>211</v>
      </c>
      <c r="F77" s="25" t="s">
        <v>5485</v>
      </c>
      <c r="G77" t="s">
        <v>5486</v>
      </c>
      <c r="H77" s="144">
        <v>10000</v>
      </c>
      <c r="I77" s="144">
        <v>0</v>
      </c>
      <c r="J77" s="144"/>
      <c r="K77" s="144"/>
      <c r="L77" t="s">
        <v>5487</v>
      </c>
      <c r="M77" s="25" t="s">
        <v>73</v>
      </c>
      <c r="N77" s="952">
        <f t="shared" si="3"/>
        <v>10000</v>
      </c>
      <c r="O77" s="953">
        <f t="shared" si="2"/>
        <v>0</v>
      </c>
      <c r="P77" s="25"/>
      <c r="Q77" s="25"/>
    </row>
    <row r="78" spans="1:17" ht="42" outlineLevel="2" x14ac:dyDescent="0.15">
      <c r="A78" t="s">
        <v>151</v>
      </c>
      <c r="B78" t="s">
        <v>5488</v>
      </c>
      <c r="D78" t="s">
        <v>211</v>
      </c>
      <c r="F78" s="25" t="s">
        <v>5489</v>
      </c>
      <c r="G78" t="s">
        <v>133</v>
      </c>
      <c r="H78" s="144">
        <v>12000</v>
      </c>
      <c r="I78" s="144">
        <v>0</v>
      </c>
      <c r="J78" s="144"/>
      <c r="K78" s="144"/>
      <c r="L78" t="s">
        <v>5478</v>
      </c>
      <c r="M78" s="25" t="s">
        <v>73</v>
      </c>
      <c r="N78" s="952">
        <f t="shared" si="3"/>
        <v>12000</v>
      </c>
      <c r="O78" s="953">
        <f t="shared" si="2"/>
        <v>0</v>
      </c>
      <c r="P78" s="25"/>
      <c r="Q78" s="25"/>
    </row>
    <row r="79" spans="1:17" ht="56" outlineLevel="2" x14ac:dyDescent="0.15">
      <c r="A79" t="s">
        <v>151</v>
      </c>
      <c r="B79" t="s">
        <v>5490</v>
      </c>
      <c r="D79" t="s">
        <v>211</v>
      </c>
      <c r="F79" s="25" t="s">
        <v>5491</v>
      </c>
      <c r="G79" t="s">
        <v>5127</v>
      </c>
      <c r="H79" s="144">
        <v>16494</v>
      </c>
      <c r="I79" s="144">
        <v>0</v>
      </c>
      <c r="J79" s="144"/>
      <c r="K79" s="144"/>
      <c r="L79" t="s">
        <v>5492</v>
      </c>
      <c r="M79" s="25" t="s">
        <v>73</v>
      </c>
      <c r="N79" s="952">
        <f t="shared" si="3"/>
        <v>16494</v>
      </c>
      <c r="O79" s="953">
        <f t="shared" si="2"/>
        <v>0</v>
      </c>
      <c r="P79" s="25"/>
      <c r="Q79" s="25"/>
    </row>
    <row r="80" spans="1:17" ht="15" outlineLevel="2" x14ac:dyDescent="0.2">
      <c r="A80" s="924" t="s">
        <v>530</v>
      </c>
      <c r="B80" s="618">
        <f>COUNTA(B23:B79)-1</f>
        <v>56</v>
      </c>
      <c r="C80" s="618"/>
      <c r="D80" s="618"/>
      <c r="E80" s="618"/>
      <c r="F80" s="925"/>
      <c r="G80" s="618"/>
      <c r="H80" s="936">
        <f>SUBTOTAL(9,H23:H79)</f>
        <v>972425</v>
      </c>
      <c r="I80" s="936">
        <f>SUBTOTAL(9,I23:I79)</f>
        <v>76624.299999999988</v>
      </c>
      <c r="J80" s="936">
        <f>SUBTOTAL(9,J23:J79)</f>
        <v>0</v>
      </c>
      <c r="K80" s="937">
        <f>SUBTOTAL(9,K23:K79)</f>
        <v>241855.83000000002</v>
      </c>
      <c r="L80" s="618"/>
      <c r="M80" s="925"/>
      <c r="N80" s="954">
        <f>SUBTOTAL(9,N23:N79)</f>
        <v>1049049.3</v>
      </c>
      <c r="O80" s="954">
        <f>SUBTOTAL(9,O23:O79)</f>
        <v>165231.53000000003</v>
      </c>
      <c r="P80" s="25"/>
      <c r="Q80" s="25"/>
    </row>
    <row r="81" spans="1:23" ht="28" outlineLevel="1" x14ac:dyDescent="0.15">
      <c r="A81" t="s">
        <v>381</v>
      </c>
      <c r="B81" t="s">
        <v>5493</v>
      </c>
      <c r="D81" t="s">
        <v>383</v>
      </c>
      <c r="F81" s="25" t="s">
        <v>387</v>
      </c>
      <c r="G81" t="s">
        <v>423</v>
      </c>
      <c r="H81" s="144"/>
      <c r="I81" s="144">
        <v>157936.26999999999</v>
      </c>
      <c r="J81" s="144"/>
      <c r="K81" s="144">
        <v>501351.05</v>
      </c>
      <c r="L81" t="s">
        <v>5494</v>
      </c>
      <c r="M81" s="124" t="s">
        <v>5151</v>
      </c>
      <c r="N81" s="952">
        <f t="shared" si="3"/>
        <v>157936.26999999999</v>
      </c>
      <c r="O81" s="953">
        <f t="shared" si="2"/>
        <v>343414.78</v>
      </c>
      <c r="P81" s="25"/>
      <c r="Q81" s="25" t="s">
        <v>5038</v>
      </c>
      <c r="R81" t="s">
        <v>3374</v>
      </c>
      <c r="S81" t="s">
        <v>5240</v>
      </c>
      <c r="U81" t="s">
        <v>5577</v>
      </c>
      <c r="V81" t="s">
        <v>3374</v>
      </c>
      <c r="W81" t="s">
        <v>5579</v>
      </c>
    </row>
    <row r="82" spans="1:23" ht="28" outlineLevel="2" x14ac:dyDescent="0.15">
      <c r="A82" t="s">
        <v>381</v>
      </c>
      <c r="B82" t="s">
        <v>5495</v>
      </c>
      <c r="D82" t="s">
        <v>383</v>
      </c>
      <c r="F82" s="25" t="s">
        <v>387</v>
      </c>
      <c r="G82" t="s">
        <v>76</v>
      </c>
      <c r="H82" s="144"/>
      <c r="I82" s="144">
        <v>176129.9</v>
      </c>
      <c r="J82" s="144"/>
      <c r="K82" s="144">
        <v>559763.85</v>
      </c>
      <c r="L82" t="s">
        <v>5496</v>
      </c>
      <c r="M82" s="25" t="s">
        <v>172</v>
      </c>
      <c r="N82" s="952">
        <f t="shared" si="3"/>
        <v>176129.9</v>
      </c>
      <c r="O82" s="953">
        <f t="shared" si="2"/>
        <v>383633.94999999995</v>
      </c>
      <c r="P82" s="25" t="s">
        <v>5151</v>
      </c>
      <c r="Q82" s="25">
        <v>9</v>
      </c>
      <c r="R82">
        <v>9</v>
      </c>
      <c r="S82" s="144">
        <f>SUM(N81+N83+N82+N84+N85+N88+N90+N91+N92)</f>
        <v>1154086.2</v>
      </c>
      <c r="U82" t="s">
        <v>5578</v>
      </c>
      <c r="V82">
        <f>SUM(R82+R83+R97)</f>
        <v>14</v>
      </c>
      <c r="W82" s="143">
        <f>SUM(K81+K82+K83+K84+K85+K86+K88+K90+K91+K96+K97+K98+K99)</f>
        <v>4750829.2500000009</v>
      </c>
    </row>
    <row r="83" spans="1:23" ht="28" outlineLevel="2" x14ac:dyDescent="0.15">
      <c r="A83" t="s">
        <v>381</v>
      </c>
      <c r="B83" t="s">
        <v>5497</v>
      </c>
      <c r="D83" t="s">
        <v>383</v>
      </c>
      <c r="F83" s="25" t="s">
        <v>5498</v>
      </c>
      <c r="G83" t="s">
        <v>3250</v>
      </c>
      <c r="H83" s="144"/>
      <c r="I83" s="144">
        <v>126460.3</v>
      </c>
      <c r="J83" s="144"/>
      <c r="K83" s="144">
        <v>405647.1</v>
      </c>
      <c r="L83" t="s">
        <v>5499</v>
      </c>
      <c r="M83" s="124" t="s">
        <v>5151</v>
      </c>
      <c r="N83" s="952">
        <f t="shared" si="3"/>
        <v>126460.3</v>
      </c>
      <c r="O83" s="953">
        <f t="shared" si="2"/>
        <v>279186.8</v>
      </c>
      <c r="P83" s="25" t="s">
        <v>425</v>
      </c>
      <c r="Q83" s="25">
        <v>1</v>
      </c>
      <c r="R83">
        <v>1</v>
      </c>
      <c r="S83" s="144">
        <f>SUM(N86)</f>
        <v>134512.64000000001</v>
      </c>
    </row>
    <row r="84" spans="1:23" ht="28" outlineLevel="2" x14ac:dyDescent="0.15">
      <c r="A84" t="s">
        <v>381</v>
      </c>
      <c r="B84" t="s">
        <v>5500</v>
      </c>
      <c r="D84" t="s">
        <v>383</v>
      </c>
      <c r="F84" s="25" t="s">
        <v>5501</v>
      </c>
      <c r="G84" t="s">
        <v>410</v>
      </c>
      <c r="H84" s="144"/>
      <c r="I84" s="144">
        <v>77661.09</v>
      </c>
      <c r="J84" s="144"/>
      <c r="K84" s="144">
        <v>243848.41</v>
      </c>
      <c r="L84" t="s">
        <v>5502</v>
      </c>
      <c r="M84" s="25" t="s">
        <v>172</v>
      </c>
      <c r="N84" s="952">
        <f t="shared" si="3"/>
        <v>77661.09</v>
      </c>
      <c r="O84" s="953">
        <f t="shared" si="2"/>
        <v>166187.32</v>
      </c>
      <c r="P84" s="25" t="s">
        <v>156</v>
      </c>
      <c r="Q84" s="25">
        <v>2</v>
      </c>
      <c r="R84">
        <v>2</v>
      </c>
      <c r="S84" s="144">
        <f>SUM(N87+N89)</f>
        <v>76755.260000000009</v>
      </c>
    </row>
    <row r="85" spans="1:23" ht="28" outlineLevel="2" x14ac:dyDescent="0.15">
      <c r="A85" t="s">
        <v>381</v>
      </c>
      <c r="B85" t="s">
        <v>5503</v>
      </c>
      <c r="D85" t="s">
        <v>383</v>
      </c>
      <c r="F85" s="25" t="s">
        <v>5501</v>
      </c>
      <c r="G85" t="s">
        <v>410</v>
      </c>
      <c r="H85" s="144"/>
      <c r="I85" s="144">
        <v>71676.55</v>
      </c>
      <c r="J85" s="144"/>
      <c r="K85" s="144">
        <v>224940.57</v>
      </c>
      <c r="L85" t="s">
        <v>5363</v>
      </c>
      <c r="M85" s="25" t="s">
        <v>172</v>
      </c>
      <c r="N85" s="952">
        <f t="shared" si="3"/>
        <v>71676.55</v>
      </c>
      <c r="O85" s="953">
        <f t="shared" si="2"/>
        <v>153264.02000000002</v>
      </c>
      <c r="P85" s="25"/>
      <c r="Q85" s="25"/>
    </row>
    <row r="86" spans="1:23" ht="28" outlineLevel="2" x14ac:dyDescent="0.15">
      <c r="A86" t="s">
        <v>381</v>
      </c>
      <c r="B86" t="s">
        <v>5504</v>
      </c>
      <c r="D86" t="s">
        <v>383</v>
      </c>
      <c r="F86" s="25" t="s">
        <v>5505</v>
      </c>
      <c r="G86" t="s">
        <v>5506</v>
      </c>
      <c r="H86" s="144"/>
      <c r="I86" s="144">
        <v>134512.64000000001</v>
      </c>
      <c r="J86" s="144"/>
      <c r="K86" s="144">
        <v>419268.62</v>
      </c>
      <c r="L86" t="s">
        <v>5507</v>
      </c>
      <c r="M86" s="25" t="s">
        <v>425</v>
      </c>
      <c r="N86" s="952">
        <f t="shared" si="3"/>
        <v>134512.64000000001</v>
      </c>
      <c r="O86" s="953">
        <f t="shared" si="2"/>
        <v>284755.98</v>
      </c>
      <c r="P86" s="25"/>
      <c r="Q86" s="25"/>
    </row>
    <row r="87" spans="1:23" ht="28" outlineLevel="2" x14ac:dyDescent="0.15">
      <c r="A87" t="s">
        <v>381</v>
      </c>
      <c r="B87" t="s">
        <v>5508</v>
      </c>
      <c r="D87" t="s">
        <v>383</v>
      </c>
      <c r="E87" s="636" t="s">
        <v>3258</v>
      </c>
      <c r="F87" s="25" t="s">
        <v>5509</v>
      </c>
      <c r="G87" t="s">
        <v>76</v>
      </c>
      <c r="H87" s="144"/>
      <c r="I87" s="144">
        <v>37964.9</v>
      </c>
      <c r="J87" s="144"/>
      <c r="K87" s="144">
        <v>123608.64</v>
      </c>
      <c r="L87" t="s">
        <v>5510</v>
      </c>
      <c r="M87" s="25" t="s">
        <v>156</v>
      </c>
      <c r="N87" s="952">
        <f t="shared" si="3"/>
        <v>37964.9</v>
      </c>
      <c r="O87" s="953">
        <f t="shared" si="2"/>
        <v>85643.739999999991</v>
      </c>
      <c r="Q87" s="25"/>
    </row>
    <row r="88" spans="1:23" ht="28" outlineLevel="2" x14ac:dyDescent="0.15">
      <c r="A88" t="s">
        <v>381</v>
      </c>
      <c r="B88" t="s">
        <v>5511</v>
      </c>
      <c r="D88" t="s">
        <v>383</v>
      </c>
      <c r="F88" s="25" t="s">
        <v>5512</v>
      </c>
      <c r="G88" t="s">
        <v>76</v>
      </c>
      <c r="H88" s="144"/>
      <c r="I88" s="144">
        <v>90643.8</v>
      </c>
      <c r="J88" s="144"/>
      <c r="K88" s="144">
        <v>286185.59999999998</v>
      </c>
      <c r="L88" t="s">
        <v>5513</v>
      </c>
      <c r="M88" s="25" t="s">
        <v>172</v>
      </c>
      <c r="N88" s="952">
        <f t="shared" si="3"/>
        <v>90643.8</v>
      </c>
      <c r="O88" s="953">
        <f t="shared" si="2"/>
        <v>195541.8</v>
      </c>
      <c r="Q88" s="25"/>
    </row>
    <row r="89" spans="1:23" ht="28" outlineLevel="2" x14ac:dyDescent="0.15">
      <c r="A89" t="s">
        <v>381</v>
      </c>
      <c r="B89" t="s">
        <v>5514</v>
      </c>
      <c r="D89" t="s">
        <v>383</v>
      </c>
      <c r="E89" s="636" t="s">
        <v>3258</v>
      </c>
      <c r="F89" s="25" t="s">
        <v>4961</v>
      </c>
      <c r="G89" t="s">
        <v>3506</v>
      </c>
      <c r="H89" s="144"/>
      <c r="I89" s="144">
        <v>38790.36</v>
      </c>
      <c r="J89" s="144"/>
      <c r="K89" s="144">
        <v>122431.71</v>
      </c>
      <c r="L89" t="s">
        <v>5515</v>
      </c>
      <c r="M89" s="25" t="s">
        <v>156</v>
      </c>
      <c r="N89" s="952">
        <f t="shared" si="3"/>
        <v>38790.36</v>
      </c>
      <c r="O89" s="953">
        <f t="shared" si="2"/>
        <v>83641.350000000006</v>
      </c>
      <c r="P89" s="25"/>
      <c r="Q89" s="25"/>
    </row>
    <row r="90" spans="1:23" ht="28" outlineLevel="2" x14ac:dyDescent="0.15">
      <c r="A90" t="s">
        <v>381</v>
      </c>
      <c r="B90" t="s">
        <v>5516</v>
      </c>
      <c r="D90" t="s">
        <v>383</v>
      </c>
      <c r="F90" s="25" t="s">
        <v>5165</v>
      </c>
      <c r="G90" t="s">
        <v>5517</v>
      </c>
      <c r="H90" s="144"/>
      <c r="I90" s="144">
        <v>200901.87</v>
      </c>
      <c r="J90" s="144"/>
      <c r="K90" s="144">
        <v>637318.80000000005</v>
      </c>
      <c r="L90" t="s">
        <v>5518</v>
      </c>
      <c r="M90" s="124" t="s">
        <v>5151</v>
      </c>
      <c r="N90" s="952">
        <f t="shared" si="3"/>
        <v>200901.87</v>
      </c>
      <c r="O90" s="953">
        <f t="shared" si="2"/>
        <v>436416.93000000005</v>
      </c>
      <c r="P90" s="25"/>
      <c r="Q90" s="25"/>
    </row>
    <row r="91" spans="1:23" ht="28" outlineLevel="2" x14ac:dyDescent="0.15">
      <c r="A91" t="s">
        <v>381</v>
      </c>
      <c r="B91" t="s">
        <v>5519</v>
      </c>
      <c r="D91" t="s">
        <v>383</v>
      </c>
      <c r="F91" s="25" t="s">
        <v>5165</v>
      </c>
      <c r="G91" t="s">
        <v>5520</v>
      </c>
      <c r="H91" s="144"/>
      <c r="I91" s="144">
        <v>100355.27</v>
      </c>
      <c r="J91" s="144"/>
      <c r="K91" s="144">
        <v>317483.13</v>
      </c>
      <c r="L91" t="s">
        <v>5521</v>
      </c>
      <c r="M91" s="25" t="s">
        <v>172</v>
      </c>
      <c r="N91" s="952">
        <f t="shared" si="3"/>
        <v>100355.27</v>
      </c>
      <c r="O91" s="953">
        <f t="shared" si="2"/>
        <v>217127.86</v>
      </c>
      <c r="P91" s="25"/>
      <c r="Q91" s="25"/>
    </row>
    <row r="92" spans="1:23" ht="28" outlineLevel="2" x14ac:dyDescent="0.15">
      <c r="A92" t="s">
        <v>381</v>
      </c>
      <c r="B92" t="s">
        <v>5522</v>
      </c>
      <c r="D92" t="s">
        <v>383</v>
      </c>
      <c r="F92" s="25" t="s">
        <v>387</v>
      </c>
      <c r="G92" t="s">
        <v>3296</v>
      </c>
      <c r="H92" s="144"/>
      <c r="I92" s="144">
        <v>152321.15</v>
      </c>
      <c r="J92" s="144"/>
      <c r="K92" s="144">
        <v>359875.94</v>
      </c>
      <c r="L92" t="s">
        <v>5523</v>
      </c>
      <c r="M92" s="25" t="s">
        <v>172</v>
      </c>
      <c r="N92" s="952">
        <f t="shared" si="3"/>
        <v>152321.15</v>
      </c>
      <c r="O92" s="953">
        <f t="shared" si="2"/>
        <v>207554.79</v>
      </c>
      <c r="P92" s="25"/>
      <c r="Q92" s="25"/>
    </row>
    <row r="93" spans="1:23" ht="15" outlineLevel="2" x14ac:dyDescent="0.2">
      <c r="A93" s="924" t="s">
        <v>531</v>
      </c>
      <c r="B93" s="618"/>
      <c r="C93" s="618"/>
      <c r="D93" s="618"/>
      <c r="E93" s="618"/>
      <c r="F93" s="925"/>
      <c r="G93" s="618"/>
      <c r="H93" s="936">
        <f>SUBTOTAL(9,H81:H92)</f>
        <v>0</v>
      </c>
      <c r="I93" s="936">
        <f>SUBTOTAL(9,I81:I92)</f>
        <v>1365354.1</v>
      </c>
      <c r="J93" s="936">
        <f>SUBTOTAL(9,J81:J92)</f>
        <v>0</v>
      </c>
      <c r="K93" s="937">
        <f>SUBTOTAL(9,K81:K92)</f>
        <v>4201723.4200000009</v>
      </c>
      <c r="L93" s="618"/>
      <c r="M93" s="925"/>
      <c r="N93" s="954">
        <f>SUBTOTAL(9,N81:N92)</f>
        <v>1365354.1</v>
      </c>
      <c r="O93" s="954">
        <f>SUBTOTAL(9,O81:O92)</f>
        <v>2836369.3200000003</v>
      </c>
      <c r="P93" s="25"/>
      <c r="Q93" s="25"/>
    </row>
    <row r="94" spans="1:23" ht="28" outlineLevel="1" x14ac:dyDescent="0.15">
      <c r="A94" t="s">
        <v>3327</v>
      </c>
      <c r="B94" t="s">
        <v>5524</v>
      </c>
      <c r="D94" t="s">
        <v>3329</v>
      </c>
      <c r="F94" s="25" t="s">
        <v>5525</v>
      </c>
      <c r="G94" t="s">
        <v>5526</v>
      </c>
      <c r="H94" s="144"/>
      <c r="I94" s="144">
        <v>79393.66</v>
      </c>
      <c r="J94" s="144"/>
      <c r="K94" s="144">
        <v>248411.6</v>
      </c>
      <c r="L94" t="s">
        <v>5527</v>
      </c>
      <c r="M94" s="25" t="s">
        <v>3333</v>
      </c>
      <c r="N94" s="952">
        <f t="shared" si="3"/>
        <v>79393.66</v>
      </c>
      <c r="O94" s="953">
        <f t="shared" si="2"/>
        <v>169017.94</v>
      </c>
      <c r="P94" s="25"/>
      <c r="Q94" s="25" t="s">
        <v>5038</v>
      </c>
      <c r="R94" t="s">
        <v>3374</v>
      </c>
      <c r="S94" t="s">
        <v>5240</v>
      </c>
      <c r="T94" t="s">
        <v>5577</v>
      </c>
    </row>
    <row r="95" spans="1:23" ht="29" outlineLevel="2" x14ac:dyDescent="0.2">
      <c r="A95" s="924" t="s">
        <v>3334</v>
      </c>
      <c r="B95" s="618"/>
      <c r="C95" s="618"/>
      <c r="D95" s="618"/>
      <c r="E95" s="618"/>
      <c r="F95" s="925"/>
      <c r="G95" s="618"/>
      <c r="H95" s="936">
        <f>SUBTOTAL(9,H94:H94)</f>
        <v>0</v>
      </c>
      <c r="I95" s="936">
        <f>SUBTOTAL(9,I94:I94)</f>
        <v>79393.66</v>
      </c>
      <c r="J95" s="936">
        <f>SUBTOTAL(9,J94:J94)</f>
        <v>0</v>
      </c>
      <c r="K95" s="937">
        <f>SUBTOTAL(9,K94:K94)</f>
        <v>248411.6</v>
      </c>
      <c r="L95" s="618"/>
      <c r="M95" s="925"/>
      <c r="N95" s="954">
        <f>SUBTOTAL(9,N94:N94)</f>
        <v>79393.66</v>
      </c>
      <c r="O95" s="954">
        <f>SUBTOTAL(9,O94:O94)</f>
        <v>169017.94</v>
      </c>
      <c r="P95" s="25" t="s">
        <v>3333</v>
      </c>
      <c r="Q95" s="25">
        <v>1</v>
      </c>
      <c r="R95">
        <v>2</v>
      </c>
      <c r="S95" s="144">
        <f>N94</f>
        <v>79393.66</v>
      </c>
    </row>
    <row r="96" spans="1:23" ht="28" outlineLevel="1" x14ac:dyDescent="0.15">
      <c r="A96" t="s">
        <v>440</v>
      </c>
      <c r="B96" t="s">
        <v>5528</v>
      </c>
      <c r="D96" t="s">
        <v>5169</v>
      </c>
      <c r="E96" t="s">
        <v>422</v>
      </c>
      <c r="F96" s="25" t="s">
        <v>5529</v>
      </c>
      <c r="G96" t="s">
        <v>423</v>
      </c>
      <c r="H96" s="144"/>
      <c r="I96" s="144">
        <v>122254.25</v>
      </c>
      <c r="J96" s="144"/>
      <c r="K96" s="144">
        <v>288755.53000000003</v>
      </c>
      <c r="L96" t="s">
        <v>5530</v>
      </c>
      <c r="M96" s="25" t="s">
        <v>5531</v>
      </c>
      <c r="N96" s="952">
        <f t="shared" si="3"/>
        <v>122254.25</v>
      </c>
      <c r="O96" s="953">
        <f t="shared" si="2"/>
        <v>166501.28000000003</v>
      </c>
      <c r="P96" s="25"/>
      <c r="Q96" s="25" t="s">
        <v>5038</v>
      </c>
      <c r="R96" t="s">
        <v>3374</v>
      </c>
      <c r="S96" s="144"/>
    </row>
    <row r="97" spans="1:20" ht="28" outlineLevel="2" x14ac:dyDescent="0.15">
      <c r="A97" t="s">
        <v>440</v>
      </c>
      <c r="B97" t="s">
        <v>5532</v>
      </c>
      <c r="D97" t="s">
        <v>5169</v>
      </c>
      <c r="E97" t="s">
        <v>422</v>
      </c>
      <c r="F97" s="25" t="s">
        <v>5533</v>
      </c>
      <c r="G97" t="s">
        <v>423</v>
      </c>
      <c r="H97" s="144"/>
      <c r="I97" s="144">
        <v>122254.25</v>
      </c>
      <c r="J97" s="144"/>
      <c r="K97" s="144">
        <v>288755.53000000003</v>
      </c>
      <c r="L97" t="s">
        <v>5534</v>
      </c>
      <c r="M97" s="25" t="s">
        <v>5531</v>
      </c>
      <c r="N97" s="952">
        <f t="shared" si="3"/>
        <v>122254.25</v>
      </c>
      <c r="O97" s="953">
        <f t="shared" si="2"/>
        <v>166501.28000000003</v>
      </c>
      <c r="P97" s="25" t="s">
        <v>5531</v>
      </c>
      <c r="Q97" s="25">
        <v>4</v>
      </c>
      <c r="R97">
        <v>4</v>
      </c>
      <c r="S97" s="144">
        <f>SUM(N96:N998)</f>
        <v>27159136.859999999</v>
      </c>
    </row>
    <row r="98" spans="1:20" ht="28" outlineLevel="2" x14ac:dyDescent="0.15">
      <c r="A98" t="s">
        <v>440</v>
      </c>
      <c r="B98" t="s">
        <v>5535</v>
      </c>
      <c r="D98" t="s">
        <v>5169</v>
      </c>
      <c r="E98" t="s">
        <v>422</v>
      </c>
      <c r="F98" s="25" t="s">
        <v>5536</v>
      </c>
      <c r="G98" t="s">
        <v>423</v>
      </c>
      <c r="H98" s="144"/>
      <c r="I98" s="144">
        <v>122254.25</v>
      </c>
      <c r="J98" s="144"/>
      <c r="K98" s="144">
        <v>288755.53000000003</v>
      </c>
      <c r="L98" t="s">
        <v>5537</v>
      </c>
      <c r="M98" s="25" t="s">
        <v>5531</v>
      </c>
      <c r="N98" s="952">
        <f t="shared" si="3"/>
        <v>122254.25</v>
      </c>
      <c r="O98" s="953">
        <f t="shared" si="2"/>
        <v>166501.28000000003</v>
      </c>
      <c r="P98" s="25" t="s">
        <v>446</v>
      </c>
      <c r="Q98" s="25">
        <v>2</v>
      </c>
      <c r="R98">
        <v>47</v>
      </c>
      <c r="S98" s="144">
        <f>SUM(N100:N101)</f>
        <v>2349611.2199999997</v>
      </c>
      <c r="T98" s="143">
        <f>SUM(K100:K101)</f>
        <v>6211891.8499999996</v>
      </c>
    </row>
    <row r="99" spans="1:20" ht="28" outlineLevel="2" x14ac:dyDescent="0.15">
      <c r="A99" t="s">
        <v>440</v>
      </c>
      <c r="B99" t="s">
        <v>5538</v>
      </c>
      <c r="D99" t="s">
        <v>5169</v>
      </c>
      <c r="E99" t="s">
        <v>422</v>
      </c>
      <c r="F99" s="25" t="s">
        <v>5539</v>
      </c>
      <c r="G99" t="s">
        <v>423</v>
      </c>
      <c r="H99" s="144"/>
      <c r="I99" s="144">
        <v>122254.25</v>
      </c>
      <c r="J99" s="144"/>
      <c r="K99" s="144">
        <v>288755.53000000003</v>
      </c>
      <c r="L99" t="s">
        <v>5540</v>
      </c>
      <c r="M99" s="25" t="s">
        <v>5531</v>
      </c>
      <c r="N99" s="952">
        <f t="shared" si="3"/>
        <v>122254.25</v>
      </c>
      <c r="O99" s="953">
        <f t="shared" si="2"/>
        <v>166501.28000000003</v>
      </c>
      <c r="P99" s="25"/>
      <c r="Q99" s="25"/>
    </row>
    <row r="100" spans="1:20" ht="28" outlineLevel="2" x14ac:dyDescent="0.15">
      <c r="A100" t="s">
        <v>440</v>
      </c>
      <c r="B100" t="s">
        <v>5541</v>
      </c>
      <c r="C100" t="s">
        <v>442</v>
      </c>
      <c r="F100" s="25" t="s">
        <v>5542</v>
      </c>
      <c r="G100" t="s">
        <v>5543</v>
      </c>
      <c r="H100" s="144"/>
      <c r="I100" s="144">
        <v>1213909.26</v>
      </c>
      <c r="J100" s="144"/>
      <c r="K100" s="144">
        <v>3622387.89</v>
      </c>
      <c r="L100" t="s">
        <v>5544</v>
      </c>
      <c r="M100" s="25" t="s">
        <v>446</v>
      </c>
      <c r="N100" s="952">
        <f t="shared" si="3"/>
        <v>1213909.26</v>
      </c>
      <c r="O100" s="953">
        <f t="shared" si="2"/>
        <v>2408478.63</v>
      </c>
      <c r="P100" s="25"/>
      <c r="Q100" s="25"/>
    </row>
    <row r="101" spans="1:20" ht="28" outlineLevel="2" x14ac:dyDescent="0.15">
      <c r="A101" t="s">
        <v>440</v>
      </c>
      <c r="B101" t="s">
        <v>5545</v>
      </c>
      <c r="C101" t="s">
        <v>442</v>
      </c>
      <c r="F101" s="25" t="s">
        <v>5546</v>
      </c>
      <c r="G101" t="s">
        <v>3340</v>
      </c>
      <c r="H101" s="144"/>
      <c r="I101" s="144">
        <v>1135701.96</v>
      </c>
      <c r="J101" s="144">
        <v>223003.48</v>
      </c>
      <c r="K101" s="144">
        <v>2589503.96</v>
      </c>
      <c r="L101" t="s">
        <v>5547</v>
      </c>
      <c r="M101" s="25" t="s">
        <v>446</v>
      </c>
      <c r="N101" s="952">
        <f t="shared" si="3"/>
        <v>1135701.96</v>
      </c>
      <c r="O101" s="953">
        <f t="shared" si="2"/>
        <v>1676805.48</v>
      </c>
      <c r="P101" s="25"/>
      <c r="Q101" s="25"/>
    </row>
    <row r="102" spans="1:20" ht="15" outlineLevel="2" x14ac:dyDescent="0.2">
      <c r="A102" s="924" t="s">
        <v>532</v>
      </c>
      <c r="B102" s="618"/>
      <c r="C102" s="618"/>
      <c r="D102" s="618"/>
      <c r="E102" s="618"/>
      <c r="F102" s="925"/>
      <c r="G102" s="618"/>
      <c r="H102" s="936">
        <f>SUBTOTAL(9,H96:H101)</f>
        <v>0</v>
      </c>
      <c r="I102" s="936">
        <f>SUBTOTAL(9,I96:I101)</f>
        <v>2838628.2199999997</v>
      </c>
      <c r="J102" s="936">
        <f>SUBTOTAL(9,J96:J101)</f>
        <v>223003.48</v>
      </c>
      <c r="K102" s="937">
        <f>SUBTOTAL(9,K96:K101)</f>
        <v>7366913.9699999997</v>
      </c>
      <c r="L102" s="618"/>
      <c r="M102" s="925"/>
      <c r="N102" s="954">
        <f>SUBTOTAL(9,N96:N101)</f>
        <v>2838628.2199999997</v>
      </c>
      <c r="O102" s="954">
        <f>SUBTOTAL(9,O96:O101)</f>
        <v>4751289.2300000004</v>
      </c>
      <c r="P102" s="25"/>
      <c r="Q102" s="25"/>
    </row>
    <row r="103" spans="1:20" ht="28" outlineLevel="1" x14ac:dyDescent="0.15">
      <c r="A103" t="s">
        <v>465</v>
      </c>
      <c r="B103" t="s">
        <v>5548</v>
      </c>
      <c r="D103" t="s">
        <v>467</v>
      </c>
      <c r="F103" s="25" t="s">
        <v>5549</v>
      </c>
      <c r="G103" t="s">
        <v>5550</v>
      </c>
      <c r="H103" s="144"/>
      <c r="I103" s="144">
        <v>4756.95</v>
      </c>
      <c r="J103" s="144"/>
      <c r="K103" s="144">
        <v>13595.67</v>
      </c>
      <c r="L103" t="s">
        <v>5551</v>
      </c>
      <c r="M103" s="25" t="s">
        <v>73</v>
      </c>
      <c r="N103" s="952">
        <f t="shared" si="3"/>
        <v>4756.95</v>
      </c>
      <c r="O103" s="953">
        <f t="shared" si="2"/>
        <v>8838.7200000000012</v>
      </c>
      <c r="P103" s="25"/>
      <c r="Q103" s="25" t="s">
        <v>5038</v>
      </c>
      <c r="R103" t="s">
        <v>3374</v>
      </c>
      <c r="S103" t="s">
        <v>5240</v>
      </c>
    </row>
    <row r="104" spans="1:20" ht="28" outlineLevel="2" x14ac:dyDescent="0.15">
      <c r="A104" t="s">
        <v>465</v>
      </c>
      <c r="B104" t="s">
        <v>5548</v>
      </c>
      <c r="D104" t="s">
        <v>467</v>
      </c>
      <c r="F104" s="25" t="s">
        <v>5549</v>
      </c>
      <c r="G104" t="s">
        <v>5550</v>
      </c>
      <c r="H104" s="144"/>
      <c r="I104" s="144"/>
      <c r="J104" s="144"/>
      <c r="K104" s="144"/>
      <c r="L104" t="s">
        <v>5551</v>
      </c>
      <c r="M104" s="25" t="s">
        <v>73</v>
      </c>
      <c r="N104" s="952">
        <f t="shared" si="3"/>
        <v>0</v>
      </c>
      <c r="O104" s="953">
        <f t="shared" si="2"/>
        <v>0</v>
      </c>
      <c r="P104" s="25" t="s">
        <v>5573</v>
      </c>
      <c r="Q104" s="25">
        <v>1</v>
      </c>
      <c r="R104">
        <v>1</v>
      </c>
      <c r="S104" s="144">
        <f>N103</f>
        <v>4756.95</v>
      </c>
    </row>
    <row r="105" spans="1:20" ht="14" outlineLevel="2" x14ac:dyDescent="0.15">
      <c r="A105" t="s">
        <v>465</v>
      </c>
      <c r="B105" t="s">
        <v>5552</v>
      </c>
      <c r="D105" t="s">
        <v>471</v>
      </c>
      <c r="F105" s="25" t="s">
        <v>5553</v>
      </c>
      <c r="G105" t="s">
        <v>410</v>
      </c>
      <c r="H105" s="144"/>
      <c r="I105" s="144">
        <v>9002.4</v>
      </c>
      <c r="J105" s="144"/>
      <c r="K105" s="144">
        <v>31619.07</v>
      </c>
      <c r="L105" t="s">
        <v>5502</v>
      </c>
      <c r="M105" s="124"/>
      <c r="N105" s="952">
        <f t="shared" si="3"/>
        <v>9002.4</v>
      </c>
      <c r="O105" s="953">
        <f t="shared" si="2"/>
        <v>22616.67</v>
      </c>
      <c r="P105" s="25" t="s">
        <v>5040</v>
      </c>
      <c r="Q105" s="25">
        <v>2</v>
      </c>
      <c r="R105">
        <v>2</v>
      </c>
      <c r="S105" s="144">
        <f>SUM(N105:N106)</f>
        <v>18823.199999999997</v>
      </c>
    </row>
    <row r="106" spans="1:20" ht="28" outlineLevel="2" x14ac:dyDescent="0.15">
      <c r="A106" t="s">
        <v>465</v>
      </c>
      <c r="B106" t="s">
        <v>5554</v>
      </c>
      <c r="D106" t="s">
        <v>471</v>
      </c>
      <c r="F106" s="25" t="s">
        <v>5555</v>
      </c>
      <c r="G106" t="s">
        <v>3506</v>
      </c>
      <c r="H106" s="144"/>
      <c r="I106" s="144">
        <v>9820.7999999999993</v>
      </c>
      <c r="J106" s="144"/>
      <c r="K106" s="144">
        <v>24468.48</v>
      </c>
      <c r="L106" t="s">
        <v>5556</v>
      </c>
      <c r="M106" s="25" t="s">
        <v>73</v>
      </c>
      <c r="N106" s="952">
        <f t="shared" si="3"/>
        <v>9820.7999999999993</v>
      </c>
      <c r="O106" s="953">
        <f t="shared" si="2"/>
        <v>14647.68</v>
      </c>
      <c r="P106" s="25" t="s">
        <v>5574</v>
      </c>
      <c r="Q106" s="25">
        <f>SUM(Q104:Q105)</f>
        <v>3</v>
      </c>
      <c r="R106" s="25">
        <f t="shared" ref="R106:S106" si="4">SUM(R104:R105)</f>
        <v>3</v>
      </c>
      <c r="S106" s="25">
        <f t="shared" si="4"/>
        <v>23580.149999999998</v>
      </c>
    </row>
    <row r="107" spans="1:20" ht="15" outlineLevel="2" x14ac:dyDescent="0.2">
      <c r="A107" s="924" t="s">
        <v>533</v>
      </c>
      <c r="B107" s="618"/>
      <c r="C107" s="618"/>
      <c r="D107" s="618"/>
      <c r="E107" s="618"/>
      <c r="F107" s="925"/>
      <c r="G107" s="618"/>
      <c r="H107" s="936">
        <f>SUBTOTAL(9,H103:H106)</f>
        <v>0</v>
      </c>
      <c r="I107" s="936">
        <f>SUBTOTAL(9,I103:I106)</f>
        <v>23580.149999999998</v>
      </c>
      <c r="J107" s="936">
        <f>SUBTOTAL(9,J103:J106)</f>
        <v>0</v>
      </c>
      <c r="K107" s="937">
        <f>SUBTOTAL(9,K103:K106)</f>
        <v>69683.22</v>
      </c>
      <c r="L107" s="618"/>
      <c r="M107" s="925"/>
      <c r="N107" s="954">
        <f>SUBTOTAL(9,N103:N106)</f>
        <v>23580.149999999998</v>
      </c>
      <c r="O107" s="954">
        <f>SUBTOTAL(9,O103:O106)</f>
        <v>46103.07</v>
      </c>
      <c r="P107" s="25"/>
      <c r="Q107" s="25"/>
    </row>
    <row r="108" spans="1:20" ht="28" outlineLevel="1" x14ac:dyDescent="0.15">
      <c r="A108" s="27" t="s">
        <v>489</v>
      </c>
      <c r="B108" t="s">
        <v>5557</v>
      </c>
      <c r="C108" t="s">
        <v>491</v>
      </c>
      <c r="F108" s="25" t="s">
        <v>5558</v>
      </c>
      <c r="G108" t="s">
        <v>5202</v>
      </c>
      <c r="H108" s="144">
        <v>80000</v>
      </c>
      <c r="I108" s="144">
        <v>0</v>
      </c>
      <c r="J108" s="144"/>
      <c r="K108" s="144"/>
      <c r="L108" t="s">
        <v>5203</v>
      </c>
      <c r="M108" s="25" t="s">
        <v>73</v>
      </c>
      <c r="N108" s="952">
        <f t="shared" si="3"/>
        <v>80000</v>
      </c>
      <c r="O108" s="953">
        <f t="shared" si="2"/>
        <v>0</v>
      </c>
      <c r="P108" s="25"/>
      <c r="Q108" s="25" t="s">
        <v>5038</v>
      </c>
      <c r="R108" t="s">
        <v>3374</v>
      </c>
      <c r="S108" t="s">
        <v>5240</v>
      </c>
    </row>
    <row r="109" spans="1:20" ht="42" outlineLevel="2" x14ac:dyDescent="0.15">
      <c r="A109" t="s">
        <v>489</v>
      </c>
      <c r="B109" t="s">
        <v>5559</v>
      </c>
      <c r="C109" t="s">
        <v>496</v>
      </c>
      <c r="F109" s="25" t="s">
        <v>5560</v>
      </c>
      <c r="G109" t="s">
        <v>5562</v>
      </c>
      <c r="H109" s="144"/>
      <c r="I109" s="144">
        <v>22118.400000000001</v>
      </c>
      <c r="J109" s="144">
        <v>86400</v>
      </c>
      <c r="K109" s="144"/>
      <c r="L109" t="s">
        <v>5561</v>
      </c>
      <c r="M109" s="25" t="s">
        <v>73</v>
      </c>
      <c r="N109" s="952">
        <f t="shared" si="3"/>
        <v>22118.400000000001</v>
      </c>
      <c r="O109" s="953">
        <f t="shared" si="2"/>
        <v>64281.599999999999</v>
      </c>
      <c r="P109" s="25" t="s">
        <v>8</v>
      </c>
      <c r="Q109" s="25">
        <v>5</v>
      </c>
      <c r="R109">
        <v>5</v>
      </c>
      <c r="S109" s="144">
        <f>SUM(N108:N112)</f>
        <v>4482862.7299999995</v>
      </c>
    </row>
    <row r="110" spans="1:20" ht="42" outlineLevel="2" x14ac:dyDescent="0.15">
      <c r="A110" t="s">
        <v>489</v>
      </c>
      <c r="B110" t="s">
        <v>5563</v>
      </c>
      <c r="C110" t="s">
        <v>496</v>
      </c>
      <c r="F110" s="25" t="s">
        <v>5564</v>
      </c>
      <c r="G110" t="s">
        <v>5291</v>
      </c>
      <c r="H110" s="144">
        <v>150000</v>
      </c>
      <c r="I110" s="144">
        <v>0</v>
      </c>
      <c r="J110" s="144"/>
      <c r="K110" s="144"/>
      <c r="L110" t="s">
        <v>5292</v>
      </c>
      <c r="M110" s="25" t="s">
        <v>73</v>
      </c>
      <c r="N110" s="952">
        <f t="shared" si="3"/>
        <v>150000</v>
      </c>
      <c r="O110" s="953">
        <f t="shared" si="2"/>
        <v>0</v>
      </c>
      <c r="P110" s="25"/>
      <c r="Q110" s="25"/>
    </row>
    <row r="111" spans="1:20" ht="28" outlineLevel="2" x14ac:dyDescent="0.15">
      <c r="A111" t="s">
        <v>489</v>
      </c>
      <c r="B111" t="s">
        <v>5565</v>
      </c>
      <c r="C111" t="s">
        <v>5566</v>
      </c>
      <c r="F111" s="25" t="s">
        <v>5567</v>
      </c>
      <c r="G111" t="s">
        <v>5568</v>
      </c>
      <c r="H111" s="144"/>
      <c r="I111" s="144">
        <v>393688.68</v>
      </c>
      <c r="J111" s="144">
        <v>1446325.44</v>
      </c>
      <c r="K111" s="144"/>
      <c r="L111" t="s">
        <v>5569</v>
      </c>
      <c r="M111" s="25" t="s">
        <v>73</v>
      </c>
      <c r="N111" s="952">
        <f t="shared" si="3"/>
        <v>393688.68</v>
      </c>
      <c r="O111" s="953">
        <f t="shared" si="2"/>
        <v>1052636.76</v>
      </c>
      <c r="P111" s="25"/>
      <c r="Q111" s="25"/>
    </row>
    <row r="112" spans="1:20" ht="28" outlineLevel="2" x14ac:dyDescent="0.15">
      <c r="A112" t="s">
        <v>489</v>
      </c>
      <c r="B112" t="s">
        <v>5570</v>
      </c>
      <c r="C112" t="s">
        <v>5571</v>
      </c>
      <c r="F112" s="25" t="s">
        <v>5572</v>
      </c>
      <c r="G112" t="s">
        <v>5291</v>
      </c>
      <c r="H112" s="144"/>
      <c r="I112" s="144">
        <v>3837055.65</v>
      </c>
      <c r="J112" s="144">
        <v>10491011.4</v>
      </c>
      <c r="K112" s="144"/>
      <c r="L112" t="s">
        <v>5292</v>
      </c>
      <c r="M112" s="25" t="s">
        <v>73</v>
      </c>
      <c r="N112" s="952">
        <f t="shared" si="3"/>
        <v>3837055.65</v>
      </c>
      <c r="O112" s="953">
        <f t="shared" si="2"/>
        <v>6653955.75</v>
      </c>
      <c r="P112" s="25"/>
      <c r="Q112" s="25"/>
    </row>
    <row r="113" spans="1:17" ht="15" outlineLevel="2" x14ac:dyDescent="0.2">
      <c r="A113" s="924" t="s">
        <v>534</v>
      </c>
      <c r="B113" s="618"/>
      <c r="C113" s="618"/>
      <c r="D113" s="618"/>
      <c r="E113" s="618"/>
      <c r="F113" s="925"/>
      <c r="G113" s="618"/>
      <c r="H113" s="936">
        <f>SUBTOTAL(9,H108:H112)</f>
        <v>230000</v>
      </c>
      <c r="I113" s="936">
        <f>SUBTOTAL(9,I108:I112)</f>
        <v>4252862.7299999995</v>
      </c>
      <c r="J113" s="936">
        <f>SUBTOTAL(9,J108:J112)</f>
        <v>12023736.84</v>
      </c>
      <c r="K113" s="937">
        <f>SUBTOTAL(9,K108:K112)</f>
        <v>0</v>
      </c>
      <c r="L113" s="618"/>
      <c r="M113" s="925"/>
      <c r="N113" s="954">
        <f>SUBTOTAL(9,N108:N112)</f>
        <v>4482862.7299999995</v>
      </c>
      <c r="O113" s="954">
        <f>SUBTOTAL(9,O108:O112)</f>
        <v>7770874.1100000003</v>
      </c>
      <c r="P113" s="25"/>
      <c r="Q113" s="25"/>
    </row>
    <row r="114" spans="1:17" ht="15" outlineLevel="1" x14ac:dyDescent="0.2">
      <c r="A114" s="927" t="s">
        <v>535</v>
      </c>
      <c r="B114" s="109"/>
      <c r="C114" s="109"/>
      <c r="D114" s="109"/>
      <c r="E114" s="109"/>
      <c r="F114" s="110"/>
      <c r="G114" s="109"/>
      <c r="H114" s="938">
        <f>SUBTOTAL(9,H2:H112)</f>
        <v>3832551.5</v>
      </c>
      <c r="I114" s="938">
        <f>SUBTOTAL(9,I2:I112)</f>
        <v>8636443.1600000001</v>
      </c>
      <c r="J114" s="938">
        <f>SUBTOTAL(9,J2:J112)</f>
        <v>12246740.32</v>
      </c>
      <c r="K114" s="939">
        <f>SUBTOTAL(9,K2:K112)</f>
        <v>12128588.040000001</v>
      </c>
      <c r="L114" s="109"/>
      <c r="M114" s="110"/>
      <c r="N114" s="955">
        <f>SUBTOTAL(9,N2:N112)</f>
        <v>12468994.66</v>
      </c>
      <c r="O114" s="955">
        <f>SUBTOTAL(9,O2:O112)</f>
        <v>15738885.200000001</v>
      </c>
      <c r="P114" s="25"/>
      <c r="Q114" s="25"/>
    </row>
    <row r="115" spans="1:17" x14ac:dyDescent="0.15">
      <c r="P115" s="25"/>
      <c r="Q115" s="25"/>
    </row>
    <row r="116" spans="1:17" x14ac:dyDescent="0.15">
      <c r="N116" s="27" t="s">
        <v>46</v>
      </c>
      <c r="O116" s="930">
        <f>SUM(N114:O114)</f>
        <v>28207879.859999999</v>
      </c>
    </row>
  </sheetData>
  <conditionalFormatting sqref="B1:B1048576">
    <cfRule type="duplicateValues" dxfId="15" priority="1"/>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AB70D-D304-4E09-A7D3-306378507DE5}">
  <dimension ref="A1:J122"/>
  <sheetViews>
    <sheetView topLeftCell="B1" workbookViewId="0">
      <selection activeCell="L28" sqref="L28"/>
    </sheetView>
  </sheetViews>
  <sheetFormatPr baseColWidth="10" defaultColWidth="8.83203125" defaultRowHeight="13" x14ac:dyDescent="0.15"/>
  <cols>
    <col min="1" max="1" width="26.6640625" customWidth="1"/>
    <col min="2" max="2" width="32.33203125" customWidth="1"/>
    <col min="3" max="3" width="20.83203125" customWidth="1"/>
    <col min="4" max="4" width="9.33203125" customWidth="1"/>
    <col min="5" max="5" width="25.33203125" customWidth="1"/>
    <col min="6" max="6" width="33.1640625" customWidth="1"/>
    <col min="7" max="7" width="20.1640625" customWidth="1"/>
    <col min="8" max="8" width="16.6640625" customWidth="1"/>
    <col min="9" max="9" width="31" customWidth="1"/>
    <col min="10" max="10" width="17.83203125" customWidth="1"/>
  </cols>
  <sheetData>
    <row r="1" spans="1:10" ht="17" thickBot="1" x14ac:dyDescent="0.25">
      <c r="A1" s="935" t="s">
        <v>5576</v>
      </c>
      <c r="E1" s="935" t="s">
        <v>4650</v>
      </c>
      <c r="I1" s="966" t="s">
        <v>4111</v>
      </c>
      <c r="J1" s="204"/>
    </row>
    <row r="2" spans="1:10" ht="26.5" customHeight="1" thickBot="1" x14ac:dyDescent="0.25">
      <c r="A2" s="931" t="s">
        <v>2742</v>
      </c>
      <c r="B2" s="933" t="s">
        <v>2743</v>
      </c>
      <c r="C2" s="931" t="s">
        <v>1450</v>
      </c>
      <c r="D2" s="29"/>
      <c r="E2" s="931" t="s">
        <v>2742</v>
      </c>
      <c r="F2" s="931" t="s">
        <v>2743</v>
      </c>
      <c r="G2" s="933" t="s">
        <v>1450</v>
      </c>
      <c r="H2" s="29"/>
      <c r="I2" s="957" t="s">
        <v>1486</v>
      </c>
      <c r="J2" s="957" t="s">
        <v>1487</v>
      </c>
    </row>
    <row r="3" spans="1:10" ht="26.5" customHeight="1" thickBot="1" x14ac:dyDescent="0.2">
      <c r="A3" s="931" t="s">
        <v>1457</v>
      </c>
      <c r="B3" s="933" t="s">
        <v>3751</v>
      </c>
      <c r="C3" s="659">
        <v>93237</v>
      </c>
      <c r="D3" s="29"/>
      <c r="E3" s="931" t="s">
        <v>1464</v>
      </c>
      <c r="F3" s="931" t="s">
        <v>2744</v>
      </c>
      <c r="G3" s="659">
        <v>6231</v>
      </c>
      <c r="H3" s="29"/>
      <c r="I3" s="964" t="s">
        <v>1488</v>
      </c>
      <c r="J3" s="961">
        <v>10</v>
      </c>
    </row>
    <row r="4" spans="1:10" ht="26.5" customHeight="1" thickBot="1" x14ac:dyDescent="0.2">
      <c r="A4" s="931" t="s">
        <v>1483</v>
      </c>
      <c r="B4" s="933" t="s">
        <v>3752</v>
      </c>
      <c r="C4" s="659">
        <v>4333.2299999999996</v>
      </c>
      <c r="D4" s="29"/>
      <c r="E4" s="931" t="s">
        <v>2745</v>
      </c>
      <c r="F4" s="931" t="s">
        <v>2746</v>
      </c>
      <c r="G4" s="659">
        <v>1014</v>
      </c>
      <c r="H4" s="29"/>
      <c r="I4" s="965" t="s">
        <v>1489</v>
      </c>
      <c r="J4" s="959">
        <v>139</v>
      </c>
    </row>
    <row r="5" spans="1:10" ht="26.5" customHeight="1" thickBot="1" x14ac:dyDescent="0.2">
      <c r="A5" s="931" t="s">
        <v>1469</v>
      </c>
      <c r="B5" s="933" t="s">
        <v>3753</v>
      </c>
      <c r="C5" s="659">
        <v>684.5</v>
      </c>
      <c r="D5" s="29"/>
      <c r="E5" s="931" t="s">
        <v>2747</v>
      </c>
      <c r="F5" s="931" t="s">
        <v>2748</v>
      </c>
      <c r="G5" s="659">
        <v>3338.99</v>
      </c>
      <c r="H5" s="29"/>
      <c r="I5" s="964" t="s">
        <v>1490</v>
      </c>
      <c r="J5" s="961">
        <v>135</v>
      </c>
    </row>
    <row r="6" spans="1:10" ht="26.5" customHeight="1" thickBot="1" x14ac:dyDescent="0.2">
      <c r="A6" s="931" t="s">
        <v>1464</v>
      </c>
      <c r="B6" s="933" t="s">
        <v>2744</v>
      </c>
      <c r="C6" s="659">
        <v>1434</v>
      </c>
      <c r="D6" s="29"/>
      <c r="E6" s="931" t="s">
        <v>2749</v>
      </c>
      <c r="F6" s="931" t="s">
        <v>2750</v>
      </c>
      <c r="G6" s="659">
        <v>530</v>
      </c>
      <c r="H6" s="29"/>
      <c r="I6" s="965" t="s">
        <v>2897</v>
      </c>
      <c r="J6" s="959">
        <v>2</v>
      </c>
    </row>
    <row r="7" spans="1:10" ht="26.5" customHeight="1" thickBot="1" x14ac:dyDescent="0.2">
      <c r="A7" s="931" t="s">
        <v>1452</v>
      </c>
      <c r="B7" s="933" t="s">
        <v>2753</v>
      </c>
      <c r="C7" s="659">
        <v>1350</v>
      </c>
      <c r="D7" s="29"/>
      <c r="E7" s="931" t="s">
        <v>2926</v>
      </c>
      <c r="F7" s="931" t="s">
        <v>3759</v>
      </c>
      <c r="G7" s="659">
        <v>402</v>
      </c>
      <c r="H7" s="29"/>
      <c r="I7" s="964" t="s">
        <v>1491</v>
      </c>
      <c r="J7" s="961">
        <v>116</v>
      </c>
    </row>
    <row r="8" spans="1:10" ht="30" thickTop="1" thickBot="1" x14ac:dyDescent="0.2">
      <c r="A8" s="931" t="s">
        <v>4831</v>
      </c>
      <c r="B8" s="934" t="s">
        <v>4832</v>
      </c>
      <c r="C8" s="659">
        <v>96</v>
      </c>
      <c r="D8" s="29"/>
      <c r="E8" s="931" t="s">
        <v>2751</v>
      </c>
      <c r="F8" s="931" t="s">
        <v>2752</v>
      </c>
      <c r="G8" s="659">
        <v>4781</v>
      </c>
      <c r="H8" s="29"/>
      <c r="I8" s="956"/>
      <c r="J8" s="960">
        <v>402</v>
      </c>
    </row>
    <row r="9" spans="1:10" ht="26.5" customHeight="1" x14ac:dyDescent="0.2">
      <c r="A9" s="931" t="s">
        <v>1428</v>
      </c>
      <c r="B9" s="933" t="s">
        <v>1429</v>
      </c>
      <c r="C9" s="659">
        <v>914</v>
      </c>
      <c r="D9" s="29"/>
      <c r="E9" s="931" t="s">
        <v>1452</v>
      </c>
      <c r="F9" s="931" t="s">
        <v>2753</v>
      </c>
      <c r="G9" s="659">
        <v>11098</v>
      </c>
      <c r="H9" s="29"/>
      <c r="I9" s="967"/>
      <c r="J9" s="204"/>
    </row>
    <row r="10" spans="1:10" ht="26.5" customHeight="1" thickBot="1" x14ac:dyDescent="0.25">
      <c r="A10" s="931" t="s">
        <v>1430</v>
      </c>
      <c r="B10" s="933" t="s">
        <v>1431</v>
      </c>
      <c r="C10" s="659">
        <v>748</v>
      </c>
      <c r="D10" s="29"/>
      <c r="E10" s="931" t="s">
        <v>2754</v>
      </c>
      <c r="F10" s="931" t="s">
        <v>2755</v>
      </c>
      <c r="G10" s="659">
        <v>909</v>
      </c>
      <c r="H10" s="29"/>
      <c r="I10" s="963" t="s">
        <v>1857</v>
      </c>
      <c r="J10" s="204"/>
    </row>
    <row r="11" spans="1:10" ht="26.5" customHeight="1" thickBot="1" x14ac:dyDescent="0.25">
      <c r="A11" s="931" t="s">
        <v>1432</v>
      </c>
      <c r="B11" s="933" t="s">
        <v>1433</v>
      </c>
      <c r="C11" s="659">
        <v>440</v>
      </c>
      <c r="D11" s="29"/>
      <c r="E11" s="931" t="s">
        <v>2756</v>
      </c>
      <c r="F11" s="931" t="s">
        <v>2757</v>
      </c>
      <c r="G11" s="659">
        <v>339</v>
      </c>
      <c r="H11" s="29"/>
      <c r="I11" s="957" t="s">
        <v>1846</v>
      </c>
      <c r="J11" s="957" t="s">
        <v>1487</v>
      </c>
    </row>
    <row r="12" spans="1:10" ht="26.5" customHeight="1" thickBot="1" x14ac:dyDescent="0.2">
      <c r="A12" s="931" t="s">
        <v>1434</v>
      </c>
      <c r="B12" s="933" t="s">
        <v>1435</v>
      </c>
      <c r="C12" s="659">
        <v>1210</v>
      </c>
      <c r="D12" s="29"/>
      <c r="E12" s="931" t="s">
        <v>2758</v>
      </c>
      <c r="F12" s="931" t="s">
        <v>2759</v>
      </c>
      <c r="G12" s="659">
        <v>400</v>
      </c>
      <c r="H12" s="29"/>
      <c r="I12" s="964" t="s">
        <v>1847</v>
      </c>
      <c r="J12" s="961">
        <v>4</v>
      </c>
    </row>
    <row r="13" spans="1:10" ht="26.5" customHeight="1" thickBot="1" x14ac:dyDescent="0.2">
      <c r="A13" s="931" t="s">
        <v>1436</v>
      </c>
      <c r="B13" s="933" t="s">
        <v>1437</v>
      </c>
      <c r="C13" s="659">
        <v>3092</v>
      </c>
      <c r="D13" s="29"/>
      <c r="E13" s="29"/>
      <c r="F13" s="29"/>
      <c r="G13" s="29"/>
      <c r="H13" s="29"/>
      <c r="I13" s="965" t="s">
        <v>1848</v>
      </c>
      <c r="J13" s="959">
        <v>1</v>
      </c>
    </row>
    <row r="14" spans="1:10" ht="26.5" customHeight="1" thickBot="1" x14ac:dyDescent="0.2">
      <c r="A14" s="931" t="s">
        <v>1438</v>
      </c>
      <c r="B14" s="933" t="s">
        <v>1439</v>
      </c>
      <c r="C14" s="659">
        <v>37627.39</v>
      </c>
      <c r="D14" s="29"/>
      <c r="E14" s="718"/>
      <c r="F14" s="718"/>
      <c r="G14" s="718"/>
      <c r="H14" s="29"/>
      <c r="I14" s="964" t="s">
        <v>1849</v>
      </c>
      <c r="J14" s="961">
        <v>27</v>
      </c>
    </row>
    <row r="15" spans="1:10" ht="39" customHeight="1" thickBot="1" x14ac:dyDescent="0.2">
      <c r="A15" s="931" t="s">
        <v>1440</v>
      </c>
      <c r="B15" s="933" t="s">
        <v>1441</v>
      </c>
      <c r="C15" s="659">
        <v>25954.46</v>
      </c>
      <c r="D15" s="29"/>
      <c r="E15" s="931" t="s">
        <v>2760</v>
      </c>
      <c r="F15" s="931" t="s">
        <v>2761</v>
      </c>
      <c r="G15" s="659">
        <v>4125</v>
      </c>
      <c r="H15" s="29"/>
      <c r="I15" s="965" t="s">
        <v>1850</v>
      </c>
      <c r="J15" s="959">
        <v>18</v>
      </c>
    </row>
    <row r="16" spans="1:10" ht="35.5" customHeight="1" thickBot="1" x14ac:dyDescent="0.2">
      <c r="A16" s="931" t="s">
        <v>1442</v>
      </c>
      <c r="B16" s="933" t="s">
        <v>1443</v>
      </c>
      <c r="C16" s="659">
        <v>14431</v>
      </c>
      <c r="D16" s="29"/>
      <c r="E16" s="931" t="s">
        <v>1428</v>
      </c>
      <c r="F16" s="931" t="s">
        <v>1429</v>
      </c>
      <c r="G16" s="659">
        <v>4032</v>
      </c>
      <c r="H16" s="29"/>
      <c r="I16" s="964" t="s">
        <v>1851</v>
      </c>
      <c r="J16" s="961">
        <v>6</v>
      </c>
    </row>
    <row r="17" spans="1:10" ht="41" customHeight="1" thickBot="1" x14ac:dyDescent="0.2">
      <c r="A17" s="931" t="s">
        <v>1444</v>
      </c>
      <c r="B17" s="933" t="s">
        <v>1445</v>
      </c>
      <c r="C17" s="659">
        <v>9013</v>
      </c>
      <c r="D17" s="29"/>
      <c r="E17" s="931" t="s">
        <v>1430</v>
      </c>
      <c r="F17" s="931" t="s">
        <v>1431</v>
      </c>
      <c r="G17" s="659">
        <v>7232</v>
      </c>
      <c r="H17" s="29"/>
      <c r="I17" s="965" t="s">
        <v>1852</v>
      </c>
      <c r="J17" s="959">
        <v>14</v>
      </c>
    </row>
    <row r="18" spans="1:10" ht="52" thickBot="1" x14ac:dyDescent="0.2">
      <c r="A18" s="29"/>
      <c r="B18" s="29"/>
      <c r="C18" s="29"/>
      <c r="D18" s="29"/>
      <c r="E18" s="931" t="s">
        <v>1432</v>
      </c>
      <c r="F18" s="931" t="s">
        <v>1433</v>
      </c>
      <c r="G18" s="659">
        <v>5185</v>
      </c>
      <c r="H18" s="29"/>
      <c r="I18" s="964" t="s">
        <v>1853</v>
      </c>
      <c r="J18" s="961">
        <v>45</v>
      </c>
    </row>
    <row r="19" spans="1:10" ht="52" thickBot="1" x14ac:dyDescent="0.2">
      <c r="A19" s="718"/>
      <c r="B19" s="718"/>
      <c r="C19" s="718"/>
      <c r="D19" s="718"/>
      <c r="E19" s="931" t="s">
        <v>2764</v>
      </c>
      <c r="F19" s="931" t="s">
        <v>2765</v>
      </c>
      <c r="G19" s="659">
        <v>14284</v>
      </c>
      <c r="H19" s="718"/>
      <c r="I19" s="965" t="s">
        <v>4826</v>
      </c>
      <c r="J19" s="959">
        <v>1</v>
      </c>
    </row>
    <row r="20" spans="1:10" ht="35" thickBot="1" x14ac:dyDescent="0.2">
      <c r="A20" s="931" t="s">
        <v>1446</v>
      </c>
      <c r="B20" s="931" t="s">
        <v>1447</v>
      </c>
      <c r="C20" s="659">
        <v>262.05</v>
      </c>
      <c r="D20" s="25"/>
      <c r="E20" s="931" t="s">
        <v>2766</v>
      </c>
      <c r="F20" s="931" t="s">
        <v>2767</v>
      </c>
      <c r="G20" s="659">
        <v>14207</v>
      </c>
      <c r="H20" s="25"/>
      <c r="I20" s="964" t="s">
        <v>1854</v>
      </c>
      <c r="J20" s="961">
        <v>109</v>
      </c>
    </row>
    <row r="21" spans="1:10" ht="18" thickBot="1" x14ac:dyDescent="0.2">
      <c r="A21" s="932" t="s">
        <v>1448</v>
      </c>
      <c r="B21" s="827"/>
      <c r="C21" s="604">
        <v>194826.63</v>
      </c>
      <c r="D21" s="25"/>
      <c r="E21" s="931" t="s">
        <v>2768</v>
      </c>
      <c r="F21" s="931" t="s">
        <v>2769</v>
      </c>
      <c r="G21" s="659">
        <v>12876.84</v>
      </c>
      <c r="H21" s="25"/>
      <c r="I21" s="965" t="s">
        <v>5043</v>
      </c>
      <c r="J21" s="959">
        <v>12</v>
      </c>
    </row>
    <row r="22" spans="1:10" ht="18" thickBot="1" x14ac:dyDescent="0.2">
      <c r="A22" s="57"/>
      <c r="B22" s="57"/>
      <c r="C22" s="57"/>
      <c r="D22" s="25"/>
      <c r="E22" s="931" t="s">
        <v>1436</v>
      </c>
      <c r="F22" s="931" t="s">
        <v>1437</v>
      </c>
      <c r="G22" s="659">
        <v>267265.58</v>
      </c>
      <c r="H22" s="25"/>
      <c r="I22" s="964" t="s">
        <v>1855</v>
      </c>
      <c r="J22" s="961">
        <v>25</v>
      </c>
    </row>
    <row r="23" spans="1:10" ht="13.25" customHeight="1" thickTop="1" thickBot="1" x14ac:dyDescent="0.2">
      <c r="A23" s="1070" t="s">
        <v>1449</v>
      </c>
      <c r="B23" s="1071"/>
      <c r="C23" s="933" t="s">
        <v>1450</v>
      </c>
      <c r="D23" s="25"/>
      <c r="E23" s="931" t="s">
        <v>2772</v>
      </c>
      <c r="F23" s="827"/>
      <c r="G23" s="659">
        <v>150207</v>
      </c>
      <c r="H23" s="25"/>
      <c r="I23" s="956"/>
      <c r="J23" s="960">
        <v>262</v>
      </c>
    </row>
    <row r="24" spans="1:10" ht="16" x14ac:dyDescent="0.2">
      <c r="A24" s="1066" t="s">
        <v>1451</v>
      </c>
      <c r="B24" s="1067"/>
      <c r="C24" s="681"/>
      <c r="D24" s="25"/>
      <c r="E24" s="931" t="s">
        <v>1438</v>
      </c>
      <c r="F24" s="931" t="s">
        <v>1439</v>
      </c>
      <c r="G24" s="659">
        <v>92300.39</v>
      </c>
      <c r="H24" s="25"/>
      <c r="I24" s="962"/>
      <c r="J24" s="204"/>
    </row>
    <row r="25" spans="1:10" ht="18" thickBot="1" x14ac:dyDescent="0.25">
      <c r="A25" s="1068" t="s">
        <v>1452</v>
      </c>
      <c r="B25" s="1069"/>
      <c r="C25" s="659">
        <v>900</v>
      </c>
      <c r="D25" s="25"/>
      <c r="E25" s="931" t="s">
        <v>1440</v>
      </c>
      <c r="F25" s="931" t="s">
        <v>1441</v>
      </c>
      <c r="G25" s="659">
        <v>246</v>
      </c>
      <c r="H25" s="25"/>
      <c r="I25" s="958" t="s">
        <v>5903</v>
      </c>
      <c r="J25" s="204"/>
    </row>
    <row r="26" spans="1:10" ht="35" thickBot="1" x14ac:dyDescent="0.25">
      <c r="A26" s="1068" t="s">
        <v>1428</v>
      </c>
      <c r="B26" s="1069"/>
      <c r="C26" s="659">
        <v>914</v>
      </c>
      <c r="D26" s="25"/>
      <c r="E26" s="931" t="s">
        <v>1442</v>
      </c>
      <c r="F26" s="931" t="s">
        <v>1443</v>
      </c>
      <c r="G26" s="659">
        <v>217</v>
      </c>
      <c r="H26" s="25"/>
      <c r="I26" s="957" t="s">
        <v>1846</v>
      </c>
      <c r="J26" s="957" t="s">
        <v>1487</v>
      </c>
    </row>
    <row r="27" spans="1:10" ht="18" thickBot="1" x14ac:dyDescent="0.2">
      <c r="A27" s="1068" t="s">
        <v>1430</v>
      </c>
      <c r="B27" s="1069"/>
      <c r="C27" s="659">
        <v>748</v>
      </c>
      <c r="D27" s="25"/>
      <c r="E27" s="931" t="s">
        <v>1444</v>
      </c>
      <c r="F27" s="931" t="s">
        <v>1445</v>
      </c>
      <c r="G27" s="659">
        <v>1208</v>
      </c>
      <c r="H27" s="25"/>
      <c r="I27" s="964" t="s">
        <v>2839</v>
      </c>
      <c r="J27" s="961">
        <v>1</v>
      </c>
    </row>
    <row r="28" spans="1:10" ht="35" thickBot="1" x14ac:dyDescent="0.2">
      <c r="A28" s="1068" t="s">
        <v>1438</v>
      </c>
      <c r="B28" s="1069"/>
      <c r="C28" s="659">
        <v>21351.39</v>
      </c>
      <c r="D28" s="25"/>
      <c r="E28" s="931" t="s">
        <v>3762</v>
      </c>
      <c r="F28" s="931" t="s">
        <v>3763</v>
      </c>
      <c r="G28" s="659">
        <v>39</v>
      </c>
      <c r="H28" s="25"/>
      <c r="I28" s="965" t="s">
        <v>2840</v>
      </c>
      <c r="J28" s="959">
        <v>3</v>
      </c>
    </row>
    <row r="29" spans="1:10" ht="18" thickTop="1" thickBot="1" x14ac:dyDescent="0.2">
      <c r="A29" s="1066" t="s">
        <v>1453</v>
      </c>
      <c r="B29" s="1067"/>
      <c r="C29" s="604">
        <v>23913.39</v>
      </c>
      <c r="D29" s="25"/>
      <c r="E29" s="931" t="s">
        <v>1446</v>
      </c>
      <c r="F29" s="931" t="s">
        <v>1447</v>
      </c>
      <c r="G29" s="659">
        <v>6597.24</v>
      </c>
      <c r="H29" s="25"/>
      <c r="I29" s="956"/>
      <c r="J29" s="960">
        <v>4</v>
      </c>
    </row>
    <row r="30" spans="1:10" ht="15" x14ac:dyDescent="0.2">
      <c r="A30" s="1066" t="s">
        <v>1454</v>
      </c>
      <c r="B30" s="1067"/>
      <c r="C30" s="657"/>
      <c r="D30" s="25"/>
      <c r="E30" s="931" t="s">
        <v>3764</v>
      </c>
      <c r="F30" s="827"/>
      <c r="G30" s="659">
        <v>4372.4799999999996</v>
      </c>
      <c r="H30" s="25"/>
      <c r="I30" s="969"/>
      <c r="J30" s="968"/>
    </row>
    <row r="31" spans="1:10" ht="14" x14ac:dyDescent="0.15">
      <c r="A31" s="1068" t="s">
        <v>1452</v>
      </c>
      <c r="B31" s="1069"/>
      <c r="C31" s="659">
        <v>450</v>
      </c>
      <c r="D31" s="25"/>
      <c r="E31" s="931" t="s">
        <v>2773</v>
      </c>
      <c r="F31" s="931" t="s">
        <v>2774</v>
      </c>
      <c r="G31" s="659">
        <v>89804</v>
      </c>
      <c r="H31" s="25"/>
      <c r="I31" s="25"/>
    </row>
    <row r="32" spans="1:10" ht="14" x14ac:dyDescent="0.15">
      <c r="A32" s="1068" t="s">
        <v>1432</v>
      </c>
      <c r="B32" s="1069"/>
      <c r="C32" s="659">
        <v>440</v>
      </c>
      <c r="D32" s="25"/>
      <c r="E32" s="931" t="s">
        <v>2775</v>
      </c>
      <c r="F32" s="931" t="s">
        <v>2776</v>
      </c>
      <c r="G32" s="659">
        <v>420</v>
      </c>
      <c r="H32" s="25"/>
      <c r="I32" s="25"/>
    </row>
    <row r="33" spans="1:9" ht="14" x14ac:dyDescent="0.15">
      <c r="A33" s="1068" t="s">
        <v>1436</v>
      </c>
      <c r="B33" s="1069"/>
      <c r="C33" s="659">
        <v>3092</v>
      </c>
      <c r="D33" s="25"/>
      <c r="E33" s="931" t="s">
        <v>2777</v>
      </c>
      <c r="F33" s="931" t="s">
        <v>2778</v>
      </c>
      <c r="G33" s="659">
        <v>96720</v>
      </c>
      <c r="H33" s="25"/>
      <c r="I33" s="25"/>
    </row>
    <row r="34" spans="1:9" ht="14" x14ac:dyDescent="0.15">
      <c r="A34" s="1068" t="s">
        <v>1438</v>
      </c>
      <c r="B34" s="1069"/>
      <c r="C34" s="659">
        <v>16276</v>
      </c>
      <c r="D34" s="25"/>
      <c r="E34" s="932" t="s">
        <v>1448</v>
      </c>
      <c r="F34" s="827"/>
      <c r="G34" s="604">
        <v>800381.52</v>
      </c>
      <c r="H34" s="25"/>
      <c r="I34" s="25"/>
    </row>
    <row r="35" spans="1:9" x14ac:dyDescent="0.15">
      <c r="A35" s="1068" t="s">
        <v>1446</v>
      </c>
      <c r="B35" s="1069"/>
      <c r="C35" s="659">
        <v>262.05</v>
      </c>
      <c r="D35" s="25"/>
      <c r="E35" s="57"/>
      <c r="F35" s="57"/>
      <c r="G35" s="57"/>
      <c r="H35" s="25"/>
      <c r="I35" s="25"/>
    </row>
    <row r="36" spans="1:9" ht="14" x14ac:dyDescent="0.15">
      <c r="A36" s="1066" t="s">
        <v>1455</v>
      </c>
      <c r="B36" s="1067"/>
      <c r="C36" s="604">
        <v>20520.05</v>
      </c>
      <c r="D36" s="25"/>
      <c r="E36" s="1070" t="s">
        <v>1449</v>
      </c>
      <c r="F36" s="1071"/>
      <c r="G36" s="933" t="s">
        <v>1450</v>
      </c>
      <c r="H36" s="25"/>
      <c r="I36" s="25"/>
    </row>
    <row r="37" spans="1:9" x14ac:dyDescent="0.15">
      <c r="A37" s="1066" t="s">
        <v>1456</v>
      </c>
      <c r="B37" s="1067"/>
      <c r="C37" s="657"/>
      <c r="D37" s="25"/>
      <c r="E37" s="1066" t="s">
        <v>1451</v>
      </c>
      <c r="F37" s="1067"/>
      <c r="G37" s="681"/>
      <c r="H37" s="25"/>
      <c r="I37" s="25"/>
    </row>
    <row r="38" spans="1:9" x14ac:dyDescent="0.15">
      <c r="A38" s="1068" t="s">
        <v>1457</v>
      </c>
      <c r="B38" s="1069"/>
      <c r="C38" s="659">
        <v>1815</v>
      </c>
      <c r="D38" s="25"/>
      <c r="E38" s="1068" t="s">
        <v>1452</v>
      </c>
      <c r="F38" s="1069"/>
      <c r="G38" s="659">
        <v>7633</v>
      </c>
      <c r="H38" s="25"/>
      <c r="I38" s="25"/>
    </row>
    <row r="39" spans="1:9" x14ac:dyDescent="0.15">
      <c r="A39" s="1068" t="s">
        <v>1434</v>
      </c>
      <c r="B39" s="1069"/>
      <c r="C39" s="659">
        <v>935</v>
      </c>
      <c r="D39" s="25"/>
      <c r="E39" s="1068" t="s">
        <v>1428</v>
      </c>
      <c r="F39" s="1069"/>
      <c r="G39" s="659">
        <v>4032</v>
      </c>
      <c r="H39" s="25"/>
      <c r="I39" s="25"/>
    </row>
    <row r="40" spans="1:9" x14ac:dyDescent="0.15">
      <c r="A40" s="1066" t="s">
        <v>1458</v>
      </c>
      <c r="B40" s="1067"/>
      <c r="C40" s="604">
        <v>2750</v>
      </c>
      <c r="D40" s="25"/>
      <c r="E40" s="1068" t="s">
        <v>1430</v>
      </c>
      <c r="F40" s="1069"/>
      <c r="G40" s="659">
        <v>7232</v>
      </c>
      <c r="H40" s="25"/>
      <c r="I40" s="25"/>
    </row>
    <row r="41" spans="1:9" x14ac:dyDescent="0.15">
      <c r="A41" s="1066" t="s">
        <v>2908</v>
      </c>
      <c r="B41" s="1067"/>
      <c r="C41" s="657"/>
      <c r="D41" s="25"/>
      <c r="E41" s="1068" t="s">
        <v>1432</v>
      </c>
      <c r="F41" s="1069"/>
      <c r="G41" s="659">
        <v>2053</v>
      </c>
      <c r="H41" s="25"/>
      <c r="I41" s="25"/>
    </row>
    <row r="42" spans="1:9" x14ac:dyDescent="0.15">
      <c r="A42" s="1068" t="s">
        <v>1457</v>
      </c>
      <c r="B42" s="1069"/>
      <c r="C42" s="659">
        <v>1298</v>
      </c>
      <c r="D42" s="25"/>
      <c r="E42" s="1068" t="s">
        <v>1436</v>
      </c>
      <c r="F42" s="1069"/>
      <c r="G42" s="659">
        <v>206025.58</v>
      </c>
      <c r="H42" s="25"/>
      <c r="I42" s="25"/>
    </row>
    <row r="43" spans="1:9" x14ac:dyDescent="0.15">
      <c r="A43" s="1068" t="s">
        <v>1469</v>
      </c>
      <c r="B43" s="1069"/>
      <c r="C43" s="659">
        <v>324.5</v>
      </c>
      <c r="D43" s="25"/>
      <c r="E43" s="1068" t="s">
        <v>2772</v>
      </c>
      <c r="F43" s="1069"/>
      <c r="G43" s="659">
        <v>130703</v>
      </c>
      <c r="H43" s="25"/>
      <c r="I43" s="25"/>
    </row>
    <row r="44" spans="1:9" x14ac:dyDescent="0.15">
      <c r="A44" s="1066" t="s">
        <v>2909</v>
      </c>
      <c r="B44" s="1067"/>
      <c r="C44" s="604">
        <v>1622.5</v>
      </c>
      <c r="D44" s="25"/>
      <c r="E44" s="1068" t="s">
        <v>1438</v>
      </c>
      <c r="F44" s="1069"/>
      <c r="G44" s="659">
        <v>62602.36</v>
      </c>
      <c r="H44" s="25"/>
      <c r="I44" s="25"/>
    </row>
    <row r="45" spans="1:9" x14ac:dyDescent="0.15">
      <c r="A45" s="1066" t="s">
        <v>1461</v>
      </c>
      <c r="B45" s="1067"/>
      <c r="C45" s="657"/>
      <c r="D45" s="25"/>
      <c r="E45" s="718"/>
      <c r="F45" s="718"/>
      <c r="G45" s="718"/>
      <c r="H45" s="25"/>
      <c r="I45" s="25"/>
    </row>
    <row r="46" spans="1:9" x14ac:dyDescent="0.15">
      <c r="A46" s="1068" t="s">
        <v>1440</v>
      </c>
      <c r="B46" s="1069"/>
      <c r="C46" s="659">
        <v>25954.46</v>
      </c>
      <c r="D46" s="25"/>
      <c r="E46" s="1068" t="s">
        <v>1446</v>
      </c>
      <c r="F46" s="1069"/>
      <c r="G46" s="659">
        <v>3136.6</v>
      </c>
      <c r="H46" s="25"/>
      <c r="I46" s="25"/>
    </row>
    <row r="47" spans="1:9" x14ac:dyDescent="0.15">
      <c r="A47" s="1066" t="s">
        <v>1462</v>
      </c>
      <c r="B47" s="1067"/>
      <c r="C47" s="604">
        <v>25954.46</v>
      </c>
      <c r="D47" s="25"/>
      <c r="E47" s="1066" t="s">
        <v>1453</v>
      </c>
      <c r="F47" s="1067"/>
      <c r="G47" s="604">
        <v>423417.54</v>
      </c>
      <c r="H47" s="25"/>
      <c r="I47" s="25"/>
    </row>
    <row r="48" spans="1:9" x14ac:dyDescent="0.15">
      <c r="A48" s="1066" t="s">
        <v>1463</v>
      </c>
      <c r="B48" s="1067"/>
      <c r="C48" s="657"/>
      <c r="D48" s="25"/>
      <c r="E48" s="1066" t="s">
        <v>1454</v>
      </c>
      <c r="F48" s="1067"/>
      <c r="G48" s="657"/>
      <c r="H48" s="25"/>
      <c r="I48" s="25"/>
    </row>
    <row r="49" spans="1:9" x14ac:dyDescent="0.15">
      <c r="A49" s="1068" t="s">
        <v>1464</v>
      </c>
      <c r="B49" s="1069"/>
      <c r="C49" s="659">
        <v>1434</v>
      </c>
      <c r="D49" s="25"/>
      <c r="E49" s="1068" t="s">
        <v>1452</v>
      </c>
      <c r="F49" s="1069"/>
      <c r="G49" s="659">
        <v>3465</v>
      </c>
      <c r="H49" s="25"/>
      <c r="I49" s="25"/>
    </row>
    <row r="50" spans="1:9" x14ac:dyDescent="0.15">
      <c r="A50" s="1066" t="s">
        <v>1465</v>
      </c>
      <c r="B50" s="1067"/>
      <c r="C50" s="604">
        <v>1434</v>
      </c>
      <c r="D50" s="718"/>
      <c r="E50" s="1068" t="s">
        <v>1432</v>
      </c>
      <c r="F50" s="1069"/>
      <c r="G50" s="659">
        <v>3132</v>
      </c>
      <c r="H50" s="718"/>
      <c r="I50" s="718"/>
    </row>
    <row r="51" spans="1:9" x14ac:dyDescent="0.15">
      <c r="A51" s="1066" t="s">
        <v>1466</v>
      </c>
      <c r="B51" s="1067"/>
      <c r="C51" s="657"/>
      <c r="D51" s="25"/>
      <c r="E51" s="1068" t="s">
        <v>1436</v>
      </c>
      <c r="F51" s="1069"/>
      <c r="G51" s="659">
        <v>41724</v>
      </c>
      <c r="H51" s="25"/>
      <c r="I51" s="25"/>
    </row>
    <row r="52" spans="1:9" x14ac:dyDescent="0.15">
      <c r="A52" s="1068" t="s">
        <v>1457</v>
      </c>
      <c r="B52" s="1069"/>
      <c r="C52" s="659">
        <v>3360</v>
      </c>
      <c r="D52" s="25"/>
      <c r="E52" s="1068" t="s">
        <v>2772</v>
      </c>
      <c r="F52" s="1069"/>
      <c r="G52" s="659">
        <v>19504</v>
      </c>
      <c r="H52" s="25"/>
      <c r="I52" s="25"/>
    </row>
    <row r="53" spans="1:9" x14ac:dyDescent="0.15">
      <c r="A53" s="1068" t="s">
        <v>1434</v>
      </c>
      <c r="B53" s="1069"/>
      <c r="C53" s="659">
        <v>220</v>
      </c>
      <c r="D53" s="25"/>
      <c r="E53" s="1068" t="s">
        <v>1438</v>
      </c>
      <c r="F53" s="1069"/>
      <c r="G53" s="659">
        <v>29641.03</v>
      </c>
      <c r="H53" s="25"/>
      <c r="I53" s="25"/>
    </row>
    <row r="54" spans="1:9" x14ac:dyDescent="0.15">
      <c r="A54" s="1066" t="s">
        <v>1467</v>
      </c>
      <c r="B54" s="1067"/>
      <c r="C54" s="604">
        <v>3580</v>
      </c>
      <c r="D54" s="25"/>
      <c r="E54" s="1068" t="s">
        <v>1446</v>
      </c>
      <c r="F54" s="1069"/>
      <c r="G54" s="659">
        <v>3144.6</v>
      </c>
      <c r="H54" s="25"/>
      <c r="I54" s="25"/>
    </row>
    <row r="55" spans="1:9" x14ac:dyDescent="0.15">
      <c r="A55" s="718"/>
      <c r="B55" s="718"/>
      <c r="C55" s="718"/>
      <c r="D55" s="718"/>
      <c r="E55" s="1066" t="s">
        <v>1455</v>
      </c>
      <c r="F55" s="1067"/>
      <c r="G55" s="604">
        <v>100610.63</v>
      </c>
      <c r="H55" s="718"/>
      <c r="I55" s="718"/>
    </row>
    <row r="56" spans="1:9" x14ac:dyDescent="0.15">
      <c r="A56" s="1066" t="s">
        <v>1468</v>
      </c>
      <c r="B56" s="1067"/>
      <c r="C56" s="681"/>
      <c r="D56" s="25"/>
      <c r="E56" s="1066" t="s">
        <v>1459</v>
      </c>
      <c r="F56" s="1067"/>
      <c r="G56" s="657"/>
      <c r="H56" s="25"/>
      <c r="I56" s="25"/>
    </row>
    <row r="57" spans="1:9" x14ac:dyDescent="0.15">
      <c r="A57" s="1068" t="s">
        <v>1457</v>
      </c>
      <c r="B57" s="1069"/>
      <c r="C57" s="659">
        <v>86116</v>
      </c>
      <c r="D57" s="25"/>
      <c r="E57" s="1068" t="s">
        <v>1438</v>
      </c>
      <c r="F57" s="1069"/>
      <c r="G57" s="659">
        <v>57</v>
      </c>
      <c r="H57" s="25"/>
      <c r="I57" s="25"/>
    </row>
    <row r="58" spans="1:9" x14ac:dyDescent="0.15">
      <c r="A58" s="1068" t="s">
        <v>1469</v>
      </c>
      <c r="B58" s="1069"/>
      <c r="C58" s="659">
        <v>360</v>
      </c>
      <c r="D58" s="25"/>
      <c r="E58" s="1066" t="s">
        <v>1460</v>
      </c>
      <c r="F58" s="1067"/>
      <c r="G58" s="604">
        <v>57</v>
      </c>
      <c r="H58" s="25"/>
      <c r="I58" s="25"/>
    </row>
    <row r="59" spans="1:9" x14ac:dyDescent="0.15">
      <c r="A59" s="1068" t="s">
        <v>4831</v>
      </c>
      <c r="B59" s="1069"/>
      <c r="C59" s="659">
        <v>96</v>
      </c>
      <c r="D59" s="25"/>
      <c r="E59" s="1066" t="s">
        <v>1461</v>
      </c>
      <c r="F59" s="1067"/>
      <c r="G59" s="657"/>
      <c r="H59" s="25"/>
      <c r="I59" s="25"/>
    </row>
    <row r="60" spans="1:9" x14ac:dyDescent="0.15">
      <c r="A60" s="1066" t="s">
        <v>1470</v>
      </c>
      <c r="B60" s="1067"/>
      <c r="C60" s="604">
        <v>86572</v>
      </c>
      <c r="D60" s="25"/>
      <c r="E60" s="1068" t="s">
        <v>1440</v>
      </c>
      <c r="F60" s="1069"/>
      <c r="G60" s="659">
        <v>246</v>
      </c>
      <c r="H60" s="25"/>
      <c r="I60" s="25"/>
    </row>
    <row r="61" spans="1:9" x14ac:dyDescent="0.15">
      <c r="A61" s="1066" t="s">
        <v>1471</v>
      </c>
      <c r="B61" s="1067"/>
      <c r="C61" s="657"/>
      <c r="D61" s="25"/>
      <c r="E61" s="1066" t="s">
        <v>1462</v>
      </c>
      <c r="F61" s="1067"/>
      <c r="G61" s="604">
        <v>246</v>
      </c>
      <c r="H61" s="25"/>
      <c r="I61" s="25"/>
    </row>
    <row r="62" spans="1:9" x14ac:dyDescent="0.15">
      <c r="A62" s="1068" t="s">
        <v>1457</v>
      </c>
      <c r="B62" s="1069"/>
      <c r="C62" s="659">
        <v>511</v>
      </c>
      <c r="D62" s="25"/>
      <c r="E62" s="1066" t="s">
        <v>2781</v>
      </c>
      <c r="F62" s="1067"/>
      <c r="G62" s="657"/>
      <c r="H62" s="25"/>
      <c r="I62" s="25"/>
    </row>
    <row r="63" spans="1:9" x14ac:dyDescent="0.15">
      <c r="A63" s="1066" t="s">
        <v>1472</v>
      </c>
      <c r="B63" s="1067"/>
      <c r="C63" s="604">
        <v>511</v>
      </c>
      <c r="D63" s="25"/>
      <c r="E63" s="1068" t="s">
        <v>2749</v>
      </c>
      <c r="F63" s="1069"/>
      <c r="G63" s="659">
        <v>530</v>
      </c>
      <c r="H63" s="25"/>
      <c r="I63" s="25"/>
    </row>
    <row r="64" spans="1:9" ht="13.25" customHeight="1" x14ac:dyDescent="0.15">
      <c r="A64" s="1066" t="s">
        <v>1473</v>
      </c>
      <c r="B64" s="1067"/>
      <c r="C64" s="657"/>
      <c r="D64" s="25"/>
      <c r="E64" s="1066" t="s">
        <v>2782</v>
      </c>
      <c r="F64" s="1067"/>
      <c r="G64" s="604">
        <v>530</v>
      </c>
      <c r="H64" s="25"/>
      <c r="I64" s="25"/>
    </row>
    <row r="65" spans="1:9" x14ac:dyDescent="0.15">
      <c r="A65" s="1068" t="s">
        <v>1457</v>
      </c>
      <c r="B65" s="1069"/>
      <c r="C65" s="659">
        <v>137</v>
      </c>
      <c r="D65" s="25"/>
      <c r="E65" s="1066" t="s">
        <v>2785</v>
      </c>
      <c r="F65" s="1067"/>
      <c r="G65" s="657"/>
      <c r="H65" s="25"/>
      <c r="I65" s="25"/>
    </row>
    <row r="66" spans="1:9" x14ac:dyDescent="0.15">
      <c r="A66" s="1068" t="s">
        <v>1434</v>
      </c>
      <c r="B66" s="1069"/>
      <c r="C66" s="659">
        <v>55</v>
      </c>
      <c r="D66" s="25"/>
      <c r="E66" s="1068" t="s">
        <v>2747</v>
      </c>
      <c r="F66" s="1069"/>
      <c r="G66" s="659">
        <v>3338.99</v>
      </c>
      <c r="H66" s="25"/>
      <c r="I66" s="25"/>
    </row>
    <row r="67" spans="1:9" ht="13.25" customHeight="1" x14ac:dyDescent="0.15">
      <c r="A67" s="1066" t="s">
        <v>1474</v>
      </c>
      <c r="B67" s="1067"/>
      <c r="C67" s="604">
        <v>192</v>
      </c>
      <c r="D67" s="25"/>
      <c r="E67" s="1066" t="s">
        <v>2786</v>
      </c>
      <c r="F67" s="1067"/>
      <c r="G67" s="604">
        <v>3338.99</v>
      </c>
      <c r="H67" s="25"/>
      <c r="I67" s="25"/>
    </row>
    <row r="68" spans="1:9" ht="13.25" customHeight="1" x14ac:dyDescent="0.15">
      <c r="A68" s="1066" t="s">
        <v>1478</v>
      </c>
      <c r="B68" s="1067"/>
      <c r="C68" s="657"/>
      <c r="D68" s="25"/>
      <c r="E68" s="1066" t="s">
        <v>2787</v>
      </c>
      <c r="F68" s="1067"/>
      <c r="G68" s="675"/>
      <c r="H68" s="25"/>
      <c r="I68" s="25"/>
    </row>
    <row r="69" spans="1:9" x14ac:dyDescent="0.15">
      <c r="A69" s="1068" t="s">
        <v>1444</v>
      </c>
      <c r="B69" s="1069"/>
      <c r="C69" s="659">
        <v>9013</v>
      </c>
      <c r="D69" s="25"/>
      <c r="E69" s="1068" t="s">
        <v>2768</v>
      </c>
      <c r="F69" s="1069"/>
      <c r="G69" s="659">
        <v>12731.84</v>
      </c>
      <c r="H69" s="25"/>
      <c r="I69" s="25"/>
    </row>
    <row r="70" spans="1:9" ht="13.25" customHeight="1" x14ac:dyDescent="0.15">
      <c r="A70" s="1066" t="s">
        <v>1479</v>
      </c>
      <c r="B70" s="1067"/>
      <c r="C70" s="604">
        <v>9013</v>
      </c>
      <c r="D70" s="25"/>
      <c r="E70" s="1066" t="s">
        <v>2788</v>
      </c>
      <c r="F70" s="1067"/>
      <c r="G70" s="604">
        <v>12731.84</v>
      </c>
      <c r="H70" s="25"/>
      <c r="I70" s="25"/>
    </row>
    <row r="71" spans="1:9" ht="13.25" customHeight="1" x14ac:dyDescent="0.15">
      <c r="A71" s="1066" t="s">
        <v>1480</v>
      </c>
      <c r="B71" s="1067"/>
      <c r="C71" s="657"/>
      <c r="D71" s="25"/>
      <c r="E71" s="1066" t="s">
        <v>2789</v>
      </c>
      <c r="F71" s="1067"/>
      <c r="G71" s="657"/>
      <c r="H71" s="25"/>
      <c r="I71" s="25"/>
    </row>
    <row r="72" spans="1:9" x14ac:dyDescent="0.15">
      <c r="A72" s="1068" t="s">
        <v>1442</v>
      </c>
      <c r="B72" s="1069"/>
      <c r="C72" s="659">
        <v>14431</v>
      </c>
      <c r="D72" s="25"/>
      <c r="E72" s="1068" t="s">
        <v>2768</v>
      </c>
      <c r="F72" s="1069"/>
      <c r="G72" s="659">
        <v>145</v>
      </c>
      <c r="H72" s="25"/>
      <c r="I72" s="25"/>
    </row>
    <row r="73" spans="1:9" ht="13.25" customHeight="1" x14ac:dyDescent="0.15">
      <c r="A73" s="1066" t="s">
        <v>1481</v>
      </c>
      <c r="B73" s="1067"/>
      <c r="C73" s="604">
        <v>14431</v>
      </c>
      <c r="D73" s="25"/>
      <c r="E73" s="1066" t="s">
        <v>2790</v>
      </c>
      <c r="F73" s="1067"/>
      <c r="G73" s="604">
        <v>145</v>
      </c>
      <c r="H73" s="25"/>
      <c r="I73" s="25"/>
    </row>
    <row r="74" spans="1:9" ht="13.25" customHeight="1" x14ac:dyDescent="0.15">
      <c r="A74" s="1066" t="s">
        <v>1482</v>
      </c>
      <c r="B74" s="1067"/>
      <c r="C74" s="657"/>
      <c r="D74" s="25"/>
      <c r="E74" s="1066" t="s">
        <v>1463</v>
      </c>
      <c r="F74" s="1067"/>
      <c r="G74" s="657"/>
      <c r="H74" s="25"/>
      <c r="I74" s="25"/>
    </row>
    <row r="75" spans="1:9" x14ac:dyDescent="0.15">
      <c r="A75" s="1068" t="s">
        <v>1483</v>
      </c>
      <c r="B75" s="1069"/>
      <c r="C75" s="659">
        <v>220</v>
      </c>
      <c r="D75" s="25"/>
      <c r="E75" s="1068" t="s">
        <v>1464</v>
      </c>
      <c r="F75" s="1069"/>
      <c r="G75" s="659">
        <v>6231</v>
      </c>
      <c r="H75" s="25"/>
      <c r="I75" s="25"/>
    </row>
    <row r="76" spans="1:9" ht="13.25" customHeight="1" x14ac:dyDescent="0.15">
      <c r="A76" s="1066" t="s">
        <v>1484</v>
      </c>
      <c r="B76" s="1067"/>
      <c r="C76" s="604">
        <v>220</v>
      </c>
      <c r="D76" s="25"/>
      <c r="E76" s="1066" t="s">
        <v>1465</v>
      </c>
      <c r="F76" s="1067"/>
      <c r="G76" s="604">
        <v>6231</v>
      </c>
      <c r="H76" s="25"/>
      <c r="I76" s="25"/>
    </row>
    <row r="77" spans="1:9" ht="13.25" customHeight="1" x14ac:dyDescent="0.15">
      <c r="A77" s="1066" t="s">
        <v>3755</v>
      </c>
      <c r="B77" s="1067"/>
      <c r="C77" s="657"/>
      <c r="D77" s="25"/>
      <c r="E77" s="1066" t="s">
        <v>2793</v>
      </c>
      <c r="F77" s="1067"/>
      <c r="G77" s="675"/>
      <c r="H77" s="25"/>
      <c r="I77" s="25"/>
    </row>
    <row r="78" spans="1:9" x14ac:dyDescent="0.15">
      <c r="A78" s="1068" t="s">
        <v>1483</v>
      </c>
      <c r="B78" s="1069"/>
      <c r="C78" s="659">
        <v>4113.2299999999996</v>
      </c>
      <c r="D78" s="25"/>
      <c r="E78" s="1068" t="s">
        <v>2756</v>
      </c>
      <c r="F78" s="1069"/>
      <c r="G78" s="659">
        <v>339</v>
      </c>
      <c r="H78" s="25"/>
      <c r="I78" s="25"/>
    </row>
    <row r="79" spans="1:9" x14ac:dyDescent="0.15">
      <c r="A79" s="1066" t="s">
        <v>3756</v>
      </c>
      <c r="B79" s="1067"/>
      <c r="C79" s="604">
        <v>4113.2299999999996</v>
      </c>
      <c r="D79" s="25"/>
      <c r="E79" s="718"/>
      <c r="F79" s="718"/>
      <c r="G79" s="718"/>
      <c r="H79" s="25"/>
      <c r="I79" s="25"/>
    </row>
    <row r="80" spans="1:9" x14ac:dyDescent="0.15">
      <c r="A80" s="1066" t="s">
        <v>1448</v>
      </c>
      <c r="B80" s="1067"/>
      <c r="C80" s="604">
        <v>194826.63</v>
      </c>
      <c r="D80" s="25"/>
      <c r="E80" s="1068" t="s">
        <v>2766</v>
      </c>
      <c r="F80" s="1069"/>
      <c r="G80" s="659">
        <v>13938</v>
      </c>
      <c r="H80" s="25"/>
      <c r="I80" s="25"/>
    </row>
    <row r="81" spans="5:7" x14ac:dyDescent="0.15">
      <c r="E81" s="1068" t="s">
        <v>1436</v>
      </c>
      <c r="F81" s="1069"/>
      <c r="G81" s="659">
        <v>19516</v>
      </c>
    </row>
    <row r="82" spans="5:7" x14ac:dyDescent="0.15">
      <c r="E82" s="1068" t="s">
        <v>2777</v>
      </c>
      <c r="F82" s="1069"/>
      <c r="G82" s="659">
        <v>96720</v>
      </c>
    </row>
    <row r="83" spans="5:7" x14ac:dyDescent="0.15">
      <c r="E83" s="1066" t="s">
        <v>2794</v>
      </c>
      <c r="F83" s="1067"/>
      <c r="G83" s="604">
        <v>130513</v>
      </c>
    </row>
    <row r="84" spans="5:7" x14ac:dyDescent="0.15">
      <c r="E84" s="1066" t="s">
        <v>4834</v>
      </c>
      <c r="F84" s="1067"/>
      <c r="G84" s="675"/>
    </row>
    <row r="85" spans="5:7" x14ac:dyDescent="0.15">
      <c r="E85" s="1068" t="s">
        <v>2766</v>
      </c>
      <c r="F85" s="1069"/>
      <c r="G85" s="659">
        <v>269</v>
      </c>
    </row>
    <row r="86" spans="5:7" x14ac:dyDescent="0.15">
      <c r="E86" s="1066" t="s">
        <v>4835</v>
      </c>
      <c r="F86" s="1067"/>
      <c r="G86" s="604">
        <v>269</v>
      </c>
    </row>
    <row r="87" spans="5:7" x14ac:dyDescent="0.15">
      <c r="E87" s="1066" t="s">
        <v>2795</v>
      </c>
      <c r="F87" s="1067"/>
      <c r="G87" s="675"/>
    </row>
    <row r="88" spans="5:7" x14ac:dyDescent="0.15">
      <c r="E88" s="1068" t="s">
        <v>2764</v>
      </c>
      <c r="F88" s="1069"/>
      <c r="G88" s="659">
        <v>14284</v>
      </c>
    </row>
    <row r="89" spans="5:7" x14ac:dyDescent="0.15">
      <c r="E89" s="1068" t="s">
        <v>1446</v>
      </c>
      <c r="F89" s="1069"/>
      <c r="G89" s="659">
        <v>316.04000000000002</v>
      </c>
    </row>
    <row r="90" spans="5:7" x14ac:dyDescent="0.15">
      <c r="E90" s="1068" t="s">
        <v>3764</v>
      </c>
      <c r="F90" s="1069"/>
      <c r="G90" s="659">
        <v>4372.4799999999996</v>
      </c>
    </row>
    <row r="91" spans="5:7" x14ac:dyDescent="0.15">
      <c r="E91" s="1068" t="s">
        <v>2773</v>
      </c>
      <c r="F91" s="1069"/>
      <c r="G91" s="659">
        <v>89804</v>
      </c>
    </row>
    <row r="92" spans="5:7" x14ac:dyDescent="0.15">
      <c r="E92" s="1066" t="s">
        <v>2796</v>
      </c>
      <c r="F92" s="1067"/>
      <c r="G92" s="604">
        <v>108776.52</v>
      </c>
    </row>
    <row r="93" spans="5:7" x14ac:dyDescent="0.15">
      <c r="E93" s="1066" t="s">
        <v>5045</v>
      </c>
      <c r="F93" s="1067"/>
      <c r="G93" s="657"/>
    </row>
    <row r="94" spans="5:7" x14ac:dyDescent="0.15">
      <c r="E94" s="1068" t="s">
        <v>2745</v>
      </c>
      <c r="F94" s="1069"/>
      <c r="G94" s="659">
        <v>1014</v>
      </c>
    </row>
    <row r="95" spans="5:7" x14ac:dyDescent="0.15">
      <c r="E95" s="1066" t="s">
        <v>5046</v>
      </c>
      <c r="F95" s="1067"/>
      <c r="G95" s="604">
        <v>1014</v>
      </c>
    </row>
    <row r="96" spans="5:7" x14ac:dyDescent="0.15">
      <c r="E96" s="1066" t="s">
        <v>1478</v>
      </c>
      <c r="F96" s="1067"/>
      <c r="G96" s="657"/>
    </row>
    <row r="97" spans="5:7" x14ac:dyDescent="0.15">
      <c r="E97" s="1068" t="s">
        <v>1444</v>
      </c>
      <c r="F97" s="1069"/>
      <c r="G97" s="659">
        <v>1208</v>
      </c>
    </row>
    <row r="98" spans="5:7" x14ac:dyDescent="0.15">
      <c r="E98" s="1066" t="s">
        <v>1479</v>
      </c>
      <c r="F98" s="1067"/>
      <c r="G98" s="604">
        <v>1208</v>
      </c>
    </row>
    <row r="99" spans="5:7" x14ac:dyDescent="0.15">
      <c r="E99" s="1066" t="s">
        <v>2797</v>
      </c>
      <c r="F99" s="1067"/>
      <c r="G99" s="657"/>
    </row>
    <row r="100" spans="5:7" x14ac:dyDescent="0.15">
      <c r="E100" s="1068" t="s">
        <v>2926</v>
      </c>
      <c r="F100" s="1069"/>
      <c r="G100" s="659">
        <v>402</v>
      </c>
    </row>
    <row r="101" spans="5:7" x14ac:dyDescent="0.15">
      <c r="E101" s="1068" t="s">
        <v>2775</v>
      </c>
      <c r="F101" s="1069"/>
      <c r="G101" s="659">
        <v>420</v>
      </c>
    </row>
    <row r="102" spans="5:7" x14ac:dyDescent="0.15">
      <c r="E102" s="1066" t="s">
        <v>2798</v>
      </c>
      <c r="F102" s="1067"/>
      <c r="G102" s="604">
        <v>822</v>
      </c>
    </row>
    <row r="103" spans="5:7" x14ac:dyDescent="0.15">
      <c r="E103" s="1066" t="s">
        <v>4836</v>
      </c>
      <c r="F103" s="1067"/>
      <c r="G103" s="657"/>
    </row>
    <row r="104" spans="5:7" x14ac:dyDescent="0.15">
      <c r="E104" s="1068" t="s">
        <v>3762</v>
      </c>
      <c r="F104" s="1069"/>
      <c r="G104" s="659">
        <v>39</v>
      </c>
    </row>
    <row r="105" spans="5:7" x14ac:dyDescent="0.15">
      <c r="E105" s="1066" t="s">
        <v>4837</v>
      </c>
      <c r="F105" s="1067"/>
      <c r="G105" s="604">
        <v>39</v>
      </c>
    </row>
    <row r="106" spans="5:7" x14ac:dyDescent="0.15">
      <c r="E106" s="1066" t="s">
        <v>2799</v>
      </c>
      <c r="F106" s="1067"/>
      <c r="G106" s="657"/>
    </row>
    <row r="107" spans="5:7" x14ac:dyDescent="0.15">
      <c r="E107" s="1068" t="s">
        <v>2754</v>
      </c>
      <c r="F107" s="1069"/>
      <c r="G107" s="659">
        <v>909</v>
      </c>
    </row>
    <row r="108" spans="5:7" x14ac:dyDescent="0.15">
      <c r="E108" s="1066" t="s">
        <v>2800</v>
      </c>
      <c r="F108" s="1067"/>
      <c r="G108" s="604">
        <v>909</v>
      </c>
    </row>
    <row r="109" spans="5:7" x14ac:dyDescent="0.15">
      <c r="E109" s="1066" t="s">
        <v>2801</v>
      </c>
      <c r="F109" s="1067"/>
      <c r="G109" s="675"/>
    </row>
    <row r="110" spans="5:7" x14ac:dyDescent="0.15">
      <c r="E110" s="1068" t="s">
        <v>2758</v>
      </c>
      <c r="F110" s="1069"/>
      <c r="G110" s="659">
        <v>400</v>
      </c>
    </row>
    <row r="111" spans="5:7" x14ac:dyDescent="0.15">
      <c r="E111" s="1066" t="s">
        <v>2802</v>
      </c>
      <c r="F111" s="1067"/>
      <c r="G111" s="604">
        <v>400</v>
      </c>
    </row>
    <row r="112" spans="5:7" x14ac:dyDescent="0.15">
      <c r="E112" s="718"/>
      <c r="F112" s="718"/>
      <c r="G112" s="718"/>
    </row>
    <row r="113" spans="5:7" x14ac:dyDescent="0.15">
      <c r="E113" s="1066" t="s">
        <v>2803</v>
      </c>
      <c r="F113" s="1067"/>
      <c r="G113" s="657"/>
    </row>
    <row r="114" spans="5:7" x14ac:dyDescent="0.15">
      <c r="E114" s="1068" t="s">
        <v>2760</v>
      </c>
      <c r="F114" s="1069"/>
      <c r="G114" s="659">
        <v>4125</v>
      </c>
    </row>
    <row r="115" spans="5:7" x14ac:dyDescent="0.15">
      <c r="E115" s="1066" t="s">
        <v>2804</v>
      </c>
      <c r="F115" s="1067"/>
      <c r="G115" s="604">
        <v>4125</v>
      </c>
    </row>
    <row r="116" spans="5:7" x14ac:dyDescent="0.15">
      <c r="E116" s="1066" t="s">
        <v>1480</v>
      </c>
      <c r="F116" s="1067"/>
      <c r="G116" s="657"/>
    </row>
    <row r="117" spans="5:7" x14ac:dyDescent="0.15">
      <c r="E117" s="1068" t="s">
        <v>1442</v>
      </c>
      <c r="F117" s="1069"/>
      <c r="G117" s="659">
        <v>217</v>
      </c>
    </row>
    <row r="118" spans="5:7" x14ac:dyDescent="0.15">
      <c r="E118" s="1066" t="s">
        <v>1481</v>
      </c>
      <c r="F118" s="1067"/>
      <c r="G118" s="604">
        <v>217</v>
      </c>
    </row>
    <row r="119" spans="5:7" x14ac:dyDescent="0.15">
      <c r="E119" s="1066" t="s">
        <v>2807</v>
      </c>
      <c r="F119" s="1067"/>
      <c r="G119" s="657"/>
    </row>
    <row r="120" spans="5:7" x14ac:dyDescent="0.15">
      <c r="E120" s="1068" t="s">
        <v>2751</v>
      </c>
      <c r="F120" s="1069"/>
      <c r="G120" s="659">
        <v>4781</v>
      </c>
    </row>
    <row r="121" spans="5:7" x14ac:dyDescent="0.15">
      <c r="E121" s="1066" t="s">
        <v>2808</v>
      </c>
      <c r="F121" s="1067"/>
      <c r="G121" s="604">
        <v>4781</v>
      </c>
    </row>
    <row r="122" spans="5:7" x14ac:dyDescent="0.15">
      <c r="E122" s="1066" t="s">
        <v>1448</v>
      </c>
      <c r="F122" s="1067"/>
      <c r="G122" s="604">
        <v>800381.52</v>
      </c>
    </row>
  </sheetData>
  <mergeCells count="141">
    <mergeCell ref="A24:B24"/>
    <mergeCell ref="A25:B25"/>
    <mergeCell ref="A23:B23"/>
    <mergeCell ref="A34:B34"/>
    <mergeCell ref="A35:B35"/>
    <mergeCell ref="A32:B32"/>
    <mergeCell ref="A33:B33"/>
    <mergeCell ref="A30:B30"/>
    <mergeCell ref="A31:B31"/>
    <mergeCell ref="A28:B28"/>
    <mergeCell ref="A29:B29"/>
    <mergeCell ref="A26:B26"/>
    <mergeCell ref="A27:B27"/>
    <mergeCell ref="A40:B40"/>
    <mergeCell ref="A41:B41"/>
    <mergeCell ref="E40:F40"/>
    <mergeCell ref="E41:F41"/>
    <mergeCell ref="A38:B38"/>
    <mergeCell ref="A39:B39"/>
    <mergeCell ref="E38:F38"/>
    <mergeCell ref="E39:F39"/>
    <mergeCell ref="A36:B36"/>
    <mergeCell ref="A37:B37"/>
    <mergeCell ref="E36:F36"/>
    <mergeCell ref="E37:F37"/>
    <mergeCell ref="A46:B46"/>
    <mergeCell ref="A47:B47"/>
    <mergeCell ref="E46:F46"/>
    <mergeCell ref="E47:F47"/>
    <mergeCell ref="A44:B44"/>
    <mergeCell ref="A45:B45"/>
    <mergeCell ref="E44:F44"/>
    <mergeCell ref="A42:B42"/>
    <mergeCell ref="A43:B43"/>
    <mergeCell ref="E42:F42"/>
    <mergeCell ref="E43:F43"/>
    <mergeCell ref="A52:B52"/>
    <mergeCell ref="A53:B53"/>
    <mergeCell ref="E52:F52"/>
    <mergeCell ref="E53:F53"/>
    <mergeCell ref="A50:B50"/>
    <mergeCell ref="A51:B51"/>
    <mergeCell ref="E50:F50"/>
    <mergeCell ref="E51:F51"/>
    <mergeCell ref="A48:B48"/>
    <mergeCell ref="A49:B49"/>
    <mergeCell ref="E48:F48"/>
    <mergeCell ref="E49:F49"/>
    <mergeCell ref="A59:B59"/>
    <mergeCell ref="A60:B60"/>
    <mergeCell ref="E59:F59"/>
    <mergeCell ref="E60:F60"/>
    <mergeCell ref="A57:B57"/>
    <mergeCell ref="A58:B58"/>
    <mergeCell ref="E57:F57"/>
    <mergeCell ref="E58:F58"/>
    <mergeCell ref="A54:B54"/>
    <mergeCell ref="A56:B56"/>
    <mergeCell ref="E54:F54"/>
    <mergeCell ref="E55:F55"/>
    <mergeCell ref="E56:F56"/>
    <mergeCell ref="A65:B65"/>
    <mergeCell ref="A66:B66"/>
    <mergeCell ref="E65:F65"/>
    <mergeCell ref="E66:F66"/>
    <mergeCell ref="A63:B63"/>
    <mergeCell ref="A64:B64"/>
    <mergeCell ref="E63:F63"/>
    <mergeCell ref="E64:F64"/>
    <mergeCell ref="A61:B61"/>
    <mergeCell ref="A62:B62"/>
    <mergeCell ref="E61:F61"/>
    <mergeCell ref="E62:F62"/>
    <mergeCell ref="A71:B71"/>
    <mergeCell ref="A72:B72"/>
    <mergeCell ref="E71:F71"/>
    <mergeCell ref="E72:F72"/>
    <mergeCell ref="A69:B69"/>
    <mergeCell ref="A70:B70"/>
    <mergeCell ref="E69:F69"/>
    <mergeCell ref="E70:F70"/>
    <mergeCell ref="A67:B67"/>
    <mergeCell ref="A68:B68"/>
    <mergeCell ref="E67:F67"/>
    <mergeCell ref="E68:F68"/>
    <mergeCell ref="A77:B77"/>
    <mergeCell ref="A78:B78"/>
    <mergeCell ref="E77:F77"/>
    <mergeCell ref="E78:F78"/>
    <mergeCell ref="A75:B75"/>
    <mergeCell ref="A76:B76"/>
    <mergeCell ref="E75:F75"/>
    <mergeCell ref="E76:F76"/>
    <mergeCell ref="A73:B73"/>
    <mergeCell ref="A74:B74"/>
    <mergeCell ref="E73:F73"/>
    <mergeCell ref="E74:F74"/>
    <mergeCell ref="E81:F81"/>
    <mergeCell ref="E82:F82"/>
    <mergeCell ref="E83:F83"/>
    <mergeCell ref="E84:F84"/>
    <mergeCell ref="E85:F85"/>
    <mergeCell ref="E86:F86"/>
    <mergeCell ref="A79:B79"/>
    <mergeCell ref="A80:B80"/>
    <mergeCell ref="E80:F80"/>
    <mergeCell ref="E93:F93"/>
    <mergeCell ref="E94:F94"/>
    <mergeCell ref="E95:F95"/>
    <mergeCell ref="E96:F96"/>
    <mergeCell ref="E97:F97"/>
    <mergeCell ref="E98:F98"/>
    <mergeCell ref="E87:F87"/>
    <mergeCell ref="E88:F88"/>
    <mergeCell ref="E89:F89"/>
    <mergeCell ref="E90:F90"/>
    <mergeCell ref="E91:F91"/>
    <mergeCell ref="E92:F92"/>
    <mergeCell ref="E105:F105"/>
    <mergeCell ref="E106:F106"/>
    <mergeCell ref="E107:F107"/>
    <mergeCell ref="E108:F108"/>
    <mergeCell ref="E109:F109"/>
    <mergeCell ref="E110:F110"/>
    <mergeCell ref="E99:F99"/>
    <mergeCell ref="E100:F100"/>
    <mergeCell ref="E101:F101"/>
    <mergeCell ref="E102:F102"/>
    <mergeCell ref="E103:F103"/>
    <mergeCell ref="E104:F104"/>
    <mergeCell ref="E118:F118"/>
    <mergeCell ref="E119:F119"/>
    <mergeCell ref="E120:F120"/>
    <mergeCell ref="E121:F121"/>
    <mergeCell ref="E122:F122"/>
    <mergeCell ref="E111:F111"/>
    <mergeCell ref="E113:F113"/>
    <mergeCell ref="E114:F114"/>
    <mergeCell ref="E115:F115"/>
    <mergeCell ref="E116:F116"/>
    <mergeCell ref="E117:F117"/>
  </mergeCells>
  <pageMargins left="0.7" right="0.7" top="0.75" bottom="0.75" header="0.3" footer="0.3"/>
  <pageSetup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8C4DD-FB57-40FD-8BEE-99620C0C7CC8}">
  <dimension ref="A1:J179"/>
  <sheetViews>
    <sheetView workbookViewId="0">
      <selection activeCell="H1" sqref="H1"/>
    </sheetView>
  </sheetViews>
  <sheetFormatPr baseColWidth="10" defaultColWidth="8.83203125" defaultRowHeight="13" x14ac:dyDescent="0.15"/>
  <cols>
    <col min="1" max="1" width="36.6640625" customWidth="1"/>
    <col min="2" max="2" width="16.5" customWidth="1"/>
    <col min="4" max="4" width="19.33203125" customWidth="1"/>
    <col min="5" max="5" width="30.1640625" customWidth="1"/>
    <col min="6" max="6" width="22" customWidth="1"/>
    <col min="8" max="8" width="24.33203125" customWidth="1"/>
    <col min="9" max="9" width="33" customWidth="1"/>
    <col min="10" max="10" width="19.5" customWidth="1"/>
  </cols>
  <sheetData>
    <row r="1" spans="1:10" x14ac:dyDescent="0.15">
      <c r="A1" s="118" t="s">
        <v>4111</v>
      </c>
      <c r="D1" s="118" t="s">
        <v>5918</v>
      </c>
      <c r="H1" s="118" t="s">
        <v>3758</v>
      </c>
    </row>
    <row r="2" spans="1:10" ht="14" thickBot="1" x14ac:dyDescent="0.2"/>
    <row r="3" spans="1:10" ht="32" customHeight="1" thickBot="1" x14ac:dyDescent="0.25">
      <c r="A3" s="983" t="s">
        <v>1486</v>
      </c>
      <c r="B3" s="983" t="s">
        <v>1487</v>
      </c>
      <c r="D3" s="826" t="s">
        <v>2742</v>
      </c>
      <c r="E3" s="826" t="s">
        <v>2743</v>
      </c>
      <c r="F3" s="826" t="s">
        <v>1450</v>
      </c>
      <c r="H3" s="1083" t="s">
        <v>2742</v>
      </c>
      <c r="I3" s="992"/>
      <c r="J3" s="992"/>
    </row>
    <row r="4" spans="1:10" ht="18" thickBot="1" x14ac:dyDescent="0.2">
      <c r="A4" s="986" t="s">
        <v>1488</v>
      </c>
      <c r="B4" s="981">
        <v>10</v>
      </c>
      <c r="D4" s="718"/>
      <c r="E4" s="718"/>
      <c r="F4" s="718"/>
      <c r="G4" s="991"/>
      <c r="H4" s="1084"/>
      <c r="I4" s="992" t="s">
        <v>2743</v>
      </c>
      <c r="J4" s="992" t="s">
        <v>1450</v>
      </c>
    </row>
    <row r="5" spans="1:10" ht="18" thickBot="1" x14ac:dyDescent="0.2">
      <c r="A5" s="978" t="s">
        <v>1489</v>
      </c>
      <c r="B5" s="979">
        <v>139</v>
      </c>
      <c r="D5" s="826" t="s">
        <v>2916</v>
      </c>
      <c r="E5" s="826" t="s">
        <v>4828</v>
      </c>
      <c r="F5" s="659">
        <v>400</v>
      </c>
      <c r="G5" s="988"/>
      <c r="H5" s="827"/>
      <c r="I5" s="827"/>
      <c r="J5" s="657"/>
    </row>
    <row r="6" spans="1:10" ht="18" thickBot="1" x14ac:dyDescent="0.2">
      <c r="A6" s="986" t="s">
        <v>1490</v>
      </c>
      <c r="B6" s="981">
        <v>135</v>
      </c>
      <c r="D6" s="826" t="s">
        <v>1457</v>
      </c>
      <c r="E6" s="826" t="s">
        <v>3751</v>
      </c>
      <c r="F6" s="659">
        <v>99628.5</v>
      </c>
      <c r="G6" s="57"/>
      <c r="H6" s="827"/>
      <c r="I6" s="827"/>
      <c r="J6" s="659">
        <v>150</v>
      </c>
    </row>
    <row r="7" spans="1:10" ht="18" thickBot="1" x14ac:dyDescent="0.2">
      <c r="A7" s="978" t="s">
        <v>2897</v>
      </c>
      <c r="B7" s="979">
        <v>2</v>
      </c>
      <c r="D7" s="826" t="s">
        <v>1483</v>
      </c>
      <c r="E7" s="826" t="s">
        <v>3752</v>
      </c>
      <c r="F7" s="659">
        <v>2370.59</v>
      </c>
      <c r="G7" s="57"/>
      <c r="H7" s="826" t="s">
        <v>1464</v>
      </c>
      <c r="I7" s="826" t="s">
        <v>2744</v>
      </c>
      <c r="J7" s="659">
        <v>14452</v>
      </c>
    </row>
    <row r="8" spans="1:10" ht="18" thickBot="1" x14ac:dyDescent="0.2">
      <c r="A8" s="986" t="s">
        <v>1491</v>
      </c>
      <c r="B8" s="981">
        <v>116</v>
      </c>
      <c r="D8" s="1079" t="s">
        <v>1469</v>
      </c>
      <c r="E8" s="1079" t="s">
        <v>3753</v>
      </c>
      <c r="F8" s="989">
        <v>986</v>
      </c>
      <c r="G8" s="57"/>
      <c r="H8" s="826" t="s">
        <v>2928</v>
      </c>
      <c r="I8" s="826" t="s">
        <v>5919</v>
      </c>
      <c r="J8" s="659">
        <v>424</v>
      </c>
    </row>
    <row r="9" spans="1:10" ht="18" thickTop="1" thickBot="1" x14ac:dyDescent="0.2">
      <c r="A9" s="984"/>
      <c r="B9" s="987">
        <v>402</v>
      </c>
      <c r="D9" s="1080"/>
      <c r="E9" s="1080"/>
      <c r="F9" s="990"/>
      <c r="G9" s="57"/>
      <c r="H9" s="826" t="s">
        <v>2745</v>
      </c>
      <c r="I9" s="826" t="s">
        <v>2746</v>
      </c>
      <c r="J9" s="659">
        <v>1056</v>
      </c>
    </row>
    <row r="10" spans="1:10" x14ac:dyDescent="0.15">
      <c r="D10" s="1079" t="s">
        <v>2911</v>
      </c>
      <c r="E10" s="1079" t="s">
        <v>3754</v>
      </c>
      <c r="F10" s="661">
        <v>91</v>
      </c>
      <c r="G10" s="57"/>
      <c r="H10" s="29"/>
      <c r="I10" s="29"/>
      <c r="J10" s="506"/>
    </row>
    <row r="11" spans="1:10" x14ac:dyDescent="0.15">
      <c r="A11" s="118" t="s">
        <v>3780</v>
      </c>
      <c r="D11" s="1080"/>
      <c r="E11" s="1080"/>
      <c r="F11" s="664"/>
      <c r="G11" s="57"/>
      <c r="H11" s="718"/>
      <c r="I11" s="718"/>
      <c r="J11" s="993"/>
    </row>
    <row r="12" spans="1:10" ht="15" thickBot="1" x14ac:dyDescent="0.2">
      <c r="D12" s="1079" t="s">
        <v>1464</v>
      </c>
      <c r="E12" s="1079" t="s">
        <v>2744</v>
      </c>
      <c r="F12" s="661">
        <v>3586.35</v>
      </c>
      <c r="G12" s="57"/>
      <c r="H12" s="826" t="s">
        <v>2747</v>
      </c>
      <c r="I12" s="826" t="s">
        <v>2748</v>
      </c>
      <c r="J12" s="659">
        <v>4410</v>
      </c>
    </row>
    <row r="13" spans="1:10" ht="35" thickBot="1" x14ac:dyDescent="0.25">
      <c r="A13" s="983" t="s">
        <v>1846</v>
      </c>
      <c r="B13" s="983" t="s">
        <v>1487</v>
      </c>
      <c r="D13" s="1080"/>
      <c r="E13" s="1080"/>
      <c r="F13" s="664"/>
      <c r="G13" s="57"/>
      <c r="H13" s="826" t="s">
        <v>2749</v>
      </c>
      <c r="I13" s="826" t="s">
        <v>2750</v>
      </c>
      <c r="J13" s="659">
        <v>1634</v>
      </c>
    </row>
    <row r="14" spans="1:10" ht="18" thickBot="1" x14ac:dyDescent="0.2">
      <c r="A14" s="986" t="s">
        <v>1847</v>
      </c>
      <c r="B14" s="985" t="s">
        <v>5905</v>
      </c>
      <c r="D14" s="1079" t="s">
        <v>2747</v>
      </c>
      <c r="E14" s="1079" t="s">
        <v>2748</v>
      </c>
      <c r="F14" s="661">
        <v>318</v>
      </c>
      <c r="G14" s="57"/>
      <c r="H14" s="826" t="s">
        <v>2926</v>
      </c>
      <c r="I14" s="826" t="s">
        <v>3759</v>
      </c>
      <c r="J14" s="659">
        <v>201</v>
      </c>
    </row>
    <row r="15" spans="1:10" ht="18" thickBot="1" x14ac:dyDescent="0.2">
      <c r="A15" s="978" t="s">
        <v>1848</v>
      </c>
      <c r="B15" s="982" t="s">
        <v>5906</v>
      </c>
      <c r="D15" s="1080"/>
      <c r="E15" s="1080"/>
      <c r="F15" s="664"/>
      <c r="G15" s="57"/>
      <c r="H15" s="826" t="s">
        <v>2751</v>
      </c>
      <c r="I15" s="826" t="s">
        <v>2752</v>
      </c>
      <c r="J15" s="659">
        <v>6404</v>
      </c>
    </row>
    <row r="16" spans="1:10" ht="18" thickBot="1" x14ac:dyDescent="0.2">
      <c r="A16" s="986" t="s">
        <v>1849</v>
      </c>
      <c r="B16" s="985" t="s">
        <v>5907</v>
      </c>
      <c r="D16" s="1079" t="s">
        <v>2751</v>
      </c>
      <c r="E16" s="1079" t="s">
        <v>2752</v>
      </c>
      <c r="F16" s="661">
        <v>258</v>
      </c>
      <c r="G16" s="57"/>
      <c r="H16" s="826" t="s">
        <v>1452</v>
      </c>
      <c r="I16" s="826" t="s">
        <v>2753</v>
      </c>
      <c r="J16" s="659">
        <v>18326</v>
      </c>
    </row>
    <row r="17" spans="1:10" ht="35" thickBot="1" x14ac:dyDescent="0.2">
      <c r="A17" s="978" t="s">
        <v>1850</v>
      </c>
      <c r="B17" s="982" t="s">
        <v>5908</v>
      </c>
      <c r="D17" s="1080"/>
      <c r="E17" s="1080"/>
      <c r="F17" s="664"/>
      <c r="G17" s="57"/>
      <c r="H17" s="826" t="s">
        <v>2754</v>
      </c>
      <c r="I17" s="826" t="s">
        <v>2755</v>
      </c>
      <c r="J17" s="659">
        <v>739</v>
      </c>
    </row>
    <row r="18" spans="1:10" ht="18" thickBot="1" x14ac:dyDescent="0.2">
      <c r="A18" s="986" t="s">
        <v>1851</v>
      </c>
      <c r="B18" s="985" t="s">
        <v>5909</v>
      </c>
      <c r="D18" s="826" t="s">
        <v>1452</v>
      </c>
      <c r="E18" s="826" t="s">
        <v>2753</v>
      </c>
      <c r="F18" s="659">
        <v>1050</v>
      </c>
      <c r="G18" s="57"/>
      <c r="H18" s="1079" t="s">
        <v>2756</v>
      </c>
      <c r="I18" s="1079" t="s">
        <v>2757</v>
      </c>
      <c r="J18" s="661">
        <v>-160</v>
      </c>
    </row>
    <row r="19" spans="1:10" ht="29" thickBot="1" x14ac:dyDescent="0.2">
      <c r="A19" s="978" t="s">
        <v>1852</v>
      </c>
      <c r="B19" s="982" t="s">
        <v>5910</v>
      </c>
      <c r="D19" s="826" t="s">
        <v>4831</v>
      </c>
      <c r="E19" s="975" t="s">
        <v>4832</v>
      </c>
      <c r="F19" s="659">
        <v>32</v>
      </c>
      <c r="G19" s="73"/>
      <c r="H19" s="1080"/>
      <c r="I19" s="1080"/>
      <c r="J19" s="664"/>
    </row>
    <row r="20" spans="1:10" ht="35" thickBot="1" x14ac:dyDescent="0.2">
      <c r="A20" s="986" t="s">
        <v>1853</v>
      </c>
      <c r="B20" s="985" t="s">
        <v>5911</v>
      </c>
      <c r="D20" s="826" t="s">
        <v>1428</v>
      </c>
      <c r="E20" s="826" t="s">
        <v>1429</v>
      </c>
      <c r="F20" s="659">
        <v>688</v>
      </c>
      <c r="G20" s="73"/>
      <c r="H20" s="826" t="s">
        <v>2758</v>
      </c>
      <c r="I20" s="826" t="s">
        <v>2759</v>
      </c>
      <c r="J20" s="659">
        <v>1800</v>
      </c>
    </row>
    <row r="21" spans="1:10" ht="35" thickBot="1" x14ac:dyDescent="0.2">
      <c r="A21" s="978" t="s">
        <v>4826</v>
      </c>
      <c r="B21" s="982" t="s">
        <v>5906</v>
      </c>
      <c r="D21" s="826" t="s">
        <v>1430</v>
      </c>
      <c r="E21" s="826" t="s">
        <v>1431</v>
      </c>
      <c r="F21" s="659">
        <v>408</v>
      </c>
      <c r="G21" s="73"/>
      <c r="H21" s="826" t="s">
        <v>2760</v>
      </c>
      <c r="I21" s="826" t="s">
        <v>2761</v>
      </c>
      <c r="J21" s="659">
        <v>3800</v>
      </c>
    </row>
    <row r="22" spans="1:10" ht="35" thickBot="1" x14ac:dyDescent="0.2">
      <c r="A22" s="986" t="s">
        <v>1854</v>
      </c>
      <c r="B22" s="985" t="s">
        <v>5912</v>
      </c>
      <c r="D22" s="826" t="s">
        <v>1432</v>
      </c>
      <c r="E22" s="826" t="s">
        <v>1433</v>
      </c>
      <c r="F22" s="659">
        <v>508</v>
      </c>
      <c r="G22" s="73"/>
      <c r="H22" s="826" t="s">
        <v>1428</v>
      </c>
      <c r="I22" s="826" t="s">
        <v>1429</v>
      </c>
      <c r="J22" s="659">
        <v>6047</v>
      </c>
    </row>
    <row r="23" spans="1:10" ht="18" thickBot="1" x14ac:dyDescent="0.2">
      <c r="A23" s="978" t="s">
        <v>5043</v>
      </c>
      <c r="B23" s="982" t="s">
        <v>5913</v>
      </c>
      <c r="D23" s="826" t="s">
        <v>1434</v>
      </c>
      <c r="E23" s="826" t="s">
        <v>1435</v>
      </c>
      <c r="F23" s="659">
        <v>770</v>
      </c>
      <c r="G23" s="73"/>
      <c r="H23" s="826" t="s">
        <v>1430</v>
      </c>
      <c r="I23" s="826" t="s">
        <v>1431</v>
      </c>
      <c r="J23" s="659">
        <v>13467</v>
      </c>
    </row>
    <row r="24" spans="1:10" ht="18" thickBot="1" x14ac:dyDescent="0.2">
      <c r="A24" s="986" t="s">
        <v>1855</v>
      </c>
      <c r="B24" s="985" t="s">
        <v>5914</v>
      </c>
      <c r="D24" s="826" t="s">
        <v>2768</v>
      </c>
      <c r="E24" s="826" t="s">
        <v>2769</v>
      </c>
      <c r="F24" s="659">
        <v>308</v>
      </c>
      <c r="G24" s="73"/>
      <c r="H24" s="826" t="s">
        <v>1432</v>
      </c>
      <c r="I24" s="826" t="s">
        <v>1433</v>
      </c>
      <c r="J24" s="659">
        <v>6848</v>
      </c>
    </row>
    <row r="25" spans="1:10" ht="19" thickTop="1" thickBot="1" x14ac:dyDescent="0.2">
      <c r="A25" s="984"/>
      <c r="B25" s="980" t="s">
        <v>5915</v>
      </c>
      <c r="D25" s="826" t="s">
        <v>1436</v>
      </c>
      <c r="E25" s="826" t="s">
        <v>1437</v>
      </c>
      <c r="F25" s="659">
        <v>5571</v>
      </c>
      <c r="G25" s="57"/>
      <c r="H25" s="826" t="s">
        <v>2764</v>
      </c>
      <c r="I25" s="826" t="s">
        <v>2765</v>
      </c>
      <c r="J25" s="659">
        <v>31746</v>
      </c>
    </row>
    <row r="26" spans="1:10" ht="14" x14ac:dyDescent="0.15">
      <c r="D26" s="826" t="s">
        <v>1438</v>
      </c>
      <c r="E26" s="826" t="s">
        <v>1439</v>
      </c>
      <c r="F26" s="659">
        <v>32819.06</v>
      </c>
      <c r="G26" s="57"/>
      <c r="H26" s="826" t="s">
        <v>2766</v>
      </c>
      <c r="I26" s="826" t="s">
        <v>2767</v>
      </c>
      <c r="J26" s="659">
        <v>22487</v>
      </c>
    </row>
    <row r="27" spans="1:10" ht="14" x14ac:dyDescent="0.15">
      <c r="A27" s="118" t="s">
        <v>5916</v>
      </c>
      <c r="D27" s="826" t="s">
        <v>1440</v>
      </c>
      <c r="E27" s="826" t="s">
        <v>1441</v>
      </c>
      <c r="F27" s="659">
        <v>26074.79</v>
      </c>
      <c r="G27" s="57"/>
      <c r="H27" s="826" t="s">
        <v>2768</v>
      </c>
      <c r="I27" s="826" t="s">
        <v>2769</v>
      </c>
      <c r="J27" s="659">
        <v>14025.78</v>
      </c>
    </row>
    <row r="28" spans="1:10" ht="15" thickBot="1" x14ac:dyDescent="0.2">
      <c r="D28" s="826" t="s">
        <v>1442</v>
      </c>
      <c r="E28" s="826" t="s">
        <v>1443</v>
      </c>
      <c r="F28" s="659">
        <v>25125</v>
      </c>
      <c r="G28" s="57"/>
      <c r="H28" s="826" t="s">
        <v>2770</v>
      </c>
      <c r="I28" s="826" t="s">
        <v>2771</v>
      </c>
      <c r="J28" s="659">
        <v>1144</v>
      </c>
    </row>
    <row r="29" spans="1:10" ht="35" thickBot="1" x14ac:dyDescent="0.25">
      <c r="A29" s="983" t="s">
        <v>1846</v>
      </c>
      <c r="B29" s="983" t="s">
        <v>1487</v>
      </c>
      <c r="D29" s="826" t="s">
        <v>1444</v>
      </c>
      <c r="E29" s="826" t="s">
        <v>1445</v>
      </c>
      <c r="F29" s="659">
        <v>11362</v>
      </c>
      <c r="G29" s="57"/>
      <c r="H29" s="826" t="s">
        <v>1436</v>
      </c>
      <c r="I29" s="826" t="s">
        <v>1437</v>
      </c>
      <c r="J29" s="659">
        <v>276869.7</v>
      </c>
    </row>
    <row r="30" spans="1:10" ht="18" thickBot="1" x14ac:dyDescent="0.2">
      <c r="A30" s="986" t="s">
        <v>2839</v>
      </c>
      <c r="B30" s="985" t="s">
        <v>5906</v>
      </c>
      <c r="D30" s="826" t="s">
        <v>1446</v>
      </c>
      <c r="E30" s="826" t="s">
        <v>1447</v>
      </c>
      <c r="F30" s="659">
        <v>524.1</v>
      </c>
      <c r="G30" s="57"/>
      <c r="H30" s="826" t="s">
        <v>2772</v>
      </c>
      <c r="I30" s="827"/>
      <c r="J30" s="659">
        <v>180331</v>
      </c>
    </row>
    <row r="31" spans="1:10" ht="18" thickBot="1" x14ac:dyDescent="0.2">
      <c r="A31" s="978" t="s">
        <v>2840</v>
      </c>
      <c r="B31" s="982" t="s">
        <v>5917</v>
      </c>
      <c r="D31" s="825" t="s">
        <v>1448</v>
      </c>
      <c r="E31" s="827"/>
      <c r="F31" s="604">
        <v>212878.39</v>
      </c>
      <c r="G31" s="57"/>
      <c r="H31" s="826" t="s">
        <v>1438</v>
      </c>
      <c r="I31" s="826" t="s">
        <v>1439</v>
      </c>
      <c r="J31" s="659">
        <v>160102.32</v>
      </c>
    </row>
    <row r="32" spans="1:10" ht="19" thickTop="1" thickBot="1" x14ac:dyDescent="0.2">
      <c r="A32" s="984"/>
      <c r="B32" s="980" t="s">
        <v>5905</v>
      </c>
      <c r="D32" s="57"/>
      <c r="E32" s="57"/>
      <c r="F32" s="25"/>
      <c r="G32" s="57"/>
      <c r="H32" s="826" t="s">
        <v>1440</v>
      </c>
      <c r="I32" s="826" t="s">
        <v>1441</v>
      </c>
      <c r="J32" s="659">
        <v>874</v>
      </c>
    </row>
    <row r="33" spans="4:10" ht="14" x14ac:dyDescent="0.15">
      <c r="D33" s="1081" t="s">
        <v>1449</v>
      </c>
      <c r="E33" s="1082"/>
      <c r="F33" s="749" t="s">
        <v>1450</v>
      </c>
      <c r="G33" s="57"/>
      <c r="H33" s="826" t="s">
        <v>1442</v>
      </c>
      <c r="I33" s="826" t="s">
        <v>1443</v>
      </c>
      <c r="J33" s="659">
        <v>13781</v>
      </c>
    </row>
    <row r="34" spans="4:10" ht="14" x14ac:dyDescent="0.15">
      <c r="D34" s="1072" t="s">
        <v>1451</v>
      </c>
      <c r="E34" s="1073"/>
      <c r="F34" s="681"/>
      <c r="G34" s="57"/>
      <c r="H34" s="826" t="s">
        <v>1444</v>
      </c>
      <c r="I34" s="826" t="s">
        <v>1445</v>
      </c>
      <c r="J34" s="659">
        <v>1352</v>
      </c>
    </row>
    <row r="35" spans="4:10" ht="14" x14ac:dyDescent="0.15">
      <c r="D35" s="1074" t="s">
        <v>1452</v>
      </c>
      <c r="E35" s="1075"/>
      <c r="F35" s="659">
        <v>450</v>
      </c>
      <c r="G35" s="57"/>
      <c r="H35" s="826" t="s">
        <v>1446</v>
      </c>
      <c r="I35" s="826" t="s">
        <v>1447</v>
      </c>
      <c r="J35" s="659">
        <v>11965.24</v>
      </c>
    </row>
    <row r="36" spans="4:10" ht="14" x14ac:dyDescent="0.15">
      <c r="D36" s="1074" t="s">
        <v>1428</v>
      </c>
      <c r="E36" s="1075"/>
      <c r="F36" s="659">
        <v>688</v>
      </c>
      <c r="G36" s="57"/>
      <c r="H36" s="826" t="s">
        <v>3764</v>
      </c>
      <c r="I36" s="827"/>
      <c r="J36" s="659">
        <v>13117.44</v>
      </c>
    </row>
    <row r="37" spans="4:10" ht="14" x14ac:dyDescent="0.15">
      <c r="D37" s="1074" t="s">
        <v>1430</v>
      </c>
      <c r="E37" s="1075"/>
      <c r="F37" s="659">
        <v>408</v>
      </c>
      <c r="G37" s="57"/>
      <c r="H37" s="826" t="s">
        <v>2773</v>
      </c>
      <c r="I37" s="826" t="s">
        <v>2774</v>
      </c>
      <c r="J37" s="659">
        <v>162466</v>
      </c>
    </row>
    <row r="38" spans="4:10" ht="14" x14ac:dyDescent="0.15">
      <c r="D38" s="1074" t="s">
        <v>1436</v>
      </c>
      <c r="E38" s="1075"/>
      <c r="F38" s="659">
        <v>27</v>
      </c>
      <c r="G38" s="57"/>
      <c r="H38" s="826" t="s">
        <v>2775</v>
      </c>
      <c r="I38" s="826" t="s">
        <v>2776</v>
      </c>
      <c r="J38" s="659">
        <v>9610.1</v>
      </c>
    </row>
    <row r="39" spans="4:10" ht="14" x14ac:dyDescent="0.15">
      <c r="D39" s="1074" t="s">
        <v>1438</v>
      </c>
      <c r="E39" s="1075"/>
      <c r="F39" s="659">
        <v>16511.599999999999</v>
      </c>
      <c r="G39" s="57"/>
      <c r="H39" s="826" t="s">
        <v>2777</v>
      </c>
      <c r="I39" s="826" t="s">
        <v>2778</v>
      </c>
      <c r="J39" s="659">
        <v>150216</v>
      </c>
    </row>
    <row r="40" spans="4:10" ht="28" x14ac:dyDescent="0.15">
      <c r="D40" s="1072" t="s">
        <v>1453</v>
      </c>
      <c r="E40" s="1073"/>
      <c r="F40" s="604">
        <v>18084.599999999999</v>
      </c>
      <c r="G40" s="57"/>
      <c r="H40" s="826" t="s">
        <v>2779</v>
      </c>
      <c r="I40" s="826" t="s">
        <v>2780</v>
      </c>
      <c r="J40" s="659">
        <v>1488.02</v>
      </c>
    </row>
    <row r="41" spans="4:10" x14ac:dyDescent="0.15">
      <c r="D41" s="718"/>
      <c r="E41" s="718"/>
      <c r="F41" s="718"/>
      <c r="G41" s="718"/>
      <c r="H41" s="1078"/>
      <c r="I41" s="1078"/>
      <c r="J41" s="1078"/>
    </row>
    <row r="42" spans="4:10" ht="14" x14ac:dyDescent="0.15">
      <c r="D42" s="1072" t="s">
        <v>1454</v>
      </c>
      <c r="E42" s="1073"/>
      <c r="F42" s="681"/>
      <c r="G42" s="25"/>
      <c r="H42" s="825" t="s">
        <v>1448</v>
      </c>
      <c r="I42" s="827"/>
      <c r="J42" s="604">
        <v>1131173.6000000001</v>
      </c>
    </row>
    <row r="43" spans="4:10" x14ac:dyDescent="0.15">
      <c r="D43" s="1074" t="s">
        <v>1452</v>
      </c>
      <c r="E43" s="1075"/>
      <c r="F43" s="659">
        <v>600</v>
      </c>
      <c r="G43" s="25"/>
      <c r="H43" s="57"/>
      <c r="I43" s="57"/>
      <c r="J43" s="57"/>
    </row>
    <row r="44" spans="4:10" ht="14" x14ac:dyDescent="0.15">
      <c r="D44" s="1074" t="s">
        <v>1432</v>
      </c>
      <c r="E44" s="1075"/>
      <c r="F44" s="659">
        <v>508</v>
      </c>
      <c r="G44" s="25"/>
      <c r="H44" s="1081" t="s">
        <v>1449</v>
      </c>
      <c r="I44" s="1082"/>
      <c r="J44" s="826" t="s">
        <v>1450</v>
      </c>
    </row>
    <row r="45" spans="4:10" x14ac:dyDescent="0.15">
      <c r="D45" s="1074" t="s">
        <v>1436</v>
      </c>
      <c r="E45" s="1075"/>
      <c r="F45" s="659">
        <v>5544</v>
      </c>
      <c r="G45" s="25"/>
      <c r="H45" s="1072" t="s">
        <v>1451</v>
      </c>
      <c r="I45" s="1073"/>
      <c r="J45" s="681"/>
    </row>
    <row r="46" spans="4:10" x14ac:dyDescent="0.15">
      <c r="D46" s="1074" t="s">
        <v>1438</v>
      </c>
      <c r="E46" s="1075"/>
      <c r="F46" s="659">
        <v>16231.46</v>
      </c>
      <c r="G46" s="25"/>
      <c r="H46" s="1074" t="s">
        <v>1452</v>
      </c>
      <c r="I46" s="1075"/>
      <c r="J46" s="659">
        <v>9330</v>
      </c>
    </row>
    <row r="47" spans="4:10" x14ac:dyDescent="0.15">
      <c r="D47" s="1074" t="s">
        <v>1446</v>
      </c>
      <c r="E47" s="1075"/>
      <c r="F47" s="659">
        <v>524.1</v>
      </c>
      <c r="G47" s="25"/>
      <c r="H47" s="1074" t="s">
        <v>1428</v>
      </c>
      <c r="I47" s="1075"/>
      <c r="J47" s="659">
        <v>6047</v>
      </c>
    </row>
    <row r="48" spans="4:10" x14ac:dyDescent="0.15">
      <c r="D48" s="1072" t="s">
        <v>1455</v>
      </c>
      <c r="E48" s="1073"/>
      <c r="F48" s="604">
        <v>23407.56</v>
      </c>
      <c r="G48" s="25"/>
      <c r="H48" s="1074" t="s">
        <v>1430</v>
      </c>
      <c r="I48" s="1075"/>
      <c r="J48" s="659">
        <v>13467</v>
      </c>
    </row>
    <row r="49" spans="4:10" x14ac:dyDescent="0.15">
      <c r="D49" s="1072" t="s">
        <v>1456</v>
      </c>
      <c r="E49" s="1073"/>
      <c r="F49" s="657"/>
      <c r="G49" s="25"/>
      <c r="H49" s="1074" t="s">
        <v>1432</v>
      </c>
      <c r="I49" s="1075"/>
      <c r="J49" s="659">
        <v>2985</v>
      </c>
    </row>
    <row r="50" spans="4:10" x14ac:dyDescent="0.15">
      <c r="D50" s="1074" t="s">
        <v>1457</v>
      </c>
      <c r="E50" s="1075"/>
      <c r="F50" s="659">
        <v>2079</v>
      </c>
      <c r="G50" s="25"/>
      <c r="H50" s="1074" t="s">
        <v>1436</v>
      </c>
      <c r="I50" s="1075"/>
      <c r="J50" s="659">
        <v>217705.7</v>
      </c>
    </row>
    <row r="51" spans="4:10" x14ac:dyDescent="0.15">
      <c r="D51" s="1074" t="s">
        <v>1434</v>
      </c>
      <c r="E51" s="1075"/>
      <c r="F51" s="659">
        <v>550</v>
      </c>
      <c r="G51" s="25"/>
      <c r="H51" s="1074" t="s">
        <v>2772</v>
      </c>
      <c r="I51" s="1075"/>
      <c r="J51" s="659">
        <v>169086</v>
      </c>
    </row>
    <row r="52" spans="4:10" x14ac:dyDescent="0.15">
      <c r="D52" s="1072" t="s">
        <v>1458</v>
      </c>
      <c r="E52" s="1073"/>
      <c r="F52" s="604">
        <v>2629</v>
      </c>
      <c r="G52" s="25"/>
      <c r="H52" s="1074" t="s">
        <v>1438</v>
      </c>
      <c r="I52" s="1075"/>
      <c r="J52" s="659">
        <v>120446.3</v>
      </c>
    </row>
    <row r="53" spans="4:10" x14ac:dyDescent="0.15">
      <c r="D53" s="1072" t="s">
        <v>2908</v>
      </c>
      <c r="E53" s="1073"/>
      <c r="F53" s="657"/>
      <c r="G53" s="25"/>
      <c r="H53" s="1074" t="s">
        <v>1446</v>
      </c>
      <c r="I53" s="1075"/>
      <c r="J53" s="659">
        <v>6200.14</v>
      </c>
    </row>
    <row r="54" spans="4:10" x14ac:dyDescent="0.15">
      <c r="D54" s="1074" t="s">
        <v>1457</v>
      </c>
      <c r="E54" s="1075"/>
      <c r="F54" s="659">
        <v>1430</v>
      </c>
      <c r="G54" s="25"/>
      <c r="H54" s="1072" t="s">
        <v>1453</v>
      </c>
      <c r="I54" s="1073"/>
      <c r="J54" s="604">
        <v>545267.14</v>
      </c>
    </row>
    <row r="55" spans="4:10" x14ac:dyDescent="0.15">
      <c r="D55" s="1074" t="s">
        <v>1469</v>
      </c>
      <c r="E55" s="1075"/>
      <c r="F55" s="659">
        <v>715</v>
      </c>
      <c r="G55" s="25"/>
      <c r="H55" s="1072" t="s">
        <v>1454</v>
      </c>
      <c r="I55" s="1073"/>
      <c r="J55" s="657"/>
    </row>
    <row r="56" spans="4:10" x14ac:dyDescent="0.15">
      <c r="D56" s="1072" t="s">
        <v>2909</v>
      </c>
      <c r="E56" s="1073"/>
      <c r="F56" s="604">
        <v>2145</v>
      </c>
      <c r="G56" s="25"/>
      <c r="H56" s="1074" t="s">
        <v>1452</v>
      </c>
      <c r="I56" s="1075"/>
      <c r="J56" s="659">
        <v>3871</v>
      </c>
    </row>
    <row r="57" spans="4:10" x14ac:dyDescent="0.15">
      <c r="D57" s="1072" t="s">
        <v>1459</v>
      </c>
      <c r="E57" s="1073"/>
      <c r="F57" s="657"/>
      <c r="G57" s="25"/>
      <c r="H57" s="1074" t="s">
        <v>1432</v>
      </c>
      <c r="I57" s="1075"/>
      <c r="J57" s="659">
        <v>3863</v>
      </c>
    </row>
    <row r="58" spans="4:10" x14ac:dyDescent="0.15">
      <c r="D58" s="1074" t="s">
        <v>1438</v>
      </c>
      <c r="E58" s="1075"/>
      <c r="F58" s="659">
        <v>76</v>
      </c>
      <c r="G58" s="25"/>
      <c r="H58" s="1074" t="s">
        <v>1436</v>
      </c>
      <c r="I58" s="1075"/>
      <c r="J58" s="659">
        <v>59164</v>
      </c>
    </row>
    <row r="59" spans="4:10" x14ac:dyDescent="0.15">
      <c r="D59" s="1072" t="s">
        <v>1460</v>
      </c>
      <c r="E59" s="1073"/>
      <c r="F59" s="604">
        <v>76</v>
      </c>
      <c r="G59" s="25"/>
      <c r="H59" s="1074" t="s">
        <v>2772</v>
      </c>
      <c r="I59" s="1075"/>
      <c r="J59" s="659">
        <v>11245</v>
      </c>
    </row>
    <row r="60" spans="4:10" x14ac:dyDescent="0.15">
      <c r="D60" s="1072" t="s">
        <v>1461</v>
      </c>
      <c r="E60" s="1073"/>
      <c r="F60" s="657"/>
      <c r="G60" s="25"/>
      <c r="H60" s="1074" t="s">
        <v>1438</v>
      </c>
      <c r="I60" s="1075"/>
      <c r="J60" s="659">
        <v>39504.019999999997</v>
      </c>
    </row>
    <row r="61" spans="4:10" x14ac:dyDescent="0.15">
      <c r="D61" s="1074" t="s">
        <v>1440</v>
      </c>
      <c r="E61" s="1075"/>
      <c r="F61" s="659">
        <v>26074.79</v>
      </c>
      <c r="G61" s="25"/>
      <c r="H61" s="1074" t="s">
        <v>1446</v>
      </c>
      <c r="I61" s="1075"/>
      <c r="J61" s="659">
        <v>5765.1</v>
      </c>
    </row>
    <row r="62" spans="4:10" x14ac:dyDescent="0.15">
      <c r="D62" s="1072" t="s">
        <v>1462</v>
      </c>
      <c r="E62" s="1073"/>
      <c r="F62" s="604">
        <v>26074.79</v>
      </c>
      <c r="G62" s="25"/>
      <c r="H62" s="1072" t="s">
        <v>1455</v>
      </c>
      <c r="I62" s="1073"/>
      <c r="J62" s="604">
        <v>123412.12</v>
      </c>
    </row>
    <row r="63" spans="4:10" x14ac:dyDescent="0.15">
      <c r="D63" s="1072" t="s">
        <v>2785</v>
      </c>
      <c r="E63" s="1073"/>
      <c r="F63" s="657"/>
      <c r="G63" s="25"/>
      <c r="H63" s="1072" t="s">
        <v>1459</v>
      </c>
      <c r="I63" s="1073"/>
      <c r="J63" s="657"/>
    </row>
    <row r="64" spans="4:10" x14ac:dyDescent="0.15">
      <c r="D64" s="1074" t="s">
        <v>2747</v>
      </c>
      <c r="E64" s="1075"/>
      <c r="F64" s="659">
        <v>318</v>
      </c>
      <c r="G64" s="25"/>
      <c r="H64" s="1074" t="s">
        <v>1438</v>
      </c>
      <c r="I64" s="1075"/>
      <c r="J64" s="659">
        <v>152</v>
      </c>
    </row>
    <row r="65" spans="4:10" x14ac:dyDescent="0.15">
      <c r="D65" s="1072" t="s">
        <v>2786</v>
      </c>
      <c r="E65" s="1073"/>
      <c r="F65" s="604">
        <v>318</v>
      </c>
      <c r="G65" s="25"/>
      <c r="H65" s="1072" t="s">
        <v>1460</v>
      </c>
      <c r="I65" s="1073"/>
      <c r="J65" s="604">
        <v>152</v>
      </c>
    </row>
    <row r="66" spans="4:10" x14ac:dyDescent="0.15">
      <c r="D66" s="1072" t="s">
        <v>2789</v>
      </c>
      <c r="E66" s="1073"/>
      <c r="F66" s="657"/>
      <c r="G66" s="25"/>
      <c r="H66" s="1072" t="s">
        <v>1461</v>
      </c>
      <c r="I66" s="1073"/>
      <c r="J66" s="657"/>
    </row>
    <row r="67" spans="4:10" x14ac:dyDescent="0.15">
      <c r="D67" s="1074" t="s">
        <v>2768</v>
      </c>
      <c r="E67" s="1075"/>
      <c r="F67" s="659">
        <v>308</v>
      </c>
      <c r="G67" s="25"/>
      <c r="H67" s="1074" t="s">
        <v>1440</v>
      </c>
      <c r="I67" s="1075"/>
      <c r="J67" s="659">
        <v>874</v>
      </c>
    </row>
    <row r="68" spans="4:10" x14ac:dyDescent="0.15">
      <c r="D68" s="1072" t="s">
        <v>2790</v>
      </c>
      <c r="E68" s="1073"/>
      <c r="F68" s="604">
        <v>308</v>
      </c>
      <c r="G68" s="25"/>
      <c r="H68" s="1072" t="s">
        <v>1462</v>
      </c>
      <c r="I68" s="1073"/>
      <c r="J68" s="604">
        <v>874</v>
      </c>
    </row>
    <row r="69" spans="4:10" x14ac:dyDescent="0.15">
      <c r="D69" s="1072" t="s">
        <v>1463</v>
      </c>
      <c r="E69" s="1073"/>
      <c r="F69" s="657"/>
      <c r="G69" s="25"/>
      <c r="H69" s="1072" t="s">
        <v>2781</v>
      </c>
      <c r="I69" s="1073"/>
      <c r="J69" s="657"/>
    </row>
    <row r="70" spans="4:10" x14ac:dyDescent="0.15">
      <c r="D70" s="1074" t="s">
        <v>1464</v>
      </c>
      <c r="E70" s="1075"/>
      <c r="F70" s="659">
        <v>3586.35</v>
      </c>
      <c r="G70" s="25"/>
      <c r="H70" s="1074" t="s">
        <v>2749</v>
      </c>
      <c r="I70" s="1075"/>
      <c r="J70" s="659">
        <v>1634</v>
      </c>
    </row>
    <row r="71" spans="4:10" x14ac:dyDescent="0.15">
      <c r="D71" s="1072" t="s">
        <v>1465</v>
      </c>
      <c r="E71" s="1073"/>
      <c r="F71" s="604">
        <v>3586.35</v>
      </c>
      <c r="G71" s="718"/>
      <c r="H71" s="1072" t="s">
        <v>2782</v>
      </c>
      <c r="I71" s="1073"/>
      <c r="J71" s="604">
        <v>1634</v>
      </c>
    </row>
    <row r="72" spans="4:10" x14ac:dyDescent="0.15">
      <c r="D72" s="1072" t="s">
        <v>1466</v>
      </c>
      <c r="E72" s="1073"/>
      <c r="F72" s="657"/>
      <c r="G72" s="25"/>
      <c r="H72" s="1072" t="s">
        <v>2783</v>
      </c>
      <c r="I72" s="1073"/>
      <c r="J72" s="657"/>
    </row>
    <row r="73" spans="4:10" x14ac:dyDescent="0.15">
      <c r="D73" s="1074" t="s">
        <v>1457</v>
      </c>
      <c r="E73" s="1075"/>
      <c r="F73" s="659">
        <v>5280</v>
      </c>
      <c r="G73" s="25"/>
      <c r="H73" s="1074" t="s">
        <v>2745</v>
      </c>
      <c r="I73" s="1075"/>
      <c r="J73" s="659">
        <v>61</v>
      </c>
    </row>
    <row r="74" spans="4:10" x14ac:dyDescent="0.15">
      <c r="D74" s="1074" t="s">
        <v>1434</v>
      </c>
      <c r="E74" s="1075"/>
      <c r="F74" s="659">
        <v>165</v>
      </c>
      <c r="G74" s="25"/>
      <c r="H74" s="1072" t="s">
        <v>2784</v>
      </c>
      <c r="I74" s="1073"/>
      <c r="J74" s="604">
        <v>61</v>
      </c>
    </row>
    <row r="75" spans="4:10" x14ac:dyDescent="0.15">
      <c r="D75" s="1072" t="s">
        <v>1467</v>
      </c>
      <c r="E75" s="1073"/>
      <c r="F75" s="604">
        <v>5445</v>
      </c>
      <c r="G75" s="25"/>
      <c r="H75" s="1078"/>
      <c r="I75" s="1078"/>
      <c r="J75" s="1078"/>
    </row>
    <row r="76" spans="4:10" x14ac:dyDescent="0.15">
      <c r="D76" s="718"/>
      <c r="E76" s="718"/>
      <c r="F76" s="718"/>
      <c r="G76" s="718"/>
      <c r="H76" s="1072" t="s">
        <v>2785</v>
      </c>
      <c r="I76" s="1073"/>
      <c r="J76" s="657"/>
    </row>
    <row r="77" spans="4:10" x14ac:dyDescent="0.15">
      <c r="D77" s="1072" t="s">
        <v>1468</v>
      </c>
      <c r="E77" s="1073"/>
      <c r="F77" s="681"/>
      <c r="G77" s="25"/>
      <c r="H77" s="1074" t="s">
        <v>2747</v>
      </c>
      <c r="I77" s="1075"/>
      <c r="J77" s="659">
        <v>4410</v>
      </c>
    </row>
    <row r="78" spans="4:10" x14ac:dyDescent="0.15">
      <c r="D78" s="1074" t="s">
        <v>1457</v>
      </c>
      <c r="E78" s="1075"/>
      <c r="F78" s="659">
        <v>88883.5</v>
      </c>
      <c r="G78" s="25"/>
      <c r="H78" s="1072" t="s">
        <v>2786</v>
      </c>
      <c r="I78" s="1073"/>
      <c r="J78" s="604">
        <v>4410</v>
      </c>
    </row>
    <row r="79" spans="4:10" x14ac:dyDescent="0.15">
      <c r="D79" s="1074" t="s">
        <v>1469</v>
      </c>
      <c r="E79" s="1075"/>
      <c r="F79" s="659">
        <v>200</v>
      </c>
      <c r="G79" s="25"/>
      <c r="H79" s="1072" t="s">
        <v>2787</v>
      </c>
      <c r="I79" s="1073"/>
      <c r="J79" s="675"/>
    </row>
    <row r="80" spans="4:10" x14ac:dyDescent="0.15">
      <c r="D80" s="1074" t="s">
        <v>4831</v>
      </c>
      <c r="E80" s="1075"/>
      <c r="F80" s="659">
        <v>32</v>
      </c>
      <c r="G80" s="25"/>
      <c r="H80" s="1074" t="s">
        <v>2768</v>
      </c>
      <c r="I80" s="1075"/>
      <c r="J80" s="659">
        <v>13495.78</v>
      </c>
    </row>
    <row r="81" spans="4:10" x14ac:dyDescent="0.15">
      <c r="D81" s="1072" t="s">
        <v>1470</v>
      </c>
      <c r="E81" s="1073"/>
      <c r="F81" s="604">
        <v>89115.5</v>
      </c>
      <c r="G81" s="25"/>
      <c r="H81" s="1072" t="s">
        <v>2788</v>
      </c>
      <c r="I81" s="1073"/>
      <c r="J81" s="604">
        <v>13495.78</v>
      </c>
    </row>
    <row r="82" spans="4:10" x14ac:dyDescent="0.15">
      <c r="D82" s="1072" t="s">
        <v>1471</v>
      </c>
      <c r="E82" s="1073"/>
      <c r="F82" s="657"/>
      <c r="G82" s="25"/>
      <c r="H82" s="1072" t="s">
        <v>2789</v>
      </c>
      <c r="I82" s="1073"/>
      <c r="J82" s="657"/>
    </row>
    <row r="83" spans="4:10" x14ac:dyDescent="0.15">
      <c r="D83" s="1074" t="s">
        <v>1457</v>
      </c>
      <c r="E83" s="1075"/>
      <c r="F83" s="659">
        <v>1093</v>
      </c>
      <c r="G83" s="25"/>
      <c r="H83" s="1074" t="s">
        <v>2768</v>
      </c>
      <c r="I83" s="1075"/>
      <c r="J83" s="659">
        <v>530</v>
      </c>
    </row>
    <row r="84" spans="4:10" x14ac:dyDescent="0.15">
      <c r="D84" s="1074" t="s">
        <v>1469</v>
      </c>
      <c r="E84" s="1075"/>
      <c r="F84" s="659">
        <v>71</v>
      </c>
      <c r="G84" s="25"/>
      <c r="H84" s="1072" t="s">
        <v>2790</v>
      </c>
      <c r="I84" s="1073"/>
      <c r="J84" s="604">
        <v>530</v>
      </c>
    </row>
    <row r="85" spans="4:10" x14ac:dyDescent="0.15">
      <c r="D85" s="1072" t="s">
        <v>1472</v>
      </c>
      <c r="E85" s="1073"/>
      <c r="F85" s="604">
        <v>1164</v>
      </c>
      <c r="G85" s="25"/>
      <c r="H85" s="1072" t="s">
        <v>1463</v>
      </c>
      <c r="I85" s="1073"/>
      <c r="J85" s="657"/>
    </row>
    <row r="86" spans="4:10" x14ac:dyDescent="0.15">
      <c r="D86" s="1072" t="s">
        <v>1473</v>
      </c>
      <c r="E86" s="1073"/>
      <c r="F86" s="657"/>
      <c r="G86" s="25"/>
      <c r="H86" s="1074" t="s">
        <v>1464</v>
      </c>
      <c r="I86" s="1075"/>
      <c r="J86" s="659">
        <v>14452</v>
      </c>
    </row>
    <row r="87" spans="4:10" x14ac:dyDescent="0.15">
      <c r="D87" s="1074" t="s">
        <v>1457</v>
      </c>
      <c r="E87" s="1075"/>
      <c r="F87" s="659">
        <v>137</v>
      </c>
      <c r="G87" s="25"/>
      <c r="H87" s="1072" t="s">
        <v>1465</v>
      </c>
      <c r="I87" s="1073"/>
      <c r="J87" s="604">
        <v>14452</v>
      </c>
    </row>
    <row r="88" spans="4:10" x14ac:dyDescent="0.15">
      <c r="D88" s="1074" t="s">
        <v>1434</v>
      </c>
      <c r="E88" s="1075"/>
      <c r="F88" s="659">
        <v>55</v>
      </c>
      <c r="G88" s="25"/>
      <c r="H88" s="1072" t="s">
        <v>2793</v>
      </c>
      <c r="I88" s="1073"/>
      <c r="J88" s="675"/>
    </row>
    <row r="89" spans="4:10" x14ac:dyDescent="0.15">
      <c r="D89" s="1072" t="s">
        <v>1474</v>
      </c>
      <c r="E89" s="1073"/>
      <c r="F89" s="604">
        <v>192</v>
      </c>
      <c r="G89" s="25"/>
      <c r="H89" s="1074" t="s">
        <v>2766</v>
      </c>
      <c r="I89" s="1075"/>
      <c r="J89" s="659">
        <v>22218</v>
      </c>
    </row>
    <row r="90" spans="4:10" x14ac:dyDescent="0.15">
      <c r="D90" s="1072" t="s">
        <v>2910</v>
      </c>
      <c r="E90" s="1073"/>
      <c r="F90" s="657"/>
      <c r="G90" s="25"/>
      <c r="H90" s="1074" t="s">
        <v>2770</v>
      </c>
      <c r="I90" s="1075"/>
      <c r="J90" s="659">
        <v>1144</v>
      </c>
    </row>
    <row r="91" spans="4:10" x14ac:dyDescent="0.15">
      <c r="D91" s="1074" t="s">
        <v>2911</v>
      </c>
      <c r="E91" s="1075"/>
      <c r="F91" s="659">
        <v>60</v>
      </c>
      <c r="G91" s="25"/>
      <c r="H91" s="1074" t="s">
        <v>2775</v>
      </c>
      <c r="I91" s="1075"/>
      <c r="J91" s="659">
        <v>8530.1</v>
      </c>
    </row>
    <row r="92" spans="4:10" x14ac:dyDescent="0.15">
      <c r="D92" s="1072" t="s">
        <v>2912</v>
      </c>
      <c r="E92" s="1073"/>
      <c r="F92" s="604">
        <v>60</v>
      </c>
      <c r="G92" s="718"/>
      <c r="H92" s="1074" t="s">
        <v>2777</v>
      </c>
      <c r="I92" s="1075"/>
      <c r="J92" s="659">
        <v>150216</v>
      </c>
    </row>
    <row r="93" spans="4:10" x14ac:dyDescent="0.15">
      <c r="D93" s="1072" t="s">
        <v>2913</v>
      </c>
      <c r="E93" s="1073"/>
      <c r="F93" s="675"/>
      <c r="G93" s="718"/>
      <c r="H93" s="1074" t="s">
        <v>2779</v>
      </c>
      <c r="I93" s="1075"/>
      <c r="J93" s="659">
        <v>1488.02</v>
      </c>
    </row>
    <row r="94" spans="4:10" x14ac:dyDescent="0.15">
      <c r="D94" s="1074" t="s">
        <v>2911</v>
      </c>
      <c r="E94" s="1075"/>
      <c r="F94" s="659">
        <v>31</v>
      </c>
      <c r="G94" s="25"/>
      <c r="H94" s="1072" t="s">
        <v>2794</v>
      </c>
      <c r="I94" s="1073"/>
      <c r="J94" s="604">
        <v>183596.12</v>
      </c>
    </row>
    <row r="95" spans="4:10" x14ac:dyDescent="0.15">
      <c r="D95" s="1072" t="s">
        <v>2914</v>
      </c>
      <c r="E95" s="1073"/>
      <c r="F95" s="604">
        <v>31</v>
      </c>
      <c r="G95" s="718"/>
      <c r="H95" s="1072" t="s">
        <v>4834</v>
      </c>
      <c r="I95" s="1073"/>
      <c r="J95" s="675"/>
    </row>
    <row r="96" spans="4:10" x14ac:dyDescent="0.15">
      <c r="D96" s="1072" t="s">
        <v>1475</v>
      </c>
      <c r="E96" s="1073"/>
      <c r="F96" s="657"/>
      <c r="G96" s="25"/>
      <c r="H96" s="1074" t="s">
        <v>2766</v>
      </c>
      <c r="I96" s="1075"/>
      <c r="J96" s="659">
        <v>269</v>
      </c>
    </row>
    <row r="97" spans="4:10" x14ac:dyDescent="0.15">
      <c r="D97" s="1074" t="s">
        <v>2916</v>
      </c>
      <c r="E97" s="1075"/>
      <c r="F97" s="659">
        <v>400</v>
      </c>
      <c r="G97" s="25"/>
      <c r="H97" s="1072" t="s">
        <v>4835</v>
      </c>
      <c r="I97" s="1073"/>
      <c r="J97" s="604">
        <v>269</v>
      </c>
    </row>
    <row r="98" spans="4:10" x14ac:dyDescent="0.15">
      <c r="D98" s="1074" t="s">
        <v>1457</v>
      </c>
      <c r="E98" s="1075"/>
      <c r="F98" s="659">
        <v>726</v>
      </c>
      <c r="G98" s="25"/>
      <c r="H98" s="1072" t="s">
        <v>2795</v>
      </c>
      <c r="I98" s="1073"/>
      <c r="J98" s="675"/>
    </row>
    <row r="99" spans="4:10" x14ac:dyDescent="0.15">
      <c r="D99" s="1072" t="s">
        <v>1477</v>
      </c>
      <c r="E99" s="1073"/>
      <c r="F99" s="604">
        <v>1126</v>
      </c>
      <c r="G99" s="25"/>
      <c r="H99" s="1074" t="s">
        <v>2764</v>
      </c>
      <c r="I99" s="1075"/>
      <c r="J99" s="659">
        <v>31746</v>
      </c>
    </row>
    <row r="100" spans="4:10" x14ac:dyDescent="0.15">
      <c r="D100" s="1072" t="s">
        <v>1478</v>
      </c>
      <c r="E100" s="1073"/>
      <c r="F100" s="657"/>
      <c r="G100" s="25"/>
      <c r="H100" s="1074" t="s">
        <v>3764</v>
      </c>
      <c r="I100" s="1075"/>
      <c r="J100" s="659">
        <v>13117.44</v>
      </c>
    </row>
    <row r="101" spans="4:10" x14ac:dyDescent="0.15">
      <c r="D101" s="1074" t="s">
        <v>1444</v>
      </c>
      <c r="E101" s="1075"/>
      <c r="F101" s="659">
        <v>11362</v>
      </c>
      <c r="G101" s="25"/>
      <c r="H101" s="1074" t="s">
        <v>2773</v>
      </c>
      <c r="I101" s="1075"/>
      <c r="J101" s="659">
        <v>162466</v>
      </c>
    </row>
    <row r="102" spans="4:10" x14ac:dyDescent="0.15">
      <c r="D102" s="1072" t="s">
        <v>1479</v>
      </c>
      <c r="E102" s="1073"/>
      <c r="F102" s="604">
        <v>11362</v>
      </c>
      <c r="G102" s="25"/>
      <c r="H102" s="1072" t="s">
        <v>2796</v>
      </c>
      <c r="I102" s="1073"/>
      <c r="J102" s="604">
        <v>207329.44</v>
      </c>
    </row>
    <row r="103" spans="4:10" x14ac:dyDescent="0.15">
      <c r="D103" s="1072" t="s">
        <v>1480</v>
      </c>
      <c r="E103" s="1073"/>
      <c r="F103" s="657"/>
      <c r="G103" s="25"/>
      <c r="H103" s="1072" t="s">
        <v>5045</v>
      </c>
      <c r="I103" s="1073"/>
      <c r="J103" s="657"/>
    </row>
    <row r="104" spans="4:10" x14ac:dyDescent="0.15">
      <c r="D104" s="1074" t="s">
        <v>1442</v>
      </c>
      <c r="E104" s="1075"/>
      <c r="F104" s="659">
        <v>25125</v>
      </c>
      <c r="G104" s="25"/>
      <c r="H104" s="1074" t="s">
        <v>2745</v>
      </c>
      <c r="I104" s="1075"/>
      <c r="J104" s="659">
        <v>995</v>
      </c>
    </row>
    <row r="105" spans="4:10" x14ac:dyDescent="0.15">
      <c r="D105" s="1072" t="s">
        <v>1481</v>
      </c>
      <c r="E105" s="1073"/>
      <c r="F105" s="604">
        <v>25125</v>
      </c>
      <c r="G105" s="25"/>
      <c r="H105" s="1072" t="s">
        <v>5046</v>
      </c>
      <c r="I105" s="1073"/>
      <c r="J105" s="604">
        <v>995</v>
      </c>
    </row>
    <row r="106" spans="4:10" x14ac:dyDescent="0.15">
      <c r="D106" s="1072" t="s">
        <v>3755</v>
      </c>
      <c r="E106" s="1073"/>
      <c r="F106" s="657"/>
      <c r="G106" s="25"/>
      <c r="H106" s="1078"/>
      <c r="I106" s="1078"/>
      <c r="J106" s="1078"/>
    </row>
    <row r="107" spans="4:10" x14ac:dyDescent="0.15">
      <c r="D107" s="1074" t="s">
        <v>1483</v>
      </c>
      <c r="E107" s="1075"/>
      <c r="F107" s="659">
        <v>2370.59</v>
      </c>
      <c r="G107" s="25"/>
      <c r="H107" s="1072" t="s">
        <v>1478</v>
      </c>
      <c r="I107" s="1073"/>
      <c r="J107" s="657"/>
    </row>
    <row r="108" spans="4:10" x14ac:dyDescent="0.15">
      <c r="D108" s="1072" t="s">
        <v>3756</v>
      </c>
      <c r="E108" s="1073"/>
      <c r="F108" s="604">
        <v>2370.59</v>
      </c>
      <c r="G108" s="25"/>
      <c r="H108" s="1074" t="s">
        <v>1444</v>
      </c>
      <c r="I108" s="1075"/>
      <c r="J108" s="659">
        <v>1352</v>
      </c>
    </row>
    <row r="109" spans="4:10" x14ac:dyDescent="0.15">
      <c r="D109" s="718"/>
      <c r="E109" s="718"/>
      <c r="F109" s="718"/>
      <c r="G109" s="718"/>
      <c r="H109" s="1072" t="s">
        <v>1479</v>
      </c>
      <c r="I109" s="1073"/>
      <c r="J109" s="604">
        <v>1352</v>
      </c>
    </row>
    <row r="110" spans="4:10" x14ac:dyDescent="0.15">
      <c r="D110" s="1072" t="s">
        <v>2807</v>
      </c>
      <c r="E110" s="1073"/>
      <c r="F110" s="657"/>
      <c r="G110" s="25"/>
      <c r="H110" s="1072" t="s">
        <v>2797</v>
      </c>
      <c r="I110" s="1073"/>
      <c r="J110" s="657"/>
    </row>
    <row r="111" spans="4:10" x14ac:dyDescent="0.15">
      <c r="D111" s="1074" t="s">
        <v>2751</v>
      </c>
      <c r="E111" s="1075"/>
      <c r="F111" s="659">
        <v>258</v>
      </c>
      <c r="G111" s="25"/>
      <c r="H111" s="1074" t="s">
        <v>2926</v>
      </c>
      <c r="I111" s="1075"/>
      <c r="J111" s="659">
        <v>201</v>
      </c>
    </row>
    <row r="112" spans="4:10" x14ac:dyDescent="0.15">
      <c r="D112" s="1072" t="s">
        <v>2808</v>
      </c>
      <c r="E112" s="1073"/>
      <c r="F112" s="604">
        <v>258</v>
      </c>
      <c r="G112" s="25"/>
      <c r="H112" s="1074" t="s">
        <v>2756</v>
      </c>
      <c r="I112" s="1075"/>
      <c r="J112" s="659">
        <v>-160</v>
      </c>
    </row>
    <row r="113" spans="4:10" x14ac:dyDescent="0.15">
      <c r="D113" s="1072" t="s">
        <v>1448</v>
      </c>
      <c r="E113" s="1073"/>
      <c r="F113" s="604">
        <v>212878.39</v>
      </c>
      <c r="G113" s="25"/>
      <c r="H113" s="1074" t="s">
        <v>2775</v>
      </c>
      <c r="I113" s="1075"/>
      <c r="J113" s="659">
        <v>1080</v>
      </c>
    </row>
    <row r="114" spans="4:10" x14ac:dyDescent="0.15">
      <c r="D114" s="29"/>
      <c r="E114" s="29"/>
      <c r="F114" s="29"/>
      <c r="G114" s="29"/>
      <c r="H114" s="1072" t="s">
        <v>2798</v>
      </c>
      <c r="I114" s="1073"/>
      <c r="J114" s="604">
        <v>1121</v>
      </c>
    </row>
    <row r="115" spans="4:10" x14ac:dyDescent="0.15">
      <c r="D115" s="29"/>
      <c r="E115" s="29"/>
      <c r="F115" s="29"/>
      <c r="G115" s="29"/>
      <c r="H115" s="1072" t="s">
        <v>2927</v>
      </c>
      <c r="I115" s="1073"/>
      <c r="J115" s="657"/>
    </row>
    <row r="116" spans="4:10" x14ac:dyDescent="0.15">
      <c r="D116" s="29"/>
      <c r="E116" s="29"/>
      <c r="F116" s="29"/>
      <c r="G116" s="29"/>
      <c r="H116" s="1074" t="s">
        <v>2928</v>
      </c>
      <c r="I116" s="1075"/>
      <c r="J116" s="659">
        <v>424</v>
      </c>
    </row>
    <row r="117" spans="4:10" x14ac:dyDescent="0.15">
      <c r="D117" s="29"/>
      <c r="E117" s="29"/>
      <c r="F117" s="29"/>
      <c r="G117" s="29"/>
      <c r="H117" s="1072" t="s">
        <v>2929</v>
      </c>
      <c r="I117" s="1073"/>
      <c r="J117" s="604">
        <v>424</v>
      </c>
    </row>
    <row r="118" spans="4:10" x14ac:dyDescent="0.15">
      <c r="D118" s="29"/>
      <c r="E118" s="29"/>
      <c r="F118" s="29"/>
      <c r="G118" s="29"/>
      <c r="H118" s="1072" t="s">
        <v>5920</v>
      </c>
      <c r="I118" s="1073"/>
      <c r="J118" s="657"/>
    </row>
    <row r="119" spans="4:10" x14ac:dyDescent="0.15">
      <c r="D119" s="29"/>
      <c r="E119" s="29"/>
      <c r="F119" s="29"/>
      <c r="G119" s="29"/>
      <c r="H119" s="1076"/>
      <c r="I119" s="1077"/>
      <c r="J119" s="659">
        <v>150</v>
      </c>
    </row>
    <row r="120" spans="4:10" x14ac:dyDescent="0.15">
      <c r="D120" s="29"/>
      <c r="E120" s="29"/>
      <c r="F120" s="29"/>
      <c r="G120" s="29"/>
      <c r="H120" s="1072" t="s">
        <v>5921</v>
      </c>
      <c r="I120" s="1073"/>
      <c r="J120" s="604">
        <v>150</v>
      </c>
    </row>
    <row r="121" spans="4:10" x14ac:dyDescent="0.15">
      <c r="D121" s="29"/>
      <c r="E121" s="29"/>
      <c r="F121" s="29"/>
      <c r="G121" s="29"/>
      <c r="H121" s="1072" t="s">
        <v>2799</v>
      </c>
      <c r="I121" s="1073"/>
      <c r="J121" s="657"/>
    </row>
    <row r="122" spans="4:10" x14ac:dyDescent="0.15">
      <c r="D122" s="29"/>
      <c r="E122" s="29"/>
      <c r="F122" s="29"/>
      <c r="G122" s="29"/>
      <c r="H122" s="1074" t="s">
        <v>2754</v>
      </c>
      <c r="I122" s="1075"/>
      <c r="J122" s="659">
        <v>739</v>
      </c>
    </row>
    <row r="123" spans="4:10" x14ac:dyDescent="0.15">
      <c r="D123" s="29"/>
      <c r="E123" s="29"/>
      <c r="F123" s="29"/>
      <c r="G123" s="29"/>
      <c r="H123" s="1072" t="s">
        <v>2800</v>
      </c>
      <c r="I123" s="1073"/>
      <c r="J123" s="604">
        <v>739</v>
      </c>
    </row>
    <row r="124" spans="4:10" x14ac:dyDescent="0.15">
      <c r="D124" s="29"/>
      <c r="E124" s="29"/>
      <c r="F124" s="29"/>
      <c r="G124" s="29"/>
      <c r="H124" s="1072" t="s">
        <v>2801</v>
      </c>
      <c r="I124" s="1073"/>
      <c r="J124" s="675"/>
    </row>
    <row r="125" spans="4:10" x14ac:dyDescent="0.15">
      <c r="D125" s="29"/>
      <c r="E125" s="29"/>
      <c r="F125" s="29"/>
      <c r="G125" s="29"/>
      <c r="H125" s="1074" t="s">
        <v>2758</v>
      </c>
      <c r="I125" s="1075"/>
      <c r="J125" s="659">
        <v>1800</v>
      </c>
    </row>
    <row r="126" spans="4:10" x14ac:dyDescent="0.15">
      <c r="D126" s="29"/>
      <c r="E126" s="29"/>
      <c r="F126" s="29"/>
      <c r="G126" s="29"/>
      <c r="H126" s="1072" t="s">
        <v>2802</v>
      </c>
      <c r="I126" s="1073"/>
      <c r="J126" s="604">
        <v>1800</v>
      </c>
    </row>
    <row r="127" spans="4:10" x14ac:dyDescent="0.15">
      <c r="D127" s="29"/>
      <c r="E127" s="29"/>
      <c r="F127" s="29"/>
      <c r="G127" s="29"/>
      <c r="H127" s="1072" t="s">
        <v>4478</v>
      </c>
      <c r="I127" s="1073"/>
      <c r="J127" s="657"/>
    </row>
    <row r="128" spans="4:10" x14ac:dyDescent="0.15">
      <c r="D128" s="29"/>
      <c r="E128" s="29"/>
      <c r="F128" s="29"/>
      <c r="G128" s="29"/>
      <c r="H128" s="1074" t="s">
        <v>2760</v>
      </c>
      <c r="I128" s="1075"/>
      <c r="J128" s="659">
        <v>3800</v>
      </c>
    </row>
    <row r="129" spans="4:10" x14ac:dyDescent="0.15">
      <c r="D129" s="29"/>
      <c r="E129" s="29"/>
      <c r="F129" s="29"/>
      <c r="G129" s="29"/>
      <c r="H129" s="1072" t="s">
        <v>4479</v>
      </c>
      <c r="I129" s="1073"/>
      <c r="J129" s="604">
        <v>3800</v>
      </c>
    </row>
    <row r="130" spans="4:10" x14ac:dyDescent="0.15">
      <c r="D130" s="29"/>
      <c r="E130" s="29"/>
      <c r="F130" s="29"/>
      <c r="G130" s="29"/>
      <c r="H130" s="1072" t="s">
        <v>2805</v>
      </c>
      <c r="I130" s="1073"/>
      <c r="J130" s="657"/>
    </row>
    <row r="131" spans="4:10" x14ac:dyDescent="0.15">
      <c r="D131" s="29"/>
      <c r="E131" s="29"/>
      <c r="F131" s="29"/>
      <c r="G131" s="29"/>
      <c r="H131" s="1074" t="s">
        <v>1452</v>
      </c>
      <c r="I131" s="1075"/>
      <c r="J131" s="659">
        <v>5125</v>
      </c>
    </row>
    <row r="132" spans="4:10" x14ac:dyDescent="0.15">
      <c r="D132" s="29"/>
      <c r="E132" s="29"/>
      <c r="F132" s="29"/>
      <c r="G132" s="29"/>
      <c r="H132" s="1072" t="s">
        <v>2806</v>
      </c>
      <c r="I132" s="1073"/>
      <c r="J132" s="604">
        <v>5125</v>
      </c>
    </row>
    <row r="133" spans="4:10" x14ac:dyDescent="0.15">
      <c r="D133" s="29"/>
      <c r="E133" s="29"/>
      <c r="F133" s="29"/>
      <c r="G133" s="29"/>
      <c r="H133" s="1072" t="s">
        <v>1480</v>
      </c>
      <c r="I133" s="1073"/>
      <c r="J133" s="657"/>
    </row>
    <row r="134" spans="4:10" x14ac:dyDescent="0.15">
      <c r="D134" s="29"/>
      <c r="E134" s="29"/>
      <c r="F134" s="29"/>
      <c r="G134" s="29"/>
      <c r="H134" s="1074" t="s">
        <v>1442</v>
      </c>
      <c r="I134" s="1075"/>
      <c r="J134" s="659">
        <v>13781</v>
      </c>
    </row>
    <row r="135" spans="4:10" x14ac:dyDescent="0.15">
      <c r="D135" s="29"/>
      <c r="E135" s="29"/>
      <c r="F135" s="29"/>
      <c r="G135" s="29"/>
      <c r="H135" s="1072" t="s">
        <v>1481</v>
      </c>
      <c r="I135" s="1073"/>
      <c r="J135" s="604">
        <v>13781</v>
      </c>
    </row>
    <row r="136" spans="4:10" x14ac:dyDescent="0.15">
      <c r="D136" s="29"/>
      <c r="E136" s="29"/>
      <c r="F136" s="29"/>
      <c r="G136" s="29"/>
      <c r="H136" s="1072" t="s">
        <v>2807</v>
      </c>
      <c r="I136" s="1073"/>
      <c r="J136" s="657"/>
    </row>
    <row r="137" spans="4:10" x14ac:dyDescent="0.15">
      <c r="D137" s="29"/>
      <c r="E137" s="29"/>
      <c r="F137" s="29"/>
      <c r="G137" s="29"/>
      <c r="H137" s="1074" t="s">
        <v>2751</v>
      </c>
      <c r="I137" s="1075"/>
      <c r="J137" s="659">
        <v>6404</v>
      </c>
    </row>
    <row r="138" spans="4:10" x14ac:dyDescent="0.15">
      <c r="D138" s="29"/>
      <c r="E138" s="29"/>
      <c r="F138" s="29"/>
      <c r="G138" s="29"/>
      <c r="H138" s="1072" t="s">
        <v>2808</v>
      </c>
      <c r="I138" s="1073"/>
      <c r="J138" s="604">
        <v>6404</v>
      </c>
    </row>
    <row r="139" spans="4:10" x14ac:dyDescent="0.15">
      <c r="D139" s="29"/>
      <c r="E139" s="29"/>
      <c r="F139" s="29"/>
      <c r="G139" s="29"/>
      <c r="H139" s="1072" t="s">
        <v>1448</v>
      </c>
      <c r="I139" s="1073"/>
      <c r="J139" s="604">
        <v>1131173.6000000001</v>
      </c>
    </row>
    <row r="140" spans="4:10" x14ac:dyDescent="0.15">
      <c r="D140" s="29"/>
      <c r="E140" s="29"/>
      <c r="F140" s="29"/>
      <c r="G140" s="29"/>
      <c r="H140" s="29"/>
    </row>
    <row r="141" spans="4:10" x14ac:dyDescent="0.15">
      <c r="D141" s="29"/>
      <c r="E141" s="29"/>
      <c r="F141" s="29"/>
      <c r="G141" s="29"/>
      <c r="H141" s="29"/>
    </row>
    <row r="142" spans="4:10" x14ac:dyDescent="0.15">
      <c r="D142" s="29"/>
      <c r="E142" s="29"/>
      <c r="F142" s="29"/>
      <c r="G142" s="29"/>
      <c r="H142" s="29"/>
    </row>
    <row r="143" spans="4:10" x14ac:dyDescent="0.15">
      <c r="D143" s="29"/>
      <c r="E143" s="29"/>
      <c r="F143" s="29"/>
      <c r="G143" s="29"/>
      <c r="H143" s="29"/>
    </row>
    <row r="144" spans="4:10" x14ac:dyDescent="0.15">
      <c r="D144" s="29"/>
      <c r="E144" s="29"/>
      <c r="F144" s="29"/>
      <c r="G144" s="29"/>
      <c r="H144" s="29"/>
    </row>
    <row r="145" spans="4:8" x14ac:dyDescent="0.15">
      <c r="D145" s="29"/>
      <c r="E145" s="29"/>
      <c r="F145" s="29"/>
      <c r="G145" s="29"/>
      <c r="H145" s="29"/>
    </row>
    <row r="146" spans="4:8" x14ac:dyDescent="0.15">
      <c r="D146" s="29"/>
      <c r="E146" s="29"/>
      <c r="F146" s="29"/>
      <c r="G146" s="29"/>
      <c r="H146" s="29"/>
    </row>
    <row r="147" spans="4:8" x14ac:dyDescent="0.15">
      <c r="D147" s="29"/>
      <c r="E147" s="29"/>
      <c r="F147" s="29"/>
      <c r="G147" s="29"/>
      <c r="H147" s="29"/>
    </row>
    <row r="148" spans="4:8" x14ac:dyDescent="0.15">
      <c r="D148" s="29"/>
      <c r="E148" s="29"/>
      <c r="F148" s="29"/>
      <c r="G148" s="29"/>
      <c r="H148" s="29"/>
    </row>
    <row r="149" spans="4:8" x14ac:dyDescent="0.15">
      <c r="D149" s="29"/>
      <c r="E149" s="29"/>
      <c r="F149" s="29"/>
      <c r="G149" s="29"/>
      <c r="H149" s="29"/>
    </row>
    <row r="150" spans="4:8" x14ac:dyDescent="0.15">
      <c r="D150" s="29"/>
      <c r="E150" s="29"/>
      <c r="F150" s="29"/>
      <c r="G150" s="29"/>
      <c r="H150" s="29"/>
    </row>
    <row r="151" spans="4:8" x14ac:dyDescent="0.15">
      <c r="D151" s="29"/>
      <c r="E151" s="29"/>
      <c r="F151" s="29"/>
      <c r="G151" s="29"/>
      <c r="H151" s="29"/>
    </row>
    <row r="152" spans="4:8" x14ac:dyDescent="0.15">
      <c r="D152" s="29"/>
      <c r="E152" s="29"/>
      <c r="F152" s="29"/>
      <c r="G152" s="29"/>
      <c r="H152" s="29"/>
    </row>
    <row r="153" spans="4:8" x14ac:dyDescent="0.15">
      <c r="D153" s="29"/>
      <c r="E153" s="29"/>
      <c r="F153" s="29"/>
      <c r="G153" s="29"/>
      <c r="H153" s="29"/>
    </row>
    <row r="154" spans="4:8" x14ac:dyDescent="0.15">
      <c r="D154" s="29"/>
      <c r="E154" s="29"/>
      <c r="F154" s="29"/>
      <c r="G154" s="29"/>
      <c r="H154" s="29"/>
    </row>
    <row r="155" spans="4:8" x14ac:dyDescent="0.15">
      <c r="D155" s="29"/>
      <c r="E155" s="29"/>
      <c r="F155" s="29"/>
      <c r="G155" s="29"/>
      <c r="H155" s="29"/>
    </row>
    <row r="156" spans="4:8" x14ac:dyDescent="0.15">
      <c r="D156" s="29"/>
      <c r="E156" s="29"/>
      <c r="F156" s="29"/>
      <c r="G156" s="29"/>
      <c r="H156" s="29"/>
    </row>
    <row r="157" spans="4:8" x14ac:dyDescent="0.15">
      <c r="D157" s="29"/>
      <c r="E157" s="29"/>
      <c r="F157" s="29"/>
      <c r="G157" s="29"/>
      <c r="H157" s="29"/>
    </row>
    <row r="158" spans="4:8" x14ac:dyDescent="0.15">
      <c r="D158" s="29"/>
      <c r="E158" s="29"/>
      <c r="F158" s="29"/>
      <c r="G158" s="29"/>
      <c r="H158" s="29"/>
    </row>
    <row r="159" spans="4:8" x14ac:dyDescent="0.15">
      <c r="D159" s="29"/>
      <c r="E159" s="29"/>
      <c r="F159" s="29"/>
      <c r="G159" s="29"/>
      <c r="H159" s="29"/>
    </row>
    <row r="160" spans="4:8" x14ac:dyDescent="0.15">
      <c r="D160" s="29"/>
      <c r="E160" s="29"/>
      <c r="F160" s="29"/>
      <c r="G160" s="29"/>
      <c r="H160" s="29"/>
    </row>
    <row r="161" spans="4:8" x14ac:dyDescent="0.15">
      <c r="D161" s="29"/>
      <c r="E161" s="29"/>
      <c r="F161" s="29"/>
      <c r="G161" s="29"/>
      <c r="H161" s="29"/>
    </row>
    <row r="162" spans="4:8" x14ac:dyDescent="0.15">
      <c r="D162" s="29"/>
      <c r="E162" s="29"/>
      <c r="F162" s="29"/>
      <c r="G162" s="29"/>
      <c r="H162" s="29"/>
    </row>
    <row r="163" spans="4:8" x14ac:dyDescent="0.15">
      <c r="D163" s="29"/>
      <c r="E163" s="29"/>
      <c r="F163" s="29"/>
      <c r="G163" s="29"/>
      <c r="H163" s="29"/>
    </row>
    <row r="164" spans="4:8" x14ac:dyDescent="0.15">
      <c r="D164" s="29"/>
      <c r="E164" s="29"/>
      <c r="F164" s="29"/>
      <c r="G164" s="29"/>
      <c r="H164" s="29"/>
    </row>
    <row r="165" spans="4:8" x14ac:dyDescent="0.15">
      <c r="D165" s="29"/>
      <c r="E165" s="29"/>
      <c r="F165" s="29"/>
      <c r="G165" s="29"/>
      <c r="H165" s="29"/>
    </row>
    <row r="166" spans="4:8" x14ac:dyDescent="0.15">
      <c r="D166" s="29"/>
      <c r="E166" s="29"/>
      <c r="F166" s="29"/>
      <c r="G166" s="29"/>
      <c r="H166" s="29"/>
    </row>
    <row r="167" spans="4:8" x14ac:dyDescent="0.15">
      <c r="D167" s="29"/>
      <c r="E167" s="29"/>
      <c r="F167" s="29"/>
      <c r="G167" s="29"/>
      <c r="H167" s="29"/>
    </row>
    <row r="168" spans="4:8" x14ac:dyDescent="0.15">
      <c r="D168" s="29"/>
      <c r="E168" s="29"/>
      <c r="F168" s="29"/>
      <c r="G168" s="29"/>
      <c r="H168" s="29"/>
    </row>
    <row r="169" spans="4:8" x14ac:dyDescent="0.15">
      <c r="D169" s="29"/>
      <c r="E169" s="29"/>
      <c r="F169" s="29"/>
      <c r="G169" s="29"/>
      <c r="H169" s="29"/>
    </row>
    <row r="170" spans="4:8" x14ac:dyDescent="0.15">
      <c r="D170" s="29"/>
      <c r="E170" s="29"/>
      <c r="F170" s="29"/>
      <c r="G170" s="29"/>
      <c r="H170" s="29"/>
    </row>
    <row r="171" spans="4:8" x14ac:dyDescent="0.15">
      <c r="D171" s="29"/>
      <c r="E171" s="29"/>
      <c r="F171" s="29"/>
      <c r="G171" s="29"/>
      <c r="H171" s="29"/>
    </row>
    <row r="172" spans="4:8" x14ac:dyDescent="0.15">
      <c r="D172" s="29"/>
      <c r="E172" s="29"/>
      <c r="F172" s="29"/>
      <c r="G172" s="29"/>
      <c r="H172" s="29"/>
    </row>
    <row r="173" spans="4:8" x14ac:dyDescent="0.15">
      <c r="D173" s="29"/>
      <c r="E173" s="29"/>
      <c r="F173" s="29"/>
      <c r="G173" s="29"/>
      <c r="H173" s="29"/>
    </row>
    <row r="174" spans="4:8" x14ac:dyDescent="0.15">
      <c r="D174" s="29"/>
      <c r="E174" s="29"/>
      <c r="F174" s="29"/>
      <c r="G174" s="29"/>
      <c r="H174" s="29"/>
    </row>
    <row r="175" spans="4:8" x14ac:dyDescent="0.15">
      <c r="D175" s="29"/>
      <c r="E175" s="29"/>
      <c r="F175" s="29"/>
      <c r="G175" s="29"/>
      <c r="H175" s="29"/>
    </row>
    <row r="176" spans="4:8" x14ac:dyDescent="0.15">
      <c r="D176" s="29"/>
      <c r="E176" s="29"/>
      <c r="F176" s="29"/>
      <c r="G176" s="29"/>
      <c r="H176" s="29"/>
    </row>
    <row r="177" spans="4:8" x14ac:dyDescent="0.15">
      <c r="D177" s="29"/>
      <c r="E177" s="29"/>
      <c r="F177" s="29"/>
      <c r="G177" s="29"/>
      <c r="H177" s="29"/>
    </row>
    <row r="178" spans="4:8" x14ac:dyDescent="0.15">
      <c r="D178" s="29"/>
      <c r="E178" s="29"/>
      <c r="F178" s="29"/>
      <c r="G178" s="29"/>
      <c r="H178" s="29"/>
    </row>
    <row r="179" spans="4:8" x14ac:dyDescent="0.15">
      <c r="D179" s="29"/>
      <c r="E179" s="29"/>
      <c r="F179" s="29"/>
      <c r="G179" s="29"/>
      <c r="H179" s="29"/>
    </row>
  </sheetData>
  <mergeCells count="188">
    <mergeCell ref="D12:D13"/>
    <mergeCell ref="E12:E13"/>
    <mergeCell ref="D10:D11"/>
    <mergeCell ref="E10:E11"/>
    <mergeCell ref="D8:D9"/>
    <mergeCell ref="E8:E9"/>
    <mergeCell ref="H3:H4"/>
    <mergeCell ref="D35:E35"/>
    <mergeCell ref="D36:E36"/>
    <mergeCell ref="D33:E33"/>
    <mergeCell ref="D34:E34"/>
    <mergeCell ref="H18:H19"/>
    <mergeCell ref="I18:I19"/>
    <mergeCell ref="D14:D15"/>
    <mergeCell ref="E14:E15"/>
    <mergeCell ref="D16:D17"/>
    <mergeCell ref="E16:E17"/>
    <mergeCell ref="D44:E44"/>
    <mergeCell ref="D45:E45"/>
    <mergeCell ref="H44:I44"/>
    <mergeCell ref="D42:E42"/>
    <mergeCell ref="D43:E43"/>
    <mergeCell ref="D39:E39"/>
    <mergeCell ref="D40:E40"/>
    <mergeCell ref="D37:E37"/>
    <mergeCell ref="D38:E38"/>
    <mergeCell ref="H45:I45"/>
    <mergeCell ref="H41:J41"/>
    <mergeCell ref="D50:E50"/>
    <mergeCell ref="D51:E51"/>
    <mergeCell ref="H50:I50"/>
    <mergeCell ref="D48:E48"/>
    <mergeCell ref="D49:E49"/>
    <mergeCell ref="H48:I48"/>
    <mergeCell ref="D46:E46"/>
    <mergeCell ref="D47:E47"/>
    <mergeCell ref="H46:I46"/>
    <mergeCell ref="H51:I51"/>
    <mergeCell ref="H49:I49"/>
    <mergeCell ref="H47:I47"/>
    <mergeCell ref="D56:E56"/>
    <mergeCell ref="D57:E57"/>
    <mergeCell ref="H56:I56"/>
    <mergeCell ref="D54:E54"/>
    <mergeCell ref="D55:E55"/>
    <mergeCell ref="H54:I54"/>
    <mergeCell ref="D52:E52"/>
    <mergeCell ref="D53:E53"/>
    <mergeCell ref="H52:I52"/>
    <mergeCell ref="H55:I55"/>
    <mergeCell ref="H53:I53"/>
    <mergeCell ref="H57:I57"/>
    <mergeCell ref="D62:E62"/>
    <mergeCell ref="D63:E63"/>
    <mergeCell ref="H62:I62"/>
    <mergeCell ref="D60:E60"/>
    <mergeCell ref="D61:E61"/>
    <mergeCell ref="H60:I60"/>
    <mergeCell ref="D58:E58"/>
    <mergeCell ref="D59:E59"/>
    <mergeCell ref="H58:I58"/>
    <mergeCell ref="H63:I63"/>
    <mergeCell ref="H61:I61"/>
    <mergeCell ref="H59:I59"/>
    <mergeCell ref="D68:E68"/>
    <mergeCell ref="D69:E69"/>
    <mergeCell ref="H68:I68"/>
    <mergeCell ref="D66:E66"/>
    <mergeCell ref="D67:E67"/>
    <mergeCell ref="H66:I66"/>
    <mergeCell ref="D64:E64"/>
    <mergeCell ref="D65:E65"/>
    <mergeCell ref="H64:I64"/>
    <mergeCell ref="H69:I69"/>
    <mergeCell ref="H67:I67"/>
    <mergeCell ref="H65:I65"/>
    <mergeCell ref="D74:E74"/>
    <mergeCell ref="D75:E75"/>
    <mergeCell ref="H74:I74"/>
    <mergeCell ref="D72:E72"/>
    <mergeCell ref="D73:E73"/>
    <mergeCell ref="H72:I72"/>
    <mergeCell ref="D70:E70"/>
    <mergeCell ref="D71:E71"/>
    <mergeCell ref="H70:I70"/>
    <mergeCell ref="H71:I71"/>
    <mergeCell ref="D81:E81"/>
    <mergeCell ref="D82:E82"/>
    <mergeCell ref="H81:I81"/>
    <mergeCell ref="D79:E79"/>
    <mergeCell ref="D80:E80"/>
    <mergeCell ref="H79:I79"/>
    <mergeCell ref="D77:E77"/>
    <mergeCell ref="D78:E78"/>
    <mergeCell ref="H77:I77"/>
    <mergeCell ref="D87:E87"/>
    <mergeCell ref="D88:E88"/>
    <mergeCell ref="H87:I87"/>
    <mergeCell ref="D85:E85"/>
    <mergeCell ref="D86:E86"/>
    <mergeCell ref="H85:I85"/>
    <mergeCell ref="D83:E83"/>
    <mergeCell ref="D84:E84"/>
    <mergeCell ref="H83:I83"/>
    <mergeCell ref="D93:E93"/>
    <mergeCell ref="D94:E94"/>
    <mergeCell ref="H93:I93"/>
    <mergeCell ref="D91:E91"/>
    <mergeCell ref="D92:E92"/>
    <mergeCell ref="H91:I91"/>
    <mergeCell ref="D89:E89"/>
    <mergeCell ref="D90:E90"/>
    <mergeCell ref="H89:I89"/>
    <mergeCell ref="H94:I94"/>
    <mergeCell ref="H92:I92"/>
    <mergeCell ref="D99:E99"/>
    <mergeCell ref="D100:E100"/>
    <mergeCell ref="H99:I99"/>
    <mergeCell ref="D97:E97"/>
    <mergeCell ref="D98:E98"/>
    <mergeCell ref="H97:I97"/>
    <mergeCell ref="D95:E95"/>
    <mergeCell ref="D96:E96"/>
    <mergeCell ref="H95:I95"/>
    <mergeCell ref="D112:E112"/>
    <mergeCell ref="D113:E113"/>
    <mergeCell ref="H112:I112"/>
    <mergeCell ref="D110:E110"/>
    <mergeCell ref="D111:E111"/>
    <mergeCell ref="H110:I110"/>
    <mergeCell ref="D107:E107"/>
    <mergeCell ref="D108:E108"/>
    <mergeCell ref="H108:I108"/>
    <mergeCell ref="H107:I107"/>
    <mergeCell ref="D105:E105"/>
    <mergeCell ref="D106:E106"/>
    <mergeCell ref="H105:I105"/>
    <mergeCell ref="D103:E103"/>
    <mergeCell ref="D104:E104"/>
    <mergeCell ref="H103:I103"/>
    <mergeCell ref="D101:E101"/>
    <mergeCell ref="D102:E102"/>
    <mergeCell ref="H73:I73"/>
    <mergeCell ref="H90:I90"/>
    <mergeCell ref="H88:I88"/>
    <mergeCell ref="H86:I86"/>
    <mergeCell ref="H84:I84"/>
    <mergeCell ref="H82:I82"/>
    <mergeCell ref="H80:I80"/>
    <mergeCell ref="H78:I78"/>
    <mergeCell ref="H75:J75"/>
    <mergeCell ref="H76:I76"/>
    <mergeCell ref="H106:J106"/>
    <mergeCell ref="H104:I104"/>
    <mergeCell ref="H102:I102"/>
    <mergeCell ref="H100:I100"/>
    <mergeCell ref="H98:I98"/>
    <mergeCell ref="H96:I96"/>
    <mergeCell ref="H101:I101"/>
    <mergeCell ref="H118:I118"/>
    <mergeCell ref="H119:I119"/>
    <mergeCell ref="H116:I116"/>
    <mergeCell ref="H117:I117"/>
    <mergeCell ref="H114:I114"/>
    <mergeCell ref="H115:I115"/>
    <mergeCell ref="H113:I113"/>
    <mergeCell ref="H111:I111"/>
    <mergeCell ref="H109:I109"/>
    <mergeCell ref="H128:I128"/>
    <mergeCell ref="H129:I129"/>
    <mergeCell ref="H126:I126"/>
    <mergeCell ref="H127:I127"/>
    <mergeCell ref="H124:I124"/>
    <mergeCell ref="H125:I125"/>
    <mergeCell ref="H122:I122"/>
    <mergeCell ref="H123:I123"/>
    <mergeCell ref="H120:I120"/>
    <mergeCell ref="H121:I121"/>
    <mergeCell ref="H138:I138"/>
    <mergeCell ref="H139:I139"/>
    <mergeCell ref="H136:I136"/>
    <mergeCell ref="H137:I137"/>
    <mergeCell ref="H134:I134"/>
    <mergeCell ref="H135:I135"/>
    <mergeCell ref="H132:I132"/>
    <mergeCell ref="H133:I133"/>
    <mergeCell ref="H130:I130"/>
    <mergeCell ref="H131:I13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12787-A7A8-4B69-98BD-80415CE7BA0B}">
  <dimension ref="A1:AA122"/>
  <sheetViews>
    <sheetView zoomScale="82" zoomScaleNormal="82" workbookViewId="0">
      <pane xSplit="1" ySplit="1" topLeftCell="G76" activePane="bottomRight" state="frozen"/>
      <selection pane="topRight" activeCell="B1" sqref="B1"/>
      <selection pane="bottomLeft" activeCell="A2" sqref="A2"/>
      <selection pane="bottomRight" activeCell="H48" sqref="H48"/>
    </sheetView>
  </sheetViews>
  <sheetFormatPr baseColWidth="10" defaultColWidth="8.83203125" defaultRowHeight="13" outlineLevelRow="2" x14ac:dyDescent="0.15"/>
  <cols>
    <col min="1" max="1" width="39.83203125" customWidth="1"/>
    <col min="2" max="2" width="23.33203125" customWidth="1"/>
    <col min="3" max="3" width="40" customWidth="1"/>
    <col min="4" max="4" width="40.33203125" customWidth="1"/>
    <col min="6" max="6" width="47.83203125" customWidth="1"/>
    <col min="7" max="7" width="45" customWidth="1"/>
    <col min="8" max="8" width="19.33203125" customWidth="1"/>
    <col min="9" max="9" width="18" customWidth="1"/>
    <col min="10" max="10" width="15.83203125" customWidth="1"/>
    <col min="11" max="11" width="16.33203125" customWidth="1"/>
    <col min="12" max="12" width="26.6640625" customWidth="1"/>
    <col min="13" max="13" width="11.1640625" customWidth="1"/>
    <col min="14" max="15" width="17.5" customWidth="1"/>
    <col min="16" max="16" width="20.5" customWidth="1"/>
    <col min="18" max="18" width="19.6640625" customWidth="1"/>
    <col min="20" max="21" width="28.6640625" customWidth="1"/>
    <col min="22" max="22" width="27.5" customWidth="1"/>
    <col min="23" max="26" width="14.83203125" customWidth="1"/>
  </cols>
  <sheetData>
    <row r="1" spans="1:27" ht="56" x14ac:dyDescent="0.15">
      <c r="A1" s="25" t="s">
        <v>55</v>
      </c>
      <c r="B1" s="25" t="s">
        <v>5252</v>
      </c>
      <c r="C1" s="25" t="s">
        <v>5253</v>
      </c>
      <c r="D1" s="25" t="s">
        <v>5254</v>
      </c>
      <c r="E1" s="25" t="s">
        <v>5255</v>
      </c>
      <c r="F1" s="25" t="s">
        <v>60</v>
      </c>
      <c r="G1" s="25" t="s">
        <v>61</v>
      </c>
      <c r="H1" s="25" t="s">
        <v>62</v>
      </c>
      <c r="I1" s="25" t="s">
        <v>63</v>
      </c>
      <c r="J1" s="25" t="s">
        <v>5256</v>
      </c>
      <c r="K1" s="926" t="s">
        <v>5257</v>
      </c>
      <c r="L1" s="25" t="s">
        <v>65</v>
      </c>
      <c r="M1" s="121" t="s">
        <v>6287</v>
      </c>
      <c r="N1" s="922" t="s">
        <v>5258</v>
      </c>
      <c r="O1" s="489" t="s">
        <v>5259</v>
      </c>
      <c r="T1" t="s">
        <v>499</v>
      </c>
      <c r="U1" t="s">
        <v>500</v>
      </c>
      <c r="V1" t="s">
        <v>501</v>
      </c>
      <c r="W1" s="25" t="s">
        <v>3352</v>
      </c>
      <c r="X1" s="25" t="s">
        <v>3353</v>
      </c>
      <c r="Y1" s="25" t="s">
        <v>3354</v>
      </c>
      <c r="Z1" s="25" t="s">
        <v>3355</v>
      </c>
      <c r="AA1" t="s">
        <v>502</v>
      </c>
    </row>
    <row r="2" spans="1:27" ht="28" outlineLevel="2" x14ac:dyDescent="0.15">
      <c r="A2" t="s">
        <v>67</v>
      </c>
      <c r="B2" t="s">
        <v>5581</v>
      </c>
      <c r="C2" t="s">
        <v>69</v>
      </c>
      <c r="F2" s="25" t="s">
        <v>5582</v>
      </c>
      <c r="G2" t="s">
        <v>4397</v>
      </c>
      <c r="H2" s="144">
        <v>16500</v>
      </c>
      <c r="I2" s="144">
        <v>0</v>
      </c>
      <c r="J2" s="144"/>
      <c r="K2" s="144"/>
      <c r="L2" t="s">
        <v>5583</v>
      </c>
      <c r="M2" s="25" t="s">
        <v>73</v>
      </c>
      <c r="N2" s="940">
        <f t="shared" ref="N2:N19" si="0">SUM(H2:I2)</f>
        <v>16500</v>
      </c>
      <c r="O2" s="941">
        <f>IF((J2+K2)&gt;0,(J2+K2)-N2,0)</f>
        <v>0</v>
      </c>
      <c r="T2" t="s">
        <v>5893</v>
      </c>
      <c r="U2" t="s">
        <v>5894</v>
      </c>
      <c r="V2" t="s">
        <v>3997</v>
      </c>
      <c r="W2">
        <v>0</v>
      </c>
      <c r="AA2" t="s">
        <v>4014</v>
      </c>
    </row>
    <row r="3" spans="1:27" ht="28" outlineLevel="2" x14ac:dyDescent="0.15">
      <c r="A3" t="s">
        <v>67</v>
      </c>
      <c r="B3" t="s">
        <v>5584</v>
      </c>
      <c r="C3" t="s">
        <v>69</v>
      </c>
      <c r="F3" s="25" t="s">
        <v>5585</v>
      </c>
      <c r="G3" t="s">
        <v>3393</v>
      </c>
      <c r="H3" s="144">
        <v>4508</v>
      </c>
      <c r="I3" s="144">
        <v>0</v>
      </c>
      <c r="J3" s="144"/>
      <c r="K3" s="144"/>
      <c r="L3" t="s">
        <v>5586</v>
      </c>
      <c r="M3" s="25" t="s">
        <v>73</v>
      </c>
      <c r="N3" s="940">
        <f t="shared" si="0"/>
        <v>4508</v>
      </c>
      <c r="O3" s="941">
        <f t="shared" ref="O3:O66" si="1">IF((J3+K3)&gt;0,(J3+K3)-N3,0)</f>
        <v>0</v>
      </c>
      <c r="T3" t="s">
        <v>5895</v>
      </c>
      <c r="U3" t="s">
        <v>5894</v>
      </c>
      <c r="V3" t="s">
        <v>3997</v>
      </c>
      <c r="W3">
        <v>0</v>
      </c>
      <c r="AA3" t="s">
        <v>4001</v>
      </c>
    </row>
    <row r="4" spans="1:27" ht="28" outlineLevel="2" x14ac:dyDescent="0.15">
      <c r="A4" t="s">
        <v>67</v>
      </c>
      <c r="B4" t="s">
        <v>5587</v>
      </c>
      <c r="C4" t="s">
        <v>69</v>
      </c>
      <c r="F4" s="25" t="s">
        <v>5588</v>
      </c>
      <c r="G4" t="s">
        <v>5589</v>
      </c>
      <c r="H4" s="144">
        <v>3000</v>
      </c>
      <c r="I4" s="144">
        <v>0</v>
      </c>
      <c r="J4" s="144"/>
      <c r="K4" s="144"/>
      <c r="L4" t="s">
        <v>5590</v>
      </c>
      <c r="M4" s="25" t="s">
        <v>73</v>
      </c>
      <c r="N4" s="940">
        <f t="shared" si="0"/>
        <v>3000</v>
      </c>
      <c r="O4" s="941">
        <f t="shared" si="1"/>
        <v>0</v>
      </c>
      <c r="T4" t="s">
        <v>5896</v>
      </c>
      <c r="U4" t="s">
        <v>5897</v>
      </c>
      <c r="V4" t="s">
        <v>5898</v>
      </c>
      <c r="W4">
        <v>200000</v>
      </c>
      <c r="Y4">
        <v>42000</v>
      </c>
      <c r="AA4" t="s">
        <v>5899</v>
      </c>
    </row>
    <row r="5" spans="1:27" ht="28" outlineLevel="2" x14ac:dyDescent="0.15">
      <c r="A5" t="s">
        <v>67</v>
      </c>
      <c r="B5" t="s">
        <v>5591</v>
      </c>
      <c r="C5" t="s">
        <v>69</v>
      </c>
      <c r="F5" s="25" t="s">
        <v>5592</v>
      </c>
      <c r="G5" t="s">
        <v>3422</v>
      </c>
      <c r="H5" s="144">
        <v>242000</v>
      </c>
      <c r="I5" s="144">
        <v>0</v>
      </c>
      <c r="J5" s="144"/>
      <c r="K5" s="144"/>
      <c r="L5" t="s">
        <v>5593</v>
      </c>
      <c r="M5" s="25" t="s">
        <v>73</v>
      </c>
      <c r="N5" s="940">
        <f t="shared" si="0"/>
        <v>242000</v>
      </c>
      <c r="O5" s="941">
        <f t="shared" si="1"/>
        <v>0</v>
      </c>
      <c r="T5" t="s">
        <v>5900</v>
      </c>
      <c r="U5" t="s">
        <v>5901</v>
      </c>
      <c r="V5" t="s">
        <v>4507</v>
      </c>
      <c r="AA5" t="s">
        <v>5628</v>
      </c>
    </row>
    <row r="6" spans="1:27" ht="28" outlineLevel="2" x14ac:dyDescent="0.15">
      <c r="A6" t="s">
        <v>67</v>
      </c>
      <c r="B6" t="s">
        <v>5594</v>
      </c>
      <c r="C6" t="s">
        <v>69</v>
      </c>
      <c r="F6" s="25" t="s">
        <v>5595</v>
      </c>
      <c r="G6" t="s">
        <v>4186</v>
      </c>
      <c r="H6" s="144">
        <v>7100</v>
      </c>
      <c r="I6" s="144">
        <v>0</v>
      </c>
      <c r="J6" s="144"/>
      <c r="K6" s="144"/>
      <c r="L6" t="s">
        <v>4875</v>
      </c>
      <c r="M6" s="25" t="s">
        <v>73</v>
      </c>
      <c r="N6" s="940">
        <f t="shared" si="0"/>
        <v>7100</v>
      </c>
      <c r="O6" s="941">
        <f t="shared" si="1"/>
        <v>0</v>
      </c>
    </row>
    <row r="7" spans="1:27" ht="28" outlineLevel="2" x14ac:dyDescent="0.15">
      <c r="A7" t="s">
        <v>67</v>
      </c>
      <c r="B7" t="s">
        <v>5596</v>
      </c>
      <c r="C7" t="s">
        <v>69</v>
      </c>
      <c r="F7" s="25" t="s">
        <v>5597</v>
      </c>
      <c r="G7" t="s">
        <v>109</v>
      </c>
      <c r="H7" s="144">
        <v>12000000</v>
      </c>
      <c r="I7" s="144">
        <v>0</v>
      </c>
      <c r="J7" s="144"/>
      <c r="K7" s="144"/>
      <c r="L7" t="s">
        <v>5598</v>
      </c>
      <c r="M7" s="25" t="s">
        <v>73</v>
      </c>
      <c r="N7" s="940">
        <f t="shared" si="0"/>
        <v>12000000</v>
      </c>
      <c r="O7" s="941">
        <f t="shared" si="1"/>
        <v>0</v>
      </c>
    </row>
    <row r="8" spans="1:27" ht="28" outlineLevel="2" x14ac:dyDescent="0.15">
      <c r="A8" t="s">
        <v>67</v>
      </c>
      <c r="B8" t="s">
        <v>5599</v>
      </c>
      <c r="C8" t="s">
        <v>69</v>
      </c>
      <c r="F8" s="25" t="s">
        <v>5600</v>
      </c>
      <c r="G8" t="s">
        <v>76</v>
      </c>
      <c r="H8" s="144">
        <v>40000</v>
      </c>
      <c r="I8" s="144">
        <v>0</v>
      </c>
      <c r="J8" s="144"/>
      <c r="K8" s="144"/>
      <c r="L8" t="s">
        <v>5601</v>
      </c>
      <c r="M8" s="25" t="s">
        <v>73</v>
      </c>
      <c r="N8" s="940">
        <f t="shared" si="0"/>
        <v>40000</v>
      </c>
      <c r="O8" s="941">
        <f t="shared" si="1"/>
        <v>0</v>
      </c>
    </row>
    <row r="9" spans="1:27" ht="42" outlineLevel="2" x14ac:dyDescent="0.15">
      <c r="A9" t="s">
        <v>67</v>
      </c>
      <c r="B9" t="s">
        <v>5602</v>
      </c>
      <c r="C9" t="s">
        <v>69</v>
      </c>
      <c r="F9" s="25" t="s">
        <v>5603</v>
      </c>
      <c r="G9" t="s">
        <v>5604</v>
      </c>
      <c r="H9" s="144">
        <v>9000</v>
      </c>
      <c r="I9" s="144">
        <v>0</v>
      </c>
      <c r="J9" s="144"/>
      <c r="K9" s="144"/>
      <c r="L9" t="s">
        <v>5605</v>
      </c>
      <c r="M9" s="25" t="s">
        <v>73</v>
      </c>
      <c r="N9" s="940">
        <f t="shared" si="0"/>
        <v>9000</v>
      </c>
      <c r="O9" s="941">
        <f t="shared" si="1"/>
        <v>0</v>
      </c>
    </row>
    <row r="10" spans="1:27" ht="28" outlineLevel="2" x14ac:dyDescent="0.15">
      <c r="A10" t="s">
        <v>67</v>
      </c>
      <c r="B10" t="s">
        <v>5606</v>
      </c>
      <c r="C10" t="s">
        <v>69</v>
      </c>
      <c r="F10" s="25" t="s">
        <v>5607</v>
      </c>
      <c r="G10" t="s">
        <v>3401</v>
      </c>
      <c r="H10" s="144">
        <v>20000</v>
      </c>
      <c r="I10" s="144">
        <v>0</v>
      </c>
      <c r="J10" s="144"/>
      <c r="K10" s="144"/>
      <c r="L10" t="s">
        <v>5608</v>
      </c>
      <c r="M10" s="25" t="s">
        <v>73</v>
      </c>
      <c r="N10" s="940">
        <f t="shared" si="0"/>
        <v>20000</v>
      </c>
      <c r="O10" s="941">
        <f t="shared" si="1"/>
        <v>0</v>
      </c>
    </row>
    <row r="11" spans="1:27" ht="112" outlineLevel="2" x14ac:dyDescent="0.15">
      <c r="A11" t="s">
        <v>67</v>
      </c>
      <c r="B11" t="s">
        <v>5609</v>
      </c>
      <c r="C11" t="s">
        <v>69</v>
      </c>
      <c r="F11" s="25" t="s">
        <v>5610</v>
      </c>
      <c r="G11" t="s">
        <v>3397</v>
      </c>
      <c r="H11" s="144">
        <v>1517413</v>
      </c>
      <c r="I11" s="144">
        <v>0</v>
      </c>
      <c r="J11" s="144"/>
      <c r="K11" s="144"/>
      <c r="L11" t="s">
        <v>3398</v>
      </c>
      <c r="M11" s="25" t="s">
        <v>73</v>
      </c>
      <c r="N11" s="940">
        <f t="shared" si="0"/>
        <v>1517413</v>
      </c>
      <c r="O11" s="941">
        <f t="shared" si="1"/>
        <v>0</v>
      </c>
    </row>
    <row r="12" spans="1:27" ht="28" outlineLevel="2" x14ac:dyDescent="0.15">
      <c r="A12" t="s">
        <v>67</v>
      </c>
      <c r="B12" t="s">
        <v>5611</v>
      </c>
      <c r="C12" t="s">
        <v>69</v>
      </c>
      <c r="F12" s="25" t="s">
        <v>5612</v>
      </c>
      <c r="G12" t="s">
        <v>97</v>
      </c>
      <c r="H12" s="144">
        <v>142000</v>
      </c>
      <c r="I12" s="144">
        <v>0</v>
      </c>
      <c r="J12" s="144"/>
      <c r="K12" s="144"/>
      <c r="L12" t="s">
        <v>5613</v>
      </c>
      <c r="M12" s="25" t="s">
        <v>73</v>
      </c>
      <c r="N12" s="940">
        <f t="shared" si="0"/>
        <v>142000</v>
      </c>
      <c r="O12" s="941">
        <f t="shared" si="1"/>
        <v>0</v>
      </c>
    </row>
    <row r="13" spans="1:27" ht="28" outlineLevel="2" x14ac:dyDescent="0.15">
      <c r="A13" t="s">
        <v>67</v>
      </c>
      <c r="B13" t="s">
        <v>5614</v>
      </c>
      <c r="C13" t="s">
        <v>69</v>
      </c>
      <c r="F13" s="25" t="s">
        <v>5615</v>
      </c>
      <c r="G13" t="s">
        <v>76</v>
      </c>
      <c r="H13" s="144"/>
      <c r="I13" s="144">
        <v>82321.14</v>
      </c>
      <c r="J13" s="144">
        <v>210118.92</v>
      </c>
      <c r="K13" s="144"/>
      <c r="L13" t="s">
        <v>5616</v>
      </c>
      <c r="M13" s="25" t="s">
        <v>73</v>
      </c>
      <c r="N13" s="940">
        <f t="shared" si="0"/>
        <v>82321.14</v>
      </c>
      <c r="O13" s="941">
        <f t="shared" si="1"/>
        <v>127797.78000000001</v>
      </c>
    </row>
    <row r="14" spans="1:27" ht="28" outlineLevel="2" x14ac:dyDescent="0.15">
      <c r="A14" t="s">
        <v>67</v>
      </c>
      <c r="B14" t="s">
        <v>5617</v>
      </c>
      <c r="C14" t="s">
        <v>69</v>
      </c>
      <c r="F14" s="25" t="s">
        <v>5618</v>
      </c>
      <c r="G14" t="s">
        <v>2986</v>
      </c>
      <c r="H14" s="144">
        <v>475000</v>
      </c>
      <c r="I14" s="144">
        <v>0</v>
      </c>
      <c r="J14" s="144"/>
      <c r="K14" s="144"/>
      <c r="L14" t="s">
        <v>5619</v>
      </c>
      <c r="M14" s="25" t="s">
        <v>73</v>
      </c>
      <c r="N14" s="940">
        <f t="shared" si="0"/>
        <v>475000</v>
      </c>
      <c r="O14" s="941">
        <f t="shared" si="1"/>
        <v>0</v>
      </c>
    </row>
    <row r="15" spans="1:27" ht="42" outlineLevel="2" x14ac:dyDescent="0.15">
      <c r="A15" t="s">
        <v>67</v>
      </c>
      <c r="B15" t="s">
        <v>5620</v>
      </c>
      <c r="C15" t="s">
        <v>69</v>
      </c>
      <c r="F15" s="25" t="s">
        <v>5621</v>
      </c>
      <c r="G15" t="s">
        <v>105</v>
      </c>
      <c r="H15" s="144">
        <v>10000</v>
      </c>
      <c r="I15" s="144">
        <v>0</v>
      </c>
      <c r="J15" s="144"/>
      <c r="K15" s="144"/>
      <c r="L15" t="s">
        <v>5622</v>
      </c>
      <c r="M15" s="25" t="s">
        <v>73</v>
      </c>
      <c r="N15" s="940">
        <f t="shared" si="0"/>
        <v>10000</v>
      </c>
      <c r="O15" s="941">
        <f t="shared" si="1"/>
        <v>0</v>
      </c>
    </row>
    <row r="16" spans="1:27" ht="28" outlineLevel="2" x14ac:dyDescent="0.15">
      <c r="A16" t="s">
        <v>67</v>
      </c>
      <c r="B16" t="s">
        <v>5623</v>
      </c>
      <c r="C16" t="s">
        <v>69</v>
      </c>
      <c r="F16" s="25" t="s">
        <v>5624</v>
      </c>
      <c r="G16" t="s">
        <v>76</v>
      </c>
      <c r="H16" s="144">
        <v>500</v>
      </c>
      <c r="I16" s="144">
        <v>0</v>
      </c>
      <c r="J16" s="144"/>
      <c r="K16" s="144"/>
      <c r="L16" t="s">
        <v>5625</v>
      </c>
      <c r="M16" s="25" t="s">
        <v>73</v>
      </c>
      <c r="N16" s="940">
        <f t="shared" si="0"/>
        <v>500</v>
      </c>
      <c r="O16" s="941">
        <f t="shared" si="1"/>
        <v>0</v>
      </c>
    </row>
    <row r="17" spans="1:15" ht="70" outlineLevel="2" x14ac:dyDescent="0.15">
      <c r="A17" t="s">
        <v>67</v>
      </c>
      <c r="B17" t="s">
        <v>5626</v>
      </c>
      <c r="C17" t="s">
        <v>69</v>
      </c>
      <c r="F17" s="25" t="s">
        <v>5627</v>
      </c>
      <c r="G17" t="s">
        <v>4507</v>
      </c>
      <c r="H17" s="144">
        <v>387000</v>
      </c>
      <c r="I17" s="144">
        <v>0</v>
      </c>
      <c r="J17" s="144"/>
      <c r="K17" s="144"/>
      <c r="L17" t="s">
        <v>5628</v>
      </c>
      <c r="M17" s="25" t="s">
        <v>73</v>
      </c>
      <c r="N17" s="940">
        <f t="shared" si="0"/>
        <v>387000</v>
      </c>
      <c r="O17" s="941">
        <f t="shared" si="1"/>
        <v>0</v>
      </c>
    </row>
    <row r="18" spans="1:15" ht="42" outlineLevel="2" x14ac:dyDescent="0.15">
      <c r="A18" t="s">
        <v>67</v>
      </c>
      <c r="B18" t="s">
        <v>5629</v>
      </c>
      <c r="C18" t="s">
        <v>128</v>
      </c>
      <c r="F18" s="25" t="s">
        <v>5630</v>
      </c>
      <c r="G18" t="s">
        <v>141</v>
      </c>
      <c r="H18" s="144">
        <v>82800</v>
      </c>
      <c r="I18" s="144">
        <v>0</v>
      </c>
      <c r="J18" s="144"/>
      <c r="K18" s="144"/>
      <c r="L18" t="s">
        <v>5631</v>
      </c>
      <c r="M18" s="25" t="s">
        <v>73</v>
      </c>
      <c r="N18" s="940">
        <f t="shared" si="0"/>
        <v>82800</v>
      </c>
      <c r="O18" s="941">
        <f t="shared" si="1"/>
        <v>0</v>
      </c>
    </row>
    <row r="19" spans="1:15" ht="84" outlineLevel="2" x14ac:dyDescent="0.15">
      <c r="A19" t="s">
        <v>67</v>
      </c>
      <c r="B19" t="s">
        <v>5632</v>
      </c>
      <c r="C19" t="s">
        <v>128</v>
      </c>
      <c r="D19" t="s">
        <v>211</v>
      </c>
      <c r="F19" s="25" t="s">
        <v>5633</v>
      </c>
      <c r="G19" t="s">
        <v>208</v>
      </c>
      <c r="H19" s="144">
        <v>9000</v>
      </c>
      <c r="I19" s="144">
        <v>0</v>
      </c>
      <c r="J19" s="144"/>
      <c r="K19" s="144"/>
      <c r="L19" t="s">
        <v>5634</v>
      </c>
      <c r="M19" s="25" t="s">
        <v>73</v>
      </c>
      <c r="N19" s="940">
        <f t="shared" si="0"/>
        <v>9000</v>
      </c>
      <c r="O19" s="941">
        <f t="shared" si="1"/>
        <v>0</v>
      </c>
    </row>
    <row r="20" spans="1:15" outlineLevel="1" x14ac:dyDescent="0.15">
      <c r="A20" s="942" t="s">
        <v>529</v>
      </c>
      <c r="B20" s="618"/>
      <c r="C20" s="618"/>
      <c r="D20" s="618"/>
      <c r="E20" s="618"/>
      <c r="F20" s="925">
        <f>COUNTA(A2:A19)</f>
        <v>18</v>
      </c>
      <c r="G20" s="618"/>
      <c r="H20" s="936"/>
      <c r="I20" s="936"/>
      <c r="J20" s="936">
        <f>SUBTOTAL(9,J2:J19)</f>
        <v>210118.92</v>
      </c>
      <c r="K20" s="976">
        <f>SUBTOTAL(9,K2:K19)</f>
        <v>0</v>
      </c>
      <c r="L20" s="618"/>
      <c r="M20" s="925"/>
      <c r="N20" s="943">
        <f>SUBTOTAL(9,N2:N19)</f>
        <v>15048142.140000001</v>
      </c>
      <c r="O20" s="943">
        <f>SUBTOTAL(9,O2:O19)</f>
        <v>127797.78000000001</v>
      </c>
    </row>
    <row r="21" spans="1:15" ht="28" outlineLevel="2" x14ac:dyDescent="0.15">
      <c r="A21" t="s">
        <v>151</v>
      </c>
      <c r="B21" t="s">
        <v>5635</v>
      </c>
      <c r="D21" t="s">
        <v>153</v>
      </c>
      <c r="F21" s="25" t="s">
        <v>5636</v>
      </c>
      <c r="G21" t="s">
        <v>178</v>
      </c>
      <c r="H21" s="144"/>
      <c r="I21" s="144">
        <v>23507.3</v>
      </c>
      <c r="J21" s="144"/>
      <c r="K21" s="144">
        <v>80386.27</v>
      </c>
      <c r="L21" t="s">
        <v>5637</v>
      </c>
      <c r="M21" s="25" t="s">
        <v>73</v>
      </c>
      <c r="N21" s="940">
        <f t="shared" ref="N21:N52" si="2">SUM(H21:I21)</f>
        <v>23507.3</v>
      </c>
      <c r="O21" s="941">
        <f t="shared" si="1"/>
        <v>56878.97</v>
      </c>
    </row>
    <row r="22" spans="1:15" ht="28" outlineLevel="2" x14ac:dyDescent="0.15">
      <c r="A22" t="s">
        <v>151</v>
      </c>
      <c r="B22" t="s">
        <v>5638</v>
      </c>
      <c r="D22" t="s">
        <v>153</v>
      </c>
      <c r="F22" s="25" t="s">
        <v>5639</v>
      </c>
      <c r="G22" t="s">
        <v>4895</v>
      </c>
      <c r="H22" s="144">
        <v>5815</v>
      </c>
      <c r="I22" s="144">
        <v>0</v>
      </c>
      <c r="J22" s="144"/>
      <c r="K22" s="144"/>
      <c r="L22" t="s">
        <v>5640</v>
      </c>
      <c r="M22" s="25" t="s">
        <v>73</v>
      </c>
      <c r="N22" s="940">
        <f t="shared" si="2"/>
        <v>5815</v>
      </c>
      <c r="O22" s="941">
        <f t="shared" si="1"/>
        <v>0</v>
      </c>
    </row>
    <row r="23" spans="1:15" ht="84" outlineLevel="2" x14ac:dyDescent="0.15">
      <c r="A23" t="s">
        <v>151</v>
      </c>
      <c r="B23" t="s">
        <v>5641</v>
      </c>
      <c r="D23" t="s">
        <v>153</v>
      </c>
      <c r="F23" s="25" t="s">
        <v>5642</v>
      </c>
      <c r="G23" t="s">
        <v>5643</v>
      </c>
      <c r="H23" s="144">
        <v>49868.68</v>
      </c>
      <c r="I23" s="144">
        <v>0</v>
      </c>
      <c r="J23" s="144"/>
      <c r="K23" s="144"/>
      <c r="L23" t="s">
        <v>5644</v>
      </c>
      <c r="M23" s="25" t="s">
        <v>73</v>
      </c>
      <c r="N23" s="940">
        <f t="shared" si="2"/>
        <v>49868.68</v>
      </c>
      <c r="O23" s="941">
        <f t="shared" si="1"/>
        <v>0</v>
      </c>
    </row>
    <row r="24" spans="1:15" ht="28" outlineLevel="2" x14ac:dyDescent="0.15">
      <c r="A24" t="s">
        <v>151</v>
      </c>
      <c r="B24" t="s">
        <v>5645</v>
      </c>
      <c r="D24" t="s">
        <v>153</v>
      </c>
      <c r="F24" s="25" t="s">
        <v>5646</v>
      </c>
      <c r="G24" t="s">
        <v>5486</v>
      </c>
      <c r="H24" s="144">
        <v>25000</v>
      </c>
      <c r="I24" s="144"/>
      <c r="J24" s="144"/>
      <c r="K24" s="144">
        <v>3795</v>
      </c>
      <c r="L24" t="s">
        <v>5647</v>
      </c>
      <c r="M24" s="25" t="s">
        <v>73</v>
      </c>
      <c r="N24" s="940">
        <f t="shared" si="2"/>
        <v>25000</v>
      </c>
      <c r="O24" s="941">
        <f t="shared" si="1"/>
        <v>-21205</v>
      </c>
    </row>
    <row r="25" spans="1:15" ht="98" outlineLevel="2" x14ac:dyDescent="0.15">
      <c r="A25" t="s">
        <v>151</v>
      </c>
      <c r="B25" t="s">
        <v>5648</v>
      </c>
      <c r="D25" t="s">
        <v>153</v>
      </c>
      <c r="F25" s="25" t="s">
        <v>5649</v>
      </c>
      <c r="G25" t="s">
        <v>4615</v>
      </c>
      <c r="H25" s="144">
        <v>500000</v>
      </c>
      <c r="I25" s="144">
        <v>0</v>
      </c>
      <c r="J25" s="144"/>
      <c r="K25" s="144"/>
      <c r="L25" t="s">
        <v>5438</v>
      </c>
      <c r="M25" s="25" t="s">
        <v>73</v>
      </c>
      <c r="N25" s="940">
        <f t="shared" si="2"/>
        <v>500000</v>
      </c>
      <c r="O25" s="941">
        <f t="shared" si="1"/>
        <v>0</v>
      </c>
    </row>
    <row r="26" spans="1:15" ht="28" outlineLevel="2" x14ac:dyDescent="0.15">
      <c r="A26" t="s">
        <v>151</v>
      </c>
      <c r="B26" t="s">
        <v>5650</v>
      </c>
      <c r="D26" t="s">
        <v>153</v>
      </c>
      <c r="F26" s="25" t="s">
        <v>5651</v>
      </c>
      <c r="G26" t="s">
        <v>76</v>
      </c>
      <c r="H26" s="144">
        <v>12000</v>
      </c>
      <c r="I26" s="144">
        <v>0</v>
      </c>
      <c r="J26" s="144"/>
      <c r="K26" s="144"/>
      <c r="L26" t="s">
        <v>5652</v>
      </c>
      <c r="M26" s="25" t="s">
        <v>73</v>
      </c>
      <c r="N26" s="940">
        <f t="shared" si="2"/>
        <v>12000</v>
      </c>
      <c r="O26" s="941">
        <f t="shared" si="1"/>
        <v>0</v>
      </c>
    </row>
    <row r="27" spans="1:15" ht="28" outlineLevel="2" x14ac:dyDescent="0.15">
      <c r="A27" t="s">
        <v>151</v>
      </c>
      <c r="B27" t="s">
        <v>5653</v>
      </c>
      <c r="D27" t="s">
        <v>153</v>
      </c>
      <c r="F27" s="25" t="s">
        <v>5654</v>
      </c>
      <c r="G27" t="s">
        <v>193</v>
      </c>
      <c r="H27" s="144">
        <v>600000</v>
      </c>
      <c r="I27" s="144"/>
      <c r="J27" s="144"/>
      <c r="K27" s="144"/>
      <c r="L27" t="s">
        <v>5655</v>
      </c>
      <c r="M27" s="25" t="s">
        <v>73</v>
      </c>
      <c r="N27" s="940">
        <f t="shared" si="2"/>
        <v>600000</v>
      </c>
      <c r="O27" s="941">
        <f t="shared" si="1"/>
        <v>0</v>
      </c>
    </row>
    <row r="28" spans="1:15" ht="28" outlineLevel="2" x14ac:dyDescent="0.15">
      <c r="A28" t="s">
        <v>151</v>
      </c>
      <c r="B28" t="s">
        <v>5656</v>
      </c>
      <c r="D28" t="s">
        <v>153</v>
      </c>
      <c r="F28" s="25" t="s">
        <v>5657</v>
      </c>
      <c r="G28" t="s">
        <v>76</v>
      </c>
      <c r="H28" s="144">
        <v>125000</v>
      </c>
      <c r="I28" s="144">
        <v>0</v>
      </c>
      <c r="J28" s="144"/>
      <c r="K28" s="144"/>
      <c r="L28" t="s">
        <v>5658</v>
      </c>
      <c r="M28" s="25" t="s">
        <v>73</v>
      </c>
      <c r="N28" s="940">
        <f t="shared" si="2"/>
        <v>125000</v>
      </c>
      <c r="O28" s="941">
        <f t="shared" si="1"/>
        <v>0</v>
      </c>
    </row>
    <row r="29" spans="1:15" ht="28" outlineLevel="2" x14ac:dyDescent="0.15">
      <c r="A29" t="s">
        <v>151</v>
      </c>
      <c r="B29" t="s">
        <v>5659</v>
      </c>
      <c r="D29" t="s">
        <v>153</v>
      </c>
      <c r="E29" s="25"/>
      <c r="F29" s="25" t="s">
        <v>5660</v>
      </c>
      <c r="G29" t="s">
        <v>5661</v>
      </c>
      <c r="H29" s="144"/>
      <c r="I29" s="144">
        <v>35043.800000000003</v>
      </c>
      <c r="J29" s="144"/>
      <c r="K29" s="144">
        <v>110950.84</v>
      </c>
      <c r="L29" t="s">
        <v>5662</v>
      </c>
      <c r="M29" s="25" t="s">
        <v>5904</v>
      </c>
      <c r="N29" s="940">
        <f t="shared" si="2"/>
        <v>35043.800000000003</v>
      </c>
      <c r="O29" s="941">
        <f t="shared" si="1"/>
        <v>75907.039999999994</v>
      </c>
    </row>
    <row r="30" spans="1:15" ht="84" outlineLevel="2" x14ac:dyDescent="0.15">
      <c r="A30" t="s">
        <v>151</v>
      </c>
      <c r="B30" t="s">
        <v>5663</v>
      </c>
      <c r="D30" t="s">
        <v>211</v>
      </c>
      <c r="F30" s="25" t="s">
        <v>5664</v>
      </c>
      <c r="G30" t="s">
        <v>3862</v>
      </c>
      <c r="H30" s="144">
        <v>7000</v>
      </c>
      <c r="I30" s="144">
        <v>0</v>
      </c>
      <c r="J30" s="144"/>
      <c r="K30" s="144"/>
      <c r="L30" t="s">
        <v>5665</v>
      </c>
      <c r="M30" s="25" t="s">
        <v>73</v>
      </c>
      <c r="N30" s="940">
        <f t="shared" si="2"/>
        <v>7000</v>
      </c>
      <c r="O30" s="941">
        <f t="shared" si="1"/>
        <v>0</v>
      </c>
    </row>
    <row r="31" spans="1:15" ht="56" outlineLevel="2" x14ac:dyDescent="0.15">
      <c r="A31" t="s">
        <v>151</v>
      </c>
      <c r="B31" t="s">
        <v>5666</v>
      </c>
      <c r="D31" t="s">
        <v>211</v>
      </c>
      <c r="F31" s="25" t="s">
        <v>5667</v>
      </c>
      <c r="G31" t="s">
        <v>3862</v>
      </c>
      <c r="H31" s="144">
        <v>7000</v>
      </c>
      <c r="I31" s="144">
        <v>0</v>
      </c>
      <c r="J31" s="144"/>
      <c r="K31" s="144"/>
      <c r="L31" t="s">
        <v>5665</v>
      </c>
      <c r="M31" s="25" t="s">
        <v>73</v>
      </c>
      <c r="N31" s="940">
        <f t="shared" si="2"/>
        <v>7000</v>
      </c>
      <c r="O31" s="941">
        <f t="shared" si="1"/>
        <v>0</v>
      </c>
    </row>
    <row r="32" spans="1:15" ht="56" outlineLevel="2" x14ac:dyDescent="0.15">
      <c r="A32" t="s">
        <v>151</v>
      </c>
      <c r="B32" t="s">
        <v>5668</v>
      </c>
      <c r="D32" t="s">
        <v>211</v>
      </c>
      <c r="F32" s="25" t="s">
        <v>5669</v>
      </c>
      <c r="G32" t="s">
        <v>133</v>
      </c>
      <c r="H32" s="144">
        <v>10000</v>
      </c>
      <c r="I32" s="144">
        <v>0</v>
      </c>
      <c r="J32" s="144"/>
      <c r="K32" s="144"/>
      <c r="L32" t="s">
        <v>5670</v>
      </c>
      <c r="M32" s="25" t="s">
        <v>73</v>
      </c>
      <c r="N32" s="940">
        <f t="shared" si="2"/>
        <v>10000</v>
      </c>
      <c r="O32" s="941">
        <f t="shared" si="1"/>
        <v>0</v>
      </c>
    </row>
    <row r="33" spans="1:15" ht="42" outlineLevel="2" x14ac:dyDescent="0.15">
      <c r="A33" t="s">
        <v>151</v>
      </c>
      <c r="B33" t="s">
        <v>5671</v>
      </c>
      <c r="D33" t="s">
        <v>211</v>
      </c>
      <c r="F33" s="25" t="s">
        <v>5672</v>
      </c>
      <c r="G33" t="s">
        <v>241</v>
      </c>
      <c r="H33" s="144">
        <v>8500</v>
      </c>
      <c r="I33" s="144">
        <v>0</v>
      </c>
      <c r="J33" s="144"/>
      <c r="K33" s="144"/>
      <c r="L33" t="s">
        <v>5673</v>
      </c>
      <c r="M33" s="25" t="s">
        <v>73</v>
      </c>
      <c r="N33" s="940">
        <f t="shared" si="2"/>
        <v>8500</v>
      </c>
      <c r="O33" s="941">
        <f t="shared" si="1"/>
        <v>0</v>
      </c>
    </row>
    <row r="34" spans="1:15" ht="98" outlineLevel="2" x14ac:dyDescent="0.15">
      <c r="A34" t="s">
        <v>151</v>
      </c>
      <c r="B34" t="s">
        <v>5674</v>
      </c>
      <c r="D34" t="s">
        <v>211</v>
      </c>
      <c r="F34" s="25" t="s">
        <v>5675</v>
      </c>
      <c r="G34" t="s">
        <v>5486</v>
      </c>
      <c r="H34" s="144">
        <v>10000</v>
      </c>
      <c r="I34" s="144">
        <v>0</v>
      </c>
      <c r="J34" s="144"/>
      <c r="K34" s="144"/>
      <c r="L34" t="s">
        <v>5676</v>
      </c>
      <c r="M34" s="25" t="s">
        <v>73</v>
      </c>
      <c r="N34" s="940">
        <f t="shared" si="2"/>
        <v>10000</v>
      </c>
      <c r="O34" s="941">
        <f t="shared" si="1"/>
        <v>0</v>
      </c>
    </row>
    <row r="35" spans="1:15" ht="56" outlineLevel="2" x14ac:dyDescent="0.15">
      <c r="A35" t="s">
        <v>151</v>
      </c>
      <c r="B35" t="s">
        <v>5677</v>
      </c>
      <c r="D35" t="s">
        <v>211</v>
      </c>
      <c r="F35" s="25" t="s">
        <v>5678</v>
      </c>
      <c r="G35" t="s">
        <v>224</v>
      </c>
      <c r="H35" s="144">
        <v>23430</v>
      </c>
      <c r="I35" s="144">
        <v>0</v>
      </c>
      <c r="J35" s="144"/>
      <c r="K35" s="144"/>
      <c r="L35" t="s">
        <v>5679</v>
      </c>
      <c r="M35" s="25" t="s">
        <v>73</v>
      </c>
      <c r="N35" s="940">
        <f t="shared" si="2"/>
        <v>23430</v>
      </c>
      <c r="O35" s="941">
        <f t="shared" si="1"/>
        <v>0</v>
      </c>
    </row>
    <row r="36" spans="1:15" ht="70" outlineLevel="2" x14ac:dyDescent="0.15">
      <c r="A36" t="s">
        <v>151</v>
      </c>
      <c r="B36" t="s">
        <v>5680</v>
      </c>
      <c r="D36" t="s">
        <v>211</v>
      </c>
      <c r="F36" s="25" t="s">
        <v>5681</v>
      </c>
      <c r="G36" t="s">
        <v>133</v>
      </c>
      <c r="H36" s="144">
        <v>13000</v>
      </c>
      <c r="I36" s="144">
        <v>0</v>
      </c>
      <c r="J36" s="144"/>
      <c r="K36" s="144"/>
      <c r="L36" t="s">
        <v>5682</v>
      </c>
      <c r="M36" s="25" t="s">
        <v>73</v>
      </c>
      <c r="N36" s="940">
        <f t="shared" si="2"/>
        <v>13000</v>
      </c>
      <c r="O36" s="941">
        <f t="shared" si="1"/>
        <v>0</v>
      </c>
    </row>
    <row r="37" spans="1:15" ht="56" outlineLevel="2" x14ac:dyDescent="0.15">
      <c r="A37" t="s">
        <v>151</v>
      </c>
      <c r="B37" t="s">
        <v>5683</v>
      </c>
      <c r="D37" t="s">
        <v>211</v>
      </c>
      <c r="F37" s="25" t="s">
        <v>5684</v>
      </c>
      <c r="G37" t="s">
        <v>306</v>
      </c>
      <c r="H37" s="144">
        <v>27000</v>
      </c>
      <c r="I37" s="144">
        <v>0</v>
      </c>
      <c r="J37" s="144"/>
      <c r="K37" s="144"/>
      <c r="L37" t="s">
        <v>5685</v>
      </c>
      <c r="M37" s="25" t="s">
        <v>73</v>
      </c>
      <c r="N37" s="940">
        <f t="shared" si="2"/>
        <v>27000</v>
      </c>
      <c r="O37" s="941">
        <f t="shared" si="1"/>
        <v>0</v>
      </c>
    </row>
    <row r="38" spans="1:15" ht="70" outlineLevel="2" x14ac:dyDescent="0.15">
      <c r="A38" t="s">
        <v>151</v>
      </c>
      <c r="B38" t="s">
        <v>5686</v>
      </c>
      <c r="D38" t="s">
        <v>211</v>
      </c>
      <c r="F38" s="25" t="s">
        <v>5687</v>
      </c>
      <c r="G38" t="s">
        <v>320</v>
      </c>
      <c r="H38" s="144">
        <v>8800</v>
      </c>
      <c r="I38" s="144">
        <v>0</v>
      </c>
      <c r="J38" s="144"/>
      <c r="K38" s="144"/>
      <c r="L38" t="s">
        <v>5688</v>
      </c>
      <c r="M38" s="25" t="s">
        <v>73</v>
      </c>
      <c r="N38" s="940">
        <f t="shared" si="2"/>
        <v>8800</v>
      </c>
      <c r="O38" s="941">
        <f t="shared" si="1"/>
        <v>0</v>
      </c>
    </row>
    <row r="39" spans="1:15" ht="56" outlineLevel="2" x14ac:dyDescent="0.15">
      <c r="A39" t="s">
        <v>151</v>
      </c>
      <c r="B39" t="s">
        <v>5689</v>
      </c>
      <c r="D39" t="s">
        <v>211</v>
      </c>
      <c r="F39" s="25" t="s">
        <v>5690</v>
      </c>
      <c r="G39" t="s">
        <v>133</v>
      </c>
      <c r="H39" s="144">
        <v>9000</v>
      </c>
      <c r="I39" s="144">
        <v>0</v>
      </c>
      <c r="J39" s="144"/>
      <c r="K39" s="144"/>
      <c r="L39" t="s">
        <v>5691</v>
      </c>
      <c r="M39" s="25" t="s">
        <v>73</v>
      </c>
      <c r="N39" s="940">
        <f t="shared" si="2"/>
        <v>9000</v>
      </c>
      <c r="O39" s="941">
        <f t="shared" si="1"/>
        <v>0</v>
      </c>
    </row>
    <row r="40" spans="1:15" ht="84" outlineLevel="2" x14ac:dyDescent="0.15">
      <c r="A40" t="s">
        <v>151</v>
      </c>
      <c r="B40" t="s">
        <v>5692</v>
      </c>
      <c r="D40" t="s">
        <v>211</v>
      </c>
      <c r="F40" s="25" t="s">
        <v>5693</v>
      </c>
      <c r="G40" t="s">
        <v>320</v>
      </c>
      <c r="H40" s="144">
        <v>14000</v>
      </c>
      <c r="I40" s="144">
        <v>0</v>
      </c>
      <c r="J40" s="144"/>
      <c r="K40" s="144"/>
      <c r="L40" t="s">
        <v>5694</v>
      </c>
      <c r="M40" s="25" t="s">
        <v>73</v>
      </c>
      <c r="N40" s="940">
        <f t="shared" si="2"/>
        <v>14000</v>
      </c>
      <c r="O40" s="941">
        <f t="shared" si="1"/>
        <v>0</v>
      </c>
    </row>
    <row r="41" spans="1:15" ht="56" outlineLevel="2" x14ac:dyDescent="0.15">
      <c r="A41" t="s">
        <v>151</v>
      </c>
      <c r="B41" t="s">
        <v>5695</v>
      </c>
      <c r="D41" t="s">
        <v>211</v>
      </c>
      <c r="F41" s="25" t="s">
        <v>5696</v>
      </c>
      <c r="G41" t="s">
        <v>133</v>
      </c>
      <c r="H41" s="144">
        <v>14225</v>
      </c>
      <c r="I41" s="144">
        <v>0</v>
      </c>
      <c r="J41" s="144"/>
      <c r="K41" s="144"/>
      <c r="L41" t="s">
        <v>5697</v>
      </c>
      <c r="M41" s="25" t="s">
        <v>73</v>
      </c>
      <c r="N41" s="940">
        <f t="shared" si="2"/>
        <v>14225</v>
      </c>
      <c r="O41" s="941">
        <f t="shared" si="1"/>
        <v>0</v>
      </c>
    </row>
    <row r="42" spans="1:15" ht="56" outlineLevel="2" x14ac:dyDescent="0.15">
      <c r="A42" t="s">
        <v>151</v>
      </c>
      <c r="B42" t="s">
        <v>5698</v>
      </c>
      <c r="D42" t="s">
        <v>211</v>
      </c>
      <c r="F42" s="25" t="s">
        <v>5699</v>
      </c>
      <c r="G42" t="s">
        <v>133</v>
      </c>
      <c r="H42" s="144">
        <v>20000</v>
      </c>
      <c r="I42" s="144">
        <v>0</v>
      </c>
      <c r="J42" s="144"/>
      <c r="K42" s="144"/>
      <c r="L42" t="s">
        <v>5700</v>
      </c>
      <c r="M42" s="25" t="s">
        <v>73</v>
      </c>
      <c r="N42" s="940">
        <f t="shared" si="2"/>
        <v>20000</v>
      </c>
      <c r="O42" s="941">
        <f t="shared" si="1"/>
        <v>0</v>
      </c>
    </row>
    <row r="43" spans="1:15" ht="56" outlineLevel="2" x14ac:dyDescent="0.15">
      <c r="A43" t="s">
        <v>151</v>
      </c>
      <c r="B43" t="s">
        <v>5701</v>
      </c>
      <c r="D43" t="s">
        <v>211</v>
      </c>
      <c r="F43" s="25" t="s">
        <v>5702</v>
      </c>
      <c r="G43" t="s">
        <v>306</v>
      </c>
      <c r="H43" s="144">
        <v>18000</v>
      </c>
      <c r="I43" s="144">
        <v>0</v>
      </c>
      <c r="J43" s="144"/>
      <c r="K43" s="144"/>
      <c r="L43" t="s">
        <v>5703</v>
      </c>
      <c r="M43" s="25" t="s">
        <v>73</v>
      </c>
      <c r="N43" s="940">
        <f t="shared" si="2"/>
        <v>18000</v>
      </c>
      <c r="O43" s="941">
        <f t="shared" si="1"/>
        <v>0</v>
      </c>
    </row>
    <row r="44" spans="1:15" ht="56" outlineLevel="2" x14ac:dyDescent="0.15">
      <c r="A44" t="s">
        <v>151</v>
      </c>
      <c r="B44" t="s">
        <v>5704</v>
      </c>
      <c r="D44" t="s">
        <v>211</v>
      </c>
      <c r="F44" s="25" t="s">
        <v>5705</v>
      </c>
      <c r="G44" t="s">
        <v>306</v>
      </c>
      <c r="H44" s="144">
        <v>27000</v>
      </c>
      <c r="I44" s="144">
        <v>0</v>
      </c>
      <c r="J44" s="144"/>
      <c r="K44" s="144"/>
      <c r="L44" t="s">
        <v>5706</v>
      </c>
      <c r="M44" s="25" t="s">
        <v>73</v>
      </c>
      <c r="N44" s="940">
        <f t="shared" si="2"/>
        <v>27000</v>
      </c>
      <c r="O44" s="941">
        <f t="shared" si="1"/>
        <v>0</v>
      </c>
    </row>
    <row r="45" spans="1:15" ht="70" outlineLevel="2" x14ac:dyDescent="0.15">
      <c r="A45" t="s">
        <v>151</v>
      </c>
      <c r="B45" t="s">
        <v>5707</v>
      </c>
      <c r="D45" t="s">
        <v>211</v>
      </c>
      <c r="F45" s="25" t="s">
        <v>5708</v>
      </c>
      <c r="G45" t="s">
        <v>258</v>
      </c>
      <c r="H45" s="144">
        <v>10532</v>
      </c>
      <c r="I45" s="144">
        <v>0</v>
      </c>
      <c r="J45" s="144"/>
      <c r="K45" s="144"/>
      <c r="L45" t="s">
        <v>5709</v>
      </c>
      <c r="M45" s="25" t="s">
        <v>73</v>
      </c>
      <c r="N45" s="940">
        <f t="shared" si="2"/>
        <v>10532</v>
      </c>
      <c r="O45" s="941">
        <f t="shared" si="1"/>
        <v>0</v>
      </c>
    </row>
    <row r="46" spans="1:15" ht="56" outlineLevel="2" x14ac:dyDescent="0.15">
      <c r="A46" t="s">
        <v>151</v>
      </c>
      <c r="B46" t="s">
        <v>5710</v>
      </c>
      <c r="D46" t="s">
        <v>211</v>
      </c>
      <c r="F46" s="25" t="s">
        <v>5711</v>
      </c>
      <c r="G46" t="s">
        <v>213</v>
      </c>
      <c r="H46" s="144">
        <v>12700</v>
      </c>
      <c r="I46" s="144">
        <v>0</v>
      </c>
      <c r="J46" s="144"/>
      <c r="K46" s="144"/>
      <c r="L46" t="s">
        <v>5712</v>
      </c>
      <c r="M46" s="25" t="s">
        <v>73</v>
      </c>
      <c r="N46" s="940">
        <f t="shared" si="2"/>
        <v>12700</v>
      </c>
      <c r="O46" s="941">
        <f t="shared" si="1"/>
        <v>0</v>
      </c>
    </row>
    <row r="47" spans="1:15" ht="70" outlineLevel="2" x14ac:dyDescent="0.15">
      <c r="A47" t="s">
        <v>151</v>
      </c>
      <c r="B47" t="s">
        <v>5713</v>
      </c>
      <c r="D47" t="s">
        <v>211</v>
      </c>
      <c r="F47" s="25" t="s">
        <v>5714</v>
      </c>
      <c r="G47" t="s">
        <v>361</v>
      </c>
      <c r="H47" s="144">
        <v>18222</v>
      </c>
      <c r="I47" s="144">
        <v>0</v>
      </c>
      <c r="J47" s="144"/>
      <c r="K47" s="144"/>
      <c r="L47" t="s">
        <v>5715</v>
      </c>
      <c r="M47" s="25" t="s">
        <v>73</v>
      </c>
      <c r="N47" s="940">
        <f t="shared" si="2"/>
        <v>18222</v>
      </c>
      <c r="O47" s="941">
        <f t="shared" si="1"/>
        <v>0</v>
      </c>
    </row>
    <row r="48" spans="1:15" ht="70" outlineLevel="2" x14ac:dyDescent="0.15">
      <c r="A48" t="s">
        <v>151</v>
      </c>
      <c r="B48" t="s">
        <v>5716</v>
      </c>
      <c r="D48" t="s">
        <v>211</v>
      </c>
      <c r="F48" s="25" t="s">
        <v>5717</v>
      </c>
      <c r="G48" t="s">
        <v>217</v>
      </c>
      <c r="H48" s="144">
        <v>17800</v>
      </c>
      <c r="I48" s="144">
        <v>0</v>
      </c>
      <c r="J48" s="144"/>
      <c r="K48" s="144"/>
      <c r="L48" t="s">
        <v>5718</v>
      </c>
      <c r="M48" s="25" t="s">
        <v>73</v>
      </c>
      <c r="N48" s="940">
        <f t="shared" si="2"/>
        <v>17800</v>
      </c>
      <c r="O48" s="941">
        <f t="shared" si="1"/>
        <v>0</v>
      </c>
    </row>
    <row r="49" spans="1:15" ht="70" outlineLevel="2" x14ac:dyDescent="0.15">
      <c r="A49" t="s">
        <v>151</v>
      </c>
      <c r="B49" t="s">
        <v>5719</v>
      </c>
      <c r="D49" t="s">
        <v>211</v>
      </c>
      <c r="F49" s="25" t="s">
        <v>5720</v>
      </c>
      <c r="G49" t="s">
        <v>5721</v>
      </c>
      <c r="H49" s="144">
        <v>13000</v>
      </c>
      <c r="I49" s="144">
        <v>0</v>
      </c>
      <c r="J49" s="144"/>
      <c r="K49" s="144"/>
      <c r="L49" t="s">
        <v>5722</v>
      </c>
      <c r="M49" s="25" t="s">
        <v>73</v>
      </c>
      <c r="N49" s="940">
        <f t="shared" si="2"/>
        <v>13000</v>
      </c>
      <c r="O49" s="941">
        <f t="shared" si="1"/>
        <v>0</v>
      </c>
    </row>
    <row r="50" spans="1:15" ht="56" outlineLevel="2" x14ac:dyDescent="0.15">
      <c r="A50" t="s">
        <v>151</v>
      </c>
      <c r="B50" t="s">
        <v>5723</v>
      </c>
      <c r="D50" t="s">
        <v>211</v>
      </c>
      <c r="F50" s="25" t="s">
        <v>5724</v>
      </c>
      <c r="G50" t="s">
        <v>292</v>
      </c>
      <c r="H50" s="144">
        <v>10500</v>
      </c>
      <c r="I50" s="144">
        <v>0</v>
      </c>
      <c r="J50" s="144"/>
      <c r="K50" s="144"/>
      <c r="L50" t="s">
        <v>5725</v>
      </c>
      <c r="M50" s="25" t="s">
        <v>73</v>
      </c>
      <c r="N50" s="940">
        <f t="shared" si="2"/>
        <v>10500</v>
      </c>
      <c r="O50" s="941">
        <f t="shared" si="1"/>
        <v>0</v>
      </c>
    </row>
    <row r="51" spans="1:15" ht="56" outlineLevel="2" x14ac:dyDescent="0.15">
      <c r="A51" t="s">
        <v>151</v>
      </c>
      <c r="B51" t="s">
        <v>5726</v>
      </c>
      <c r="D51" t="s">
        <v>211</v>
      </c>
      <c r="F51" s="25" t="s">
        <v>5727</v>
      </c>
      <c r="G51" t="s">
        <v>292</v>
      </c>
      <c r="H51" s="144">
        <v>27000</v>
      </c>
      <c r="I51" s="144">
        <v>0</v>
      </c>
      <c r="J51" s="144"/>
      <c r="K51" s="144"/>
      <c r="L51" t="s">
        <v>5728</v>
      </c>
      <c r="M51" s="25" t="s">
        <v>73</v>
      </c>
      <c r="N51" s="940">
        <f t="shared" si="2"/>
        <v>27000</v>
      </c>
      <c r="O51" s="941">
        <f t="shared" si="1"/>
        <v>0</v>
      </c>
    </row>
    <row r="52" spans="1:15" ht="56" outlineLevel="2" x14ac:dyDescent="0.15">
      <c r="A52" t="s">
        <v>151</v>
      </c>
      <c r="B52" t="s">
        <v>5729</v>
      </c>
      <c r="D52" t="s">
        <v>211</v>
      </c>
      <c r="F52" s="25" t="s">
        <v>5730</v>
      </c>
      <c r="G52" t="s">
        <v>292</v>
      </c>
      <c r="H52" s="144">
        <v>17840</v>
      </c>
      <c r="I52" s="144">
        <v>0</v>
      </c>
      <c r="J52" s="144"/>
      <c r="K52" s="144"/>
      <c r="L52" t="s">
        <v>5731</v>
      </c>
      <c r="M52" s="25" t="s">
        <v>73</v>
      </c>
      <c r="N52" s="940">
        <f t="shared" si="2"/>
        <v>17840</v>
      </c>
      <c r="O52" s="941">
        <f t="shared" si="1"/>
        <v>0</v>
      </c>
    </row>
    <row r="53" spans="1:15" ht="56" outlineLevel="2" x14ac:dyDescent="0.15">
      <c r="A53" t="s">
        <v>151</v>
      </c>
      <c r="B53" t="s">
        <v>5732</v>
      </c>
      <c r="D53" t="s">
        <v>211</v>
      </c>
      <c r="F53" s="25" t="s">
        <v>5733</v>
      </c>
      <c r="G53" t="s">
        <v>292</v>
      </c>
      <c r="H53" s="144">
        <v>10000</v>
      </c>
      <c r="I53" s="144">
        <v>0</v>
      </c>
      <c r="J53" s="144"/>
      <c r="K53" s="144"/>
      <c r="L53" t="s">
        <v>5728</v>
      </c>
      <c r="M53" s="25" t="s">
        <v>73</v>
      </c>
      <c r="N53" s="940">
        <f t="shared" ref="N53:N76" si="3">SUM(H53:I53)</f>
        <v>10000</v>
      </c>
      <c r="O53" s="941">
        <f t="shared" si="1"/>
        <v>0</v>
      </c>
    </row>
    <row r="54" spans="1:15" ht="56" outlineLevel="2" x14ac:dyDescent="0.15">
      <c r="A54" t="s">
        <v>151</v>
      </c>
      <c r="B54" t="s">
        <v>5734</v>
      </c>
      <c r="D54" t="s">
        <v>211</v>
      </c>
      <c r="F54" s="25" t="s">
        <v>5735</v>
      </c>
      <c r="G54" t="s">
        <v>292</v>
      </c>
      <c r="H54" s="144">
        <v>14100</v>
      </c>
      <c r="I54" s="144">
        <v>0</v>
      </c>
      <c r="J54" s="144"/>
      <c r="K54" s="144"/>
      <c r="L54" t="s">
        <v>5736</v>
      </c>
      <c r="M54" s="25" t="s">
        <v>73</v>
      </c>
      <c r="N54" s="940">
        <f t="shared" si="3"/>
        <v>14100</v>
      </c>
      <c r="O54" s="941">
        <f t="shared" si="1"/>
        <v>0</v>
      </c>
    </row>
    <row r="55" spans="1:15" ht="70" outlineLevel="2" x14ac:dyDescent="0.15">
      <c r="A55" t="s">
        <v>151</v>
      </c>
      <c r="B55" t="s">
        <v>5737</v>
      </c>
      <c r="D55" t="s">
        <v>211</v>
      </c>
      <c r="F55" s="25" t="s">
        <v>5738</v>
      </c>
      <c r="G55" t="s">
        <v>292</v>
      </c>
      <c r="H55" s="144">
        <v>19450</v>
      </c>
      <c r="I55" s="144">
        <v>0</v>
      </c>
      <c r="J55" s="144"/>
      <c r="K55" s="144"/>
      <c r="L55" t="s">
        <v>5739</v>
      </c>
      <c r="M55" s="25" t="s">
        <v>73</v>
      </c>
      <c r="N55" s="940">
        <f t="shared" si="3"/>
        <v>19450</v>
      </c>
      <c r="O55" s="941">
        <f t="shared" si="1"/>
        <v>0</v>
      </c>
    </row>
    <row r="56" spans="1:15" ht="154" outlineLevel="2" x14ac:dyDescent="0.15">
      <c r="A56" t="s">
        <v>151</v>
      </c>
      <c r="B56" t="s">
        <v>5740</v>
      </c>
      <c r="D56" t="s">
        <v>211</v>
      </c>
      <c r="F56" s="25" t="s">
        <v>5741</v>
      </c>
      <c r="G56" t="s">
        <v>145</v>
      </c>
      <c r="H56" s="144">
        <v>8000</v>
      </c>
      <c r="I56" s="144">
        <v>0</v>
      </c>
      <c r="J56" s="144"/>
      <c r="K56" s="144"/>
      <c r="L56" t="s">
        <v>5742</v>
      </c>
      <c r="M56" s="25" t="s">
        <v>73</v>
      </c>
      <c r="N56" s="940">
        <f t="shared" si="3"/>
        <v>8000</v>
      </c>
      <c r="O56" s="941">
        <f t="shared" si="1"/>
        <v>0</v>
      </c>
    </row>
    <row r="57" spans="1:15" ht="154" outlineLevel="2" x14ac:dyDescent="0.15">
      <c r="A57" t="s">
        <v>151</v>
      </c>
      <c r="B57" t="s">
        <v>5743</v>
      </c>
      <c r="D57" t="s">
        <v>211</v>
      </c>
      <c r="F57" s="25" t="s">
        <v>5741</v>
      </c>
      <c r="G57" t="s">
        <v>145</v>
      </c>
      <c r="H57" s="144">
        <v>9310</v>
      </c>
      <c r="I57" s="144">
        <v>0</v>
      </c>
      <c r="J57" s="144"/>
      <c r="K57" s="144"/>
      <c r="L57" t="s">
        <v>5744</v>
      </c>
      <c r="M57" s="25" t="s">
        <v>73</v>
      </c>
      <c r="N57" s="940">
        <f t="shared" si="3"/>
        <v>9310</v>
      </c>
      <c r="O57" s="941">
        <f t="shared" si="1"/>
        <v>0</v>
      </c>
    </row>
    <row r="58" spans="1:15" ht="154" outlineLevel="2" x14ac:dyDescent="0.15">
      <c r="A58" t="s">
        <v>151</v>
      </c>
      <c r="B58" t="s">
        <v>5745</v>
      </c>
      <c r="D58" t="s">
        <v>211</v>
      </c>
      <c r="F58" s="25" t="s">
        <v>5741</v>
      </c>
      <c r="G58" t="s">
        <v>145</v>
      </c>
      <c r="H58" s="144">
        <v>17000</v>
      </c>
      <c r="I58" s="144">
        <v>0</v>
      </c>
      <c r="J58" s="144"/>
      <c r="K58" s="144"/>
      <c r="L58" t="s">
        <v>5746</v>
      </c>
      <c r="M58" s="25" t="s">
        <v>73</v>
      </c>
      <c r="N58" s="940">
        <f t="shared" si="3"/>
        <v>17000</v>
      </c>
      <c r="O58" s="941">
        <f t="shared" si="1"/>
        <v>0</v>
      </c>
    </row>
    <row r="59" spans="1:15" ht="154" outlineLevel="2" x14ac:dyDescent="0.15">
      <c r="A59" t="s">
        <v>151</v>
      </c>
      <c r="B59" t="s">
        <v>5747</v>
      </c>
      <c r="D59" t="s">
        <v>211</v>
      </c>
      <c r="F59" s="25" t="s">
        <v>5741</v>
      </c>
      <c r="G59" t="s">
        <v>145</v>
      </c>
      <c r="H59" s="144">
        <v>9000</v>
      </c>
      <c r="I59" s="144">
        <v>0</v>
      </c>
      <c r="J59" s="144"/>
      <c r="K59" s="144"/>
      <c r="L59" t="s">
        <v>5748</v>
      </c>
      <c r="M59" s="25" t="s">
        <v>73</v>
      </c>
      <c r="N59" s="940">
        <f t="shared" si="3"/>
        <v>9000</v>
      </c>
      <c r="O59" s="941">
        <f t="shared" si="1"/>
        <v>0</v>
      </c>
    </row>
    <row r="60" spans="1:15" ht="154" outlineLevel="2" x14ac:dyDescent="0.15">
      <c r="A60" t="s">
        <v>151</v>
      </c>
      <c r="B60" t="s">
        <v>5749</v>
      </c>
      <c r="D60" t="s">
        <v>211</v>
      </c>
      <c r="F60" s="25" t="s">
        <v>5741</v>
      </c>
      <c r="G60" t="s">
        <v>145</v>
      </c>
      <c r="H60" s="144">
        <v>26000</v>
      </c>
      <c r="I60" s="144">
        <v>0</v>
      </c>
      <c r="J60" s="144"/>
      <c r="K60" s="144"/>
      <c r="L60" t="s">
        <v>5750</v>
      </c>
      <c r="M60" s="25" t="s">
        <v>73</v>
      </c>
      <c r="N60" s="940">
        <f t="shared" si="3"/>
        <v>26000</v>
      </c>
      <c r="O60" s="941">
        <f t="shared" si="1"/>
        <v>0</v>
      </c>
    </row>
    <row r="61" spans="1:15" ht="182" outlineLevel="2" x14ac:dyDescent="0.15">
      <c r="A61" t="s">
        <v>151</v>
      </c>
      <c r="B61" t="s">
        <v>5751</v>
      </c>
      <c r="D61" t="s">
        <v>211</v>
      </c>
      <c r="F61" s="25" t="s">
        <v>5752</v>
      </c>
      <c r="G61" t="s">
        <v>145</v>
      </c>
      <c r="H61" s="144">
        <v>21000</v>
      </c>
      <c r="I61" s="144">
        <v>0</v>
      </c>
      <c r="J61" s="144"/>
      <c r="K61" s="144"/>
      <c r="L61" t="s">
        <v>5753</v>
      </c>
      <c r="M61" s="25" t="s">
        <v>73</v>
      </c>
      <c r="N61" s="940">
        <f t="shared" si="3"/>
        <v>21000</v>
      </c>
      <c r="O61" s="941">
        <f t="shared" si="1"/>
        <v>0</v>
      </c>
    </row>
    <row r="62" spans="1:15" ht="56" outlineLevel="2" x14ac:dyDescent="0.15">
      <c r="A62" t="s">
        <v>151</v>
      </c>
      <c r="B62" t="s">
        <v>5754</v>
      </c>
      <c r="D62" t="s">
        <v>211</v>
      </c>
      <c r="F62" s="25" t="s">
        <v>5755</v>
      </c>
      <c r="G62" t="s">
        <v>292</v>
      </c>
      <c r="H62" s="144">
        <v>23730</v>
      </c>
      <c r="I62" s="144">
        <v>0</v>
      </c>
      <c r="J62" s="144"/>
      <c r="K62" s="144"/>
      <c r="L62" t="s">
        <v>5756</v>
      </c>
      <c r="M62" s="25" t="s">
        <v>73</v>
      </c>
      <c r="N62" s="940">
        <f t="shared" si="3"/>
        <v>23730</v>
      </c>
      <c r="O62" s="941">
        <f t="shared" si="1"/>
        <v>0</v>
      </c>
    </row>
    <row r="63" spans="1:15" ht="28" outlineLevel="2" x14ac:dyDescent="0.15">
      <c r="A63" t="s">
        <v>151</v>
      </c>
      <c r="B63" t="s">
        <v>5757</v>
      </c>
      <c r="D63" t="s">
        <v>211</v>
      </c>
      <c r="F63" s="25" t="s">
        <v>5758</v>
      </c>
      <c r="G63" t="s">
        <v>5759</v>
      </c>
      <c r="H63" s="144">
        <v>7500</v>
      </c>
      <c r="I63" s="144">
        <v>0</v>
      </c>
      <c r="J63" s="144"/>
      <c r="K63" s="144"/>
      <c r="L63" t="s">
        <v>5760</v>
      </c>
      <c r="M63" s="25" t="s">
        <v>73</v>
      </c>
      <c r="N63" s="940">
        <f t="shared" si="3"/>
        <v>7500</v>
      </c>
      <c r="O63" s="941">
        <f t="shared" si="1"/>
        <v>0</v>
      </c>
    </row>
    <row r="64" spans="1:15" ht="154" outlineLevel="2" x14ac:dyDescent="0.15">
      <c r="A64" t="s">
        <v>151</v>
      </c>
      <c r="B64" t="s">
        <v>5761</v>
      </c>
      <c r="D64" t="s">
        <v>211</v>
      </c>
      <c r="F64" s="25" t="s">
        <v>5762</v>
      </c>
      <c r="G64" t="s">
        <v>145</v>
      </c>
      <c r="H64" s="144">
        <v>6000</v>
      </c>
      <c r="I64" s="144">
        <v>0</v>
      </c>
      <c r="J64" s="144"/>
      <c r="K64" s="144"/>
      <c r="L64" t="s">
        <v>5763</v>
      </c>
      <c r="M64" s="25" t="s">
        <v>73</v>
      </c>
      <c r="N64" s="940">
        <f t="shared" si="3"/>
        <v>6000</v>
      </c>
      <c r="O64" s="941">
        <f t="shared" si="1"/>
        <v>0</v>
      </c>
    </row>
    <row r="65" spans="1:18" ht="154" outlineLevel="2" x14ac:dyDescent="0.15">
      <c r="A65" t="s">
        <v>151</v>
      </c>
      <c r="B65" t="s">
        <v>5764</v>
      </c>
      <c r="D65" t="s">
        <v>211</v>
      </c>
      <c r="F65" s="25" t="s">
        <v>5765</v>
      </c>
      <c r="G65" t="s">
        <v>145</v>
      </c>
      <c r="H65" s="144">
        <v>12915</v>
      </c>
      <c r="I65" s="144">
        <v>0</v>
      </c>
      <c r="J65" s="144"/>
      <c r="K65" s="144"/>
      <c r="L65" t="s">
        <v>5766</v>
      </c>
      <c r="M65" s="25" t="s">
        <v>73</v>
      </c>
      <c r="N65" s="940">
        <f t="shared" si="3"/>
        <v>12915</v>
      </c>
      <c r="O65" s="941">
        <f t="shared" si="1"/>
        <v>0</v>
      </c>
    </row>
    <row r="66" spans="1:18" ht="210" outlineLevel="2" x14ac:dyDescent="0.15">
      <c r="A66" t="s">
        <v>151</v>
      </c>
      <c r="B66" t="s">
        <v>5767</v>
      </c>
      <c r="D66" t="s">
        <v>211</v>
      </c>
      <c r="F66" s="25" t="s">
        <v>5768</v>
      </c>
      <c r="G66" t="s">
        <v>145</v>
      </c>
      <c r="H66" s="144">
        <v>9000</v>
      </c>
      <c r="I66" s="144">
        <v>0</v>
      </c>
      <c r="J66" s="144"/>
      <c r="K66" s="144"/>
      <c r="L66" t="s">
        <v>5769</v>
      </c>
      <c r="M66" s="25" t="s">
        <v>73</v>
      </c>
      <c r="N66" s="940">
        <f t="shared" si="3"/>
        <v>9000</v>
      </c>
      <c r="O66" s="941">
        <f t="shared" si="1"/>
        <v>0</v>
      </c>
    </row>
    <row r="67" spans="1:18" ht="70" outlineLevel="2" x14ac:dyDescent="0.15">
      <c r="A67" t="s">
        <v>151</v>
      </c>
      <c r="B67" t="s">
        <v>5770</v>
      </c>
      <c r="D67" t="s">
        <v>211</v>
      </c>
      <c r="F67" s="25" t="s">
        <v>5771</v>
      </c>
      <c r="G67" t="s">
        <v>3100</v>
      </c>
      <c r="H67" s="144">
        <v>9066</v>
      </c>
      <c r="I67" s="144">
        <v>0</v>
      </c>
      <c r="J67" s="144"/>
      <c r="K67" s="144"/>
      <c r="L67" t="s">
        <v>5772</v>
      </c>
      <c r="M67" s="25" t="s">
        <v>73</v>
      </c>
      <c r="N67" s="940">
        <f t="shared" si="3"/>
        <v>9066</v>
      </c>
      <c r="O67" s="941">
        <f t="shared" ref="O67:O118" si="4">IF((J67+K67)&gt;0,(J67+K67)-N67,0)</f>
        <v>0</v>
      </c>
    </row>
    <row r="68" spans="1:18" ht="42" outlineLevel="2" x14ac:dyDescent="0.15">
      <c r="A68" t="s">
        <v>151</v>
      </c>
      <c r="B68" t="s">
        <v>5773</v>
      </c>
      <c r="D68" t="s">
        <v>211</v>
      </c>
      <c r="F68" s="25" t="s">
        <v>5774</v>
      </c>
      <c r="G68" t="s">
        <v>3093</v>
      </c>
      <c r="H68" s="144">
        <v>20000</v>
      </c>
      <c r="I68" s="144">
        <v>0</v>
      </c>
      <c r="J68" s="144"/>
      <c r="K68" s="144"/>
      <c r="L68" t="s">
        <v>5775</v>
      </c>
      <c r="M68" s="25" t="s">
        <v>73</v>
      </c>
      <c r="N68" s="940">
        <f t="shared" si="3"/>
        <v>20000</v>
      </c>
      <c r="O68" s="941">
        <f t="shared" si="4"/>
        <v>0</v>
      </c>
    </row>
    <row r="69" spans="1:18" ht="42" outlineLevel="2" x14ac:dyDescent="0.15">
      <c r="A69" t="s">
        <v>151</v>
      </c>
      <c r="B69" t="s">
        <v>5776</v>
      </c>
      <c r="D69" t="s">
        <v>211</v>
      </c>
      <c r="F69" s="25" t="s">
        <v>5777</v>
      </c>
      <c r="G69" t="s">
        <v>258</v>
      </c>
      <c r="H69" s="144">
        <v>16596</v>
      </c>
      <c r="I69" s="144">
        <v>0</v>
      </c>
      <c r="J69" s="144"/>
      <c r="K69" s="144"/>
      <c r="L69" t="s">
        <v>5778</v>
      </c>
      <c r="M69" s="25" t="s">
        <v>73</v>
      </c>
      <c r="N69" s="940">
        <f t="shared" si="3"/>
        <v>16596</v>
      </c>
      <c r="O69" s="941">
        <f t="shared" si="4"/>
        <v>0</v>
      </c>
    </row>
    <row r="70" spans="1:18" ht="56" outlineLevel="2" x14ac:dyDescent="0.15">
      <c r="A70" t="s">
        <v>151</v>
      </c>
      <c r="B70" t="s">
        <v>5779</v>
      </c>
      <c r="D70" t="s">
        <v>211</v>
      </c>
      <c r="F70" s="25" t="s">
        <v>5780</v>
      </c>
      <c r="G70" t="s">
        <v>76</v>
      </c>
      <c r="H70" s="144">
        <v>6000</v>
      </c>
      <c r="I70" s="144">
        <v>0</v>
      </c>
      <c r="J70" s="144"/>
      <c r="K70" s="144"/>
      <c r="L70" t="s">
        <v>5781</v>
      </c>
      <c r="M70" s="25" t="s">
        <v>73</v>
      </c>
      <c r="N70" s="940">
        <f t="shared" si="3"/>
        <v>6000</v>
      </c>
      <c r="O70" s="941">
        <f t="shared" si="4"/>
        <v>0</v>
      </c>
    </row>
    <row r="71" spans="1:18" ht="56" outlineLevel="2" x14ac:dyDescent="0.15">
      <c r="A71" t="s">
        <v>151</v>
      </c>
      <c r="B71" t="s">
        <v>5782</v>
      </c>
      <c r="D71" t="s">
        <v>211</v>
      </c>
      <c r="F71" s="25" t="s">
        <v>5783</v>
      </c>
      <c r="G71" t="s">
        <v>224</v>
      </c>
      <c r="H71" s="144">
        <v>9430</v>
      </c>
      <c r="I71" s="144">
        <v>0</v>
      </c>
      <c r="J71" s="144"/>
      <c r="K71" s="144"/>
      <c r="L71" t="s">
        <v>5784</v>
      </c>
      <c r="M71" s="25" t="s">
        <v>73</v>
      </c>
      <c r="N71" s="940">
        <f t="shared" si="3"/>
        <v>9430</v>
      </c>
      <c r="O71" s="941">
        <f t="shared" si="4"/>
        <v>0</v>
      </c>
    </row>
    <row r="72" spans="1:18" ht="42" outlineLevel="2" x14ac:dyDescent="0.15">
      <c r="A72" t="s">
        <v>151</v>
      </c>
      <c r="B72" t="s">
        <v>5785</v>
      </c>
      <c r="D72" t="s">
        <v>211</v>
      </c>
      <c r="F72" s="25" t="s">
        <v>5786</v>
      </c>
      <c r="G72" t="s">
        <v>313</v>
      </c>
      <c r="H72" s="144">
        <v>6475</v>
      </c>
      <c r="I72" s="144">
        <v>0</v>
      </c>
      <c r="J72" s="144"/>
      <c r="K72" s="144"/>
      <c r="L72" t="s">
        <v>5787</v>
      </c>
      <c r="M72" s="25" t="s">
        <v>73</v>
      </c>
      <c r="N72" s="940">
        <f t="shared" si="3"/>
        <v>6475</v>
      </c>
      <c r="O72" s="941">
        <f t="shared" si="4"/>
        <v>0</v>
      </c>
    </row>
    <row r="73" spans="1:18" ht="70" outlineLevel="2" x14ac:dyDescent="0.15">
      <c r="A73" t="s">
        <v>151</v>
      </c>
      <c r="B73" t="s">
        <v>5788</v>
      </c>
      <c r="D73" t="s">
        <v>211</v>
      </c>
      <c r="F73" s="25" t="s">
        <v>5789</v>
      </c>
      <c r="G73" t="s">
        <v>4949</v>
      </c>
      <c r="H73" s="144">
        <v>9450</v>
      </c>
      <c r="I73" s="144">
        <v>0</v>
      </c>
      <c r="J73" s="144"/>
      <c r="K73" s="144"/>
      <c r="L73" t="s">
        <v>5790</v>
      </c>
      <c r="M73" s="25" t="s">
        <v>73</v>
      </c>
      <c r="N73" s="940">
        <f t="shared" si="3"/>
        <v>9450</v>
      </c>
      <c r="O73" s="941">
        <f t="shared" si="4"/>
        <v>0</v>
      </c>
    </row>
    <row r="74" spans="1:18" ht="56" outlineLevel="2" x14ac:dyDescent="0.15">
      <c r="A74" t="s">
        <v>151</v>
      </c>
      <c r="B74" t="s">
        <v>5791</v>
      </c>
      <c r="D74" t="s">
        <v>211</v>
      </c>
      <c r="F74" s="25" t="s">
        <v>5792</v>
      </c>
      <c r="G74" t="s">
        <v>224</v>
      </c>
      <c r="H74" s="144">
        <v>11650</v>
      </c>
      <c r="I74" s="144">
        <v>0</v>
      </c>
      <c r="J74" s="144"/>
      <c r="K74" s="144"/>
      <c r="L74" t="s">
        <v>5793</v>
      </c>
      <c r="M74" s="25" t="s">
        <v>73</v>
      </c>
      <c r="N74" s="940">
        <f t="shared" si="3"/>
        <v>11650</v>
      </c>
      <c r="O74" s="941">
        <f t="shared" si="4"/>
        <v>0</v>
      </c>
    </row>
    <row r="75" spans="1:18" ht="56" outlineLevel="2" x14ac:dyDescent="0.15">
      <c r="A75" t="s">
        <v>151</v>
      </c>
      <c r="B75" t="s">
        <v>5794</v>
      </c>
      <c r="D75" t="s">
        <v>211</v>
      </c>
      <c r="F75" s="25" t="s">
        <v>5795</v>
      </c>
      <c r="G75" t="s">
        <v>76</v>
      </c>
      <c r="H75" s="144">
        <v>7250</v>
      </c>
      <c r="I75" s="144">
        <v>0</v>
      </c>
      <c r="J75" s="144"/>
      <c r="K75" s="144"/>
      <c r="L75" t="s">
        <v>5796</v>
      </c>
      <c r="M75" s="25" t="s">
        <v>73</v>
      </c>
      <c r="N75" s="940">
        <f t="shared" si="3"/>
        <v>7250</v>
      </c>
      <c r="O75" s="941">
        <f t="shared" si="4"/>
        <v>0</v>
      </c>
    </row>
    <row r="76" spans="1:18" ht="70" outlineLevel="2" x14ac:dyDescent="0.15">
      <c r="A76" t="s">
        <v>151</v>
      </c>
      <c r="B76" t="s">
        <v>5797</v>
      </c>
      <c r="D76" t="s">
        <v>211</v>
      </c>
      <c r="F76" s="25" t="s">
        <v>5798</v>
      </c>
      <c r="G76" t="s">
        <v>76</v>
      </c>
      <c r="H76" s="144">
        <v>550</v>
      </c>
      <c r="I76" s="144">
        <v>0</v>
      </c>
      <c r="J76" s="144"/>
      <c r="K76" s="144"/>
      <c r="L76" t="s">
        <v>5799</v>
      </c>
      <c r="M76" s="25" t="s">
        <v>73</v>
      </c>
      <c r="N76" s="940">
        <f t="shared" si="3"/>
        <v>550</v>
      </c>
      <c r="O76" s="941">
        <f t="shared" si="4"/>
        <v>0</v>
      </c>
    </row>
    <row r="77" spans="1:18" outlineLevel="1" x14ac:dyDescent="0.15">
      <c r="A77" s="942" t="s">
        <v>530</v>
      </c>
      <c r="B77" s="618"/>
      <c r="C77" s="618"/>
      <c r="D77" s="618"/>
      <c r="E77" s="618"/>
      <c r="F77" s="925">
        <f>COUNTA(A21:A76)</f>
        <v>56</v>
      </c>
      <c r="G77" s="618"/>
      <c r="H77" s="936"/>
      <c r="I77" s="936"/>
      <c r="J77" s="936">
        <f>SUBTOTAL(9,J21:J76)</f>
        <v>0</v>
      </c>
      <c r="K77" s="976">
        <f>SUBTOTAL(9,K21:K76)</f>
        <v>195132.11</v>
      </c>
      <c r="L77" s="618"/>
      <c r="M77" s="925"/>
      <c r="N77" s="943">
        <f>SUBTOTAL(9,N21:N76)</f>
        <v>2010255.78</v>
      </c>
      <c r="O77" s="943">
        <f>SUBTOTAL(9,O21:O76)</f>
        <v>111581.01</v>
      </c>
    </row>
    <row r="78" spans="1:18" ht="32.5" customHeight="1" outlineLevel="2" x14ac:dyDescent="0.15">
      <c r="A78" t="s">
        <v>381</v>
      </c>
      <c r="B78" t="s">
        <v>5800</v>
      </c>
      <c r="D78" t="s">
        <v>383</v>
      </c>
      <c r="F78" s="25" t="s">
        <v>402</v>
      </c>
      <c r="G78" t="s">
        <v>395</v>
      </c>
      <c r="H78" s="144"/>
      <c r="I78" s="144">
        <v>84970.7</v>
      </c>
      <c r="J78" s="144"/>
      <c r="K78" s="144">
        <v>201077.35</v>
      </c>
      <c r="L78" t="s">
        <v>5801</v>
      </c>
      <c r="M78" s="25" t="s">
        <v>172</v>
      </c>
      <c r="N78" s="940">
        <f t="shared" ref="N78:N100" si="5">SUM(H78:I78)</f>
        <v>84970.7</v>
      </c>
      <c r="O78" s="941">
        <f t="shared" si="4"/>
        <v>116106.65000000001</v>
      </c>
      <c r="P78" s="25" t="s">
        <v>172</v>
      </c>
      <c r="Q78">
        <v>15</v>
      </c>
      <c r="R78" s="143">
        <f>SUM(N78+N79+N80+N81+N82+N83+N84+N85+N86+N87+N88+N89+N90+N91+N97)</f>
        <v>1813717.7399999998</v>
      </c>
    </row>
    <row r="79" spans="1:18" ht="28" outlineLevel="2" x14ac:dyDescent="0.15">
      <c r="A79" t="s">
        <v>381</v>
      </c>
      <c r="B79" t="s">
        <v>5802</v>
      </c>
      <c r="D79" t="s">
        <v>383</v>
      </c>
      <c r="F79" s="25" t="s">
        <v>402</v>
      </c>
      <c r="G79" t="s">
        <v>395</v>
      </c>
      <c r="H79" s="144"/>
      <c r="I79" s="144">
        <v>49091.5</v>
      </c>
      <c r="J79" s="144"/>
      <c r="K79" s="144">
        <v>201077.35</v>
      </c>
      <c r="L79" t="s">
        <v>5803</v>
      </c>
      <c r="M79" s="25" t="s">
        <v>172</v>
      </c>
      <c r="N79" s="940">
        <f t="shared" si="5"/>
        <v>49091.5</v>
      </c>
      <c r="O79" s="941">
        <f t="shared" si="4"/>
        <v>151985.85</v>
      </c>
      <c r="P79" s="25" t="s">
        <v>425</v>
      </c>
      <c r="Q79">
        <v>1</v>
      </c>
      <c r="R79" s="143">
        <f>N92</f>
        <v>96995.49</v>
      </c>
    </row>
    <row r="80" spans="1:18" ht="28" outlineLevel="2" x14ac:dyDescent="0.15">
      <c r="A80" t="s">
        <v>381</v>
      </c>
      <c r="B80" t="s">
        <v>5804</v>
      </c>
      <c r="D80" t="s">
        <v>383</v>
      </c>
      <c r="F80" s="25" t="s">
        <v>3981</v>
      </c>
      <c r="G80" t="s">
        <v>395</v>
      </c>
      <c r="H80" s="144"/>
      <c r="I80" s="144">
        <v>88548.35</v>
      </c>
      <c r="J80" s="144"/>
      <c r="K80" s="144">
        <v>233319.42</v>
      </c>
      <c r="L80" t="s">
        <v>5805</v>
      </c>
      <c r="M80" s="25" t="s">
        <v>172</v>
      </c>
      <c r="N80" s="940">
        <f t="shared" si="5"/>
        <v>88548.35</v>
      </c>
      <c r="O80" s="941">
        <f t="shared" si="4"/>
        <v>144771.07</v>
      </c>
      <c r="P80" s="25" t="s">
        <v>3319</v>
      </c>
      <c r="Q80">
        <v>7</v>
      </c>
      <c r="R80" s="143">
        <f>SUM(N93+N94+N95+N96+N98+N99+N100)</f>
        <v>701987.55</v>
      </c>
    </row>
    <row r="81" spans="1:18" ht="28" outlineLevel="2" x14ac:dyDescent="0.15">
      <c r="A81" t="s">
        <v>381</v>
      </c>
      <c r="B81" t="s">
        <v>5806</v>
      </c>
      <c r="D81" t="s">
        <v>383</v>
      </c>
      <c r="F81" s="25" t="s">
        <v>387</v>
      </c>
      <c r="G81" t="s">
        <v>170</v>
      </c>
      <c r="H81" s="144"/>
      <c r="I81" s="144">
        <v>200955.7</v>
      </c>
      <c r="J81" s="144"/>
      <c r="K81" s="144">
        <v>475938.6</v>
      </c>
      <c r="L81" t="s">
        <v>5807</v>
      </c>
      <c r="M81" s="25" t="s">
        <v>172</v>
      </c>
      <c r="N81" s="940">
        <f t="shared" si="5"/>
        <v>200955.7</v>
      </c>
      <c r="O81" s="941">
        <f t="shared" si="4"/>
        <v>274982.89999999997</v>
      </c>
      <c r="R81" s="143"/>
    </row>
    <row r="82" spans="1:18" ht="28" outlineLevel="2" x14ac:dyDescent="0.15">
      <c r="A82" t="s">
        <v>381</v>
      </c>
      <c r="B82" t="s">
        <v>5808</v>
      </c>
      <c r="D82" t="s">
        <v>383</v>
      </c>
      <c r="F82" s="25" t="s">
        <v>5809</v>
      </c>
      <c r="G82" t="s">
        <v>170</v>
      </c>
      <c r="H82" s="144"/>
      <c r="I82" s="144">
        <v>163345.65</v>
      </c>
      <c r="J82" s="144"/>
      <c r="K82" s="144">
        <v>427620.2</v>
      </c>
      <c r="L82" t="s">
        <v>5810</v>
      </c>
      <c r="M82" s="25" t="s">
        <v>172</v>
      </c>
      <c r="N82" s="940">
        <f t="shared" si="5"/>
        <v>163345.65</v>
      </c>
      <c r="O82" s="941">
        <f t="shared" si="4"/>
        <v>264274.55000000005</v>
      </c>
    </row>
    <row r="83" spans="1:18" ht="28" outlineLevel="2" x14ac:dyDescent="0.15">
      <c r="A83" t="s">
        <v>381</v>
      </c>
      <c r="B83" t="s">
        <v>5811</v>
      </c>
      <c r="D83" t="s">
        <v>383</v>
      </c>
      <c r="F83" s="25" t="s">
        <v>5812</v>
      </c>
      <c r="G83" t="s">
        <v>186</v>
      </c>
      <c r="H83" s="144"/>
      <c r="I83" s="144">
        <v>153908.04999999999</v>
      </c>
      <c r="J83" s="144"/>
      <c r="K83" s="144">
        <v>406667.38</v>
      </c>
      <c r="L83" t="s">
        <v>5813</v>
      </c>
      <c r="M83" s="25" t="s">
        <v>172</v>
      </c>
      <c r="N83" s="940">
        <f t="shared" si="5"/>
        <v>153908.04999999999</v>
      </c>
      <c r="O83" s="941">
        <f t="shared" si="4"/>
        <v>252759.33000000002</v>
      </c>
    </row>
    <row r="84" spans="1:18" ht="28" outlineLevel="2" x14ac:dyDescent="0.15">
      <c r="A84" t="s">
        <v>381</v>
      </c>
      <c r="B84" t="s">
        <v>5814</v>
      </c>
      <c r="D84" t="s">
        <v>383</v>
      </c>
      <c r="F84" s="25" t="s">
        <v>5512</v>
      </c>
      <c r="G84" t="s">
        <v>76</v>
      </c>
      <c r="H84" s="144"/>
      <c r="I84" s="144">
        <v>152543.6</v>
      </c>
      <c r="J84" s="144"/>
      <c r="K84" s="144">
        <v>482970.95</v>
      </c>
      <c r="L84" t="s">
        <v>5815</v>
      </c>
      <c r="M84" s="25" t="s">
        <v>172</v>
      </c>
      <c r="N84" s="940">
        <f t="shared" si="5"/>
        <v>152543.6</v>
      </c>
      <c r="O84" s="941">
        <f t="shared" si="4"/>
        <v>330427.34999999998</v>
      </c>
    </row>
    <row r="85" spans="1:18" ht="28" outlineLevel="2" x14ac:dyDescent="0.15">
      <c r="A85" t="s">
        <v>381</v>
      </c>
      <c r="B85" t="s">
        <v>5816</v>
      </c>
      <c r="D85" t="s">
        <v>383</v>
      </c>
      <c r="F85" s="25" t="s">
        <v>387</v>
      </c>
      <c r="G85" t="s">
        <v>395</v>
      </c>
      <c r="H85" s="144"/>
      <c r="I85" s="144">
        <v>84970.7</v>
      </c>
      <c r="J85" s="144"/>
      <c r="K85" s="144">
        <v>201077.35</v>
      </c>
      <c r="L85" t="s">
        <v>5281</v>
      </c>
      <c r="M85" s="25" t="s">
        <v>172</v>
      </c>
      <c r="N85" s="940">
        <f t="shared" si="5"/>
        <v>84970.7</v>
      </c>
      <c r="O85" s="941">
        <f t="shared" si="4"/>
        <v>116106.65000000001</v>
      </c>
    </row>
    <row r="86" spans="1:18" ht="28" outlineLevel="2" x14ac:dyDescent="0.15">
      <c r="A86" t="s">
        <v>381</v>
      </c>
      <c r="B86" t="s">
        <v>5817</v>
      </c>
      <c r="D86" t="s">
        <v>383</v>
      </c>
      <c r="F86" s="25" t="s">
        <v>5165</v>
      </c>
      <c r="G86" t="s">
        <v>3281</v>
      </c>
      <c r="H86" s="144"/>
      <c r="I86" s="144">
        <v>80738.600000000006</v>
      </c>
      <c r="J86" s="144"/>
      <c r="K86" s="144">
        <v>257039.08</v>
      </c>
      <c r="L86" t="s">
        <v>5818</v>
      </c>
      <c r="M86" s="25" t="s">
        <v>172</v>
      </c>
      <c r="N86" s="940">
        <f t="shared" si="5"/>
        <v>80738.600000000006</v>
      </c>
      <c r="O86" s="941">
        <f t="shared" si="4"/>
        <v>176300.47999999998</v>
      </c>
    </row>
    <row r="87" spans="1:18" ht="28" outlineLevel="2" x14ac:dyDescent="0.15">
      <c r="A87" t="s">
        <v>381</v>
      </c>
      <c r="B87" t="s">
        <v>5819</v>
      </c>
      <c r="D87" t="s">
        <v>383</v>
      </c>
      <c r="F87" s="25" t="s">
        <v>5498</v>
      </c>
      <c r="G87" t="s">
        <v>3510</v>
      </c>
      <c r="H87" s="144"/>
      <c r="I87" s="144">
        <v>118961.05</v>
      </c>
      <c r="J87" s="144"/>
      <c r="K87" s="144">
        <v>373396.68</v>
      </c>
      <c r="L87" t="s">
        <v>5820</v>
      </c>
      <c r="M87" s="25" t="s">
        <v>172</v>
      </c>
      <c r="N87" s="940">
        <f t="shared" si="5"/>
        <v>118961.05</v>
      </c>
      <c r="O87" s="941">
        <f t="shared" si="4"/>
        <v>254435.63</v>
      </c>
    </row>
    <row r="88" spans="1:18" ht="28" outlineLevel="2" x14ac:dyDescent="0.15">
      <c r="A88" t="s">
        <v>381</v>
      </c>
      <c r="B88" t="s">
        <v>5821</v>
      </c>
      <c r="D88" t="s">
        <v>383</v>
      </c>
      <c r="F88" s="25" t="s">
        <v>5822</v>
      </c>
      <c r="G88" t="s">
        <v>4386</v>
      </c>
      <c r="H88" s="144"/>
      <c r="I88" s="144">
        <v>195489.2</v>
      </c>
      <c r="J88" s="144"/>
      <c r="K88" s="144">
        <v>624985.71</v>
      </c>
      <c r="L88" t="s">
        <v>5823</v>
      </c>
      <c r="M88" s="25" t="s">
        <v>172</v>
      </c>
      <c r="N88" s="940">
        <f t="shared" si="5"/>
        <v>195489.2</v>
      </c>
      <c r="O88" s="941">
        <f t="shared" si="4"/>
        <v>429496.50999999995</v>
      </c>
    </row>
    <row r="89" spans="1:18" ht="28" outlineLevel="2" x14ac:dyDescent="0.15">
      <c r="A89" t="s">
        <v>381</v>
      </c>
      <c r="B89" t="s">
        <v>5824</v>
      </c>
      <c r="D89" t="s">
        <v>383</v>
      </c>
      <c r="F89" s="25" t="s">
        <v>5825</v>
      </c>
      <c r="G89" t="s">
        <v>3250</v>
      </c>
      <c r="H89" s="144"/>
      <c r="I89" s="144">
        <v>129820.45</v>
      </c>
      <c r="J89" s="144"/>
      <c r="K89" s="144">
        <v>391389.26</v>
      </c>
      <c r="L89" t="s">
        <v>5826</v>
      </c>
      <c r="M89" s="25" t="s">
        <v>172</v>
      </c>
      <c r="N89" s="940">
        <f t="shared" si="5"/>
        <v>129820.45</v>
      </c>
      <c r="O89" s="941">
        <f t="shared" si="4"/>
        <v>261568.81</v>
      </c>
    </row>
    <row r="90" spans="1:18" ht="28" outlineLevel="2" x14ac:dyDescent="0.15">
      <c r="A90" t="s">
        <v>381</v>
      </c>
      <c r="B90" t="s">
        <v>5827</v>
      </c>
      <c r="D90" t="s">
        <v>383</v>
      </c>
      <c r="F90" s="25" t="s">
        <v>5165</v>
      </c>
      <c r="G90" t="s">
        <v>193</v>
      </c>
      <c r="H90" s="144"/>
      <c r="I90" s="144">
        <v>113608.85</v>
      </c>
      <c r="J90" s="144"/>
      <c r="K90" s="144">
        <v>361798.47</v>
      </c>
      <c r="L90" t="s">
        <v>5828</v>
      </c>
      <c r="M90" s="25" t="s">
        <v>172</v>
      </c>
      <c r="N90" s="940">
        <f t="shared" si="5"/>
        <v>113608.85</v>
      </c>
      <c r="O90" s="941">
        <f t="shared" si="4"/>
        <v>248189.61999999997</v>
      </c>
    </row>
    <row r="91" spans="1:18" ht="28" outlineLevel="2" x14ac:dyDescent="0.15">
      <c r="A91" t="s">
        <v>381</v>
      </c>
      <c r="B91" t="s">
        <v>5829</v>
      </c>
      <c r="D91" t="s">
        <v>383</v>
      </c>
      <c r="F91" s="25" t="s">
        <v>5165</v>
      </c>
      <c r="G91" t="s">
        <v>444</v>
      </c>
      <c r="H91" s="144"/>
      <c r="I91" s="144">
        <v>98784.39</v>
      </c>
      <c r="J91" s="144"/>
      <c r="K91" s="144">
        <v>288086.11</v>
      </c>
      <c r="L91" t="s">
        <v>5830</v>
      </c>
      <c r="M91" s="25" t="s">
        <v>172</v>
      </c>
      <c r="N91" s="940">
        <f t="shared" si="5"/>
        <v>98784.39</v>
      </c>
      <c r="O91" s="941">
        <f t="shared" si="4"/>
        <v>189301.71999999997</v>
      </c>
    </row>
    <row r="92" spans="1:18" ht="28" outlineLevel="2" x14ac:dyDescent="0.15">
      <c r="A92" t="s">
        <v>381</v>
      </c>
      <c r="B92" t="s">
        <v>5831</v>
      </c>
      <c r="D92" t="s">
        <v>383</v>
      </c>
      <c r="E92" t="s">
        <v>422</v>
      </c>
      <c r="F92" s="25" t="s">
        <v>5165</v>
      </c>
      <c r="G92" t="s">
        <v>5832</v>
      </c>
      <c r="H92" s="144"/>
      <c r="I92" s="144">
        <v>96995.49</v>
      </c>
      <c r="J92" s="144"/>
      <c r="K92" s="144">
        <v>308462.28000000003</v>
      </c>
      <c r="L92" t="s">
        <v>5833</v>
      </c>
      <c r="M92" s="25" t="s">
        <v>425</v>
      </c>
      <c r="N92" s="940">
        <f t="shared" si="5"/>
        <v>96995.49</v>
      </c>
      <c r="O92" s="941">
        <f t="shared" si="4"/>
        <v>211466.79000000004</v>
      </c>
    </row>
    <row r="93" spans="1:18" ht="28" outlineLevel="2" x14ac:dyDescent="0.15">
      <c r="A93" t="s">
        <v>381</v>
      </c>
      <c r="B93" t="s">
        <v>5834</v>
      </c>
      <c r="D93" t="s">
        <v>438</v>
      </c>
      <c r="F93" s="25" t="s">
        <v>3321</v>
      </c>
      <c r="G93" t="s">
        <v>444</v>
      </c>
      <c r="H93" s="144"/>
      <c r="I93" s="144">
        <v>80372.25</v>
      </c>
      <c r="J93" s="144"/>
      <c r="K93" s="144">
        <v>248823.82</v>
      </c>
      <c r="L93" t="s">
        <v>5835</v>
      </c>
      <c r="M93" s="25" t="s">
        <v>3319</v>
      </c>
      <c r="N93" s="940">
        <f t="shared" si="5"/>
        <v>80372.25</v>
      </c>
      <c r="O93" s="941">
        <f t="shared" si="4"/>
        <v>168451.57</v>
      </c>
    </row>
    <row r="94" spans="1:18" ht="28" outlineLevel="2" x14ac:dyDescent="0.15">
      <c r="A94" t="s">
        <v>381</v>
      </c>
      <c r="B94" t="s">
        <v>5836</v>
      </c>
      <c r="D94" t="s">
        <v>438</v>
      </c>
      <c r="F94" s="25" t="s">
        <v>3321</v>
      </c>
      <c r="G94" t="s">
        <v>444</v>
      </c>
      <c r="H94" s="144"/>
      <c r="I94" s="144">
        <v>108894.45</v>
      </c>
      <c r="J94" s="144"/>
      <c r="K94" s="144">
        <v>332207.84999999998</v>
      </c>
      <c r="L94" t="s">
        <v>5837</v>
      </c>
      <c r="M94" s="25" t="s">
        <v>3319</v>
      </c>
      <c r="N94" s="940">
        <f t="shared" si="5"/>
        <v>108894.45</v>
      </c>
      <c r="O94" s="941">
        <f t="shared" si="4"/>
        <v>223313.39999999997</v>
      </c>
    </row>
    <row r="95" spans="1:18" ht="28" outlineLevel="2" x14ac:dyDescent="0.15">
      <c r="A95" t="s">
        <v>381</v>
      </c>
      <c r="B95" t="s">
        <v>5838</v>
      </c>
      <c r="D95" t="s">
        <v>438</v>
      </c>
      <c r="F95" s="25" t="s">
        <v>3321</v>
      </c>
      <c r="G95" t="s">
        <v>444</v>
      </c>
      <c r="H95" s="144"/>
      <c r="I95" s="144">
        <v>108894.45</v>
      </c>
      <c r="J95" s="144"/>
      <c r="K95" s="144">
        <v>332207.84999999998</v>
      </c>
      <c r="L95" t="s">
        <v>5839</v>
      </c>
      <c r="M95" s="25" t="s">
        <v>3319</v>
      </c>
      <c r="N95" s="940">
        <f t="shared" si="5"/>
        <v>108894.45</v>
      </c>
      <c r="O95" s="941">
        <f t="shared" si="4"/>
        <v>223313.39999999997</v>
      </c>
    </row>
    <row r="96" spans="1:18" ht="28" outlineLevel="2" x14ac:dyDescent="0.15">
      <c r="A96" t="s">
        <v>381</v>
      </c>
      <c r="B96" t="s">
        <v>5840</v>
      </c>
      <c r="D96" t="s">
        <v>438</v>
      </c>
      <c r="F96" s="25" t="s">
        <v>3321</v>
      </c>
      <c r="G96" t="s">
        <v>444</v>
      </c>
      <c r="H96" s="144"/>
      <c r="I96" s="144">
        <v>108894.45</v>
      </c>
      <c r="J96" s="144"/>
      <c r="K96" s="144">
        <v>332207.84999999998</v>
      </c>
      <c r="L96" t="s">
        <v>5841</v>
      </c>
      <c r="M96" s="25" t="s">
        <v>3319</v>
      </c>
      <c r="N96" s="940">
        <f t="shared" si="5"/>
        <v>108894.45</v>
      </c>
      <c r="O96" s="941">
        <f t="shared" si="4"/>
        <v>223313.39999999997</v>
      </c>
    </row>
    <row r="97" spans="1:16" ht="28" outlineLevel="2" x14ac:dyDescent="0.15">
      <c r="A97" t="s">
        <v>381</v>
      </c>
      <c r="B97" t="s">
        <v>5842</v>
      </c>
      <c r="D97" t="s">
        <v>438</v>
      </c>
      <c r="F97" s="25" t="s">
        <v>3677</v>
      </c>
      <c r="G97" t="s">
        <v>395</v>
      </c>
      <c r="H97" s="144"/>
      <c r="I97" s="144">
        <v>97980.95</v>
      </c>
      <c r="J97" s="144"/>
      <c r="K97" s="144">
        <v>255333</v>
      </c>
      <c r="L97" t="s">
        <v>5843</v>
      </c>
      <c r="M97" s="25" t="s">
        <v>172</v>
      </c>
      <c r="N97" s="940">
        <f t="shared" si="5"/>
        <v>97980.95</v>
      </c>
      <c r="O97" s="941">
        <f t="shared" si="4"/>
        <v>157352.04999999999</v>
      </c>
    </row>
    <row r="98" spans="1:16" ht="28" outlineLevel="2" x14ac:dyDescent="0.15">
      <c r="A98" t="s">
        <v>381</v>
      </c>
      <c r="B98" t="s">
        <v>5844</v>
      </c>
      <c r="D98" t="s">
        <v>438</v>
      </c>
      <c r="F98" s="25" t="s">
        <v>3321</v>
      </c>
      <c r="G98" t="s">
        <v>444</v>
      </c>
      <c r="H98" s="144"/>
      <c r="I98" s="144">
        <v>108894.45</v>
      </c>
      <c r="J98" s="144"/>
      <c r="K98" s="144">
        <v>332207.84999999998</v>
      </c>
      <c r="L98" t="s">
        <v>5845</v>
      </c>
      <c r="M98" s="25" t="s">
        <v>3319</v>
      </c>
      <c r="N98" s="940">
        <f t="shared" si="5"/>
        <v>108894.45</v>
      </c>
      <c r="O98" s="941">
        <f t="shared" si="4"/>
        <v>223313.39999999997</v>
      </c>
    </row>
    <row r="99" spans="1:16" ht="28" outlineLevel="2" x14ac:dyDescent="0.15">
      <c r="A99" t="s">
        <v>381</v>
      </c>
      <c r="B99" t="s">
        <v>5846</v>
      </c>
      <c r="D99" t="s">
        <v>438</v>
      </c>
      <c r="F99" s="25" t="s">
        <v>3321</v>
      </c>
      <c r="G99" t="s">
        <v>444</v>
      </c>
      <c r="H99" s="144"/>
      <c r="I99" s="144">
        <v>80372.25</v>
      </c>
      <c r="J99" s="144"/>
      <c r="K99" s="144">
        <v>248823.82</v>
      </c>
      <c r="L99" t="s">
        <v>5847</v>
      </c>
      <c r="M99" s="25" t="s">
        <v>3319</v>
      </c>
      <c r="N99" s="940">
        <f t="shared" si="5"/>
        <v>80372.25</v>
      </c>
      <c r="O99" s="941">
        <f t="shared" si="4"/>
        <v>168451.57</v>
      </c>
    </row>
    <row r="100" spans="1:16" ht="28" outlineLevel="2" x14ac:dyDescent="0.15">
      <c r="A100" t="s">
        <v>381</v>
      </c>
      <c r="B100" t="s">
        <v>5848</v>
      </c>
      <c r="D100" t="s">
        <v>438</v>
      </c>
      <c r="F100" s="25" t="s">
        <v>3321</v>
      </c>
      <c r="G100" t="s">
        <v>444</v>
      </c>
      <c r="H100" s="144"/>
      <c r="I100" s="144">
        <v>105665.25</v>
      </c>
      <c r="J100" s="144"/>
      <c r="K100" s="144">
        <v>332207.84999999998</v>
      </c>
      <c r="L100" t="s">
        <v>5849</v>
      </c>
      <c r="M100" s="25" t="s">
        <v>3319</v>
      </c>
      <c r="N100" s="940">
        <f t="shared" si="5"/>
        <v>105665.25</v>
      </c>
      <c r="O100" s="941">
        <f t="shared" si="4"/>
        <v>226542.59999999998</v>
      </c>
      <c r="P100">
        <f>COUNTA(M78:M100)</f>
        <v>23</v>
      </c>
    </row>
    <row r="101" spans="1:16" outlineLevel="1" x14ac:dyDescent="0.15">
      <c r="A101" s="942" t="s">
        <v>531</v>
      </c>
      <c r="B101" s="618"/>
      <c r="C101" s="618"/>
      <c r="D101" s="618"/>
      <c r="E101" s="618"/>
      <c r="F101" s="925"/>
      <c r="G101" s="618"/>
      <c r="H101" s="936"/>
      <c r="I101" s="936"/>
      <c r="J101" s="936">
        <f>SUBTOTAL(9,J78:J100)</f>
        <v>0</v>
      </c>
      <c r="K101" s="976">
        <f>SUBTOTAL(9,K78:K100)</f>
        <v>7648926.0799999991</v>
      </c>
      <c r="L101" s="618"/>
      <c r="M101" s="925"/>
      <c r="N101" s="943">
        <f>SUBTOTAL(9,N78:N100)</f>
        <v>2612700.7800000003</v>
      </c>
      <c r="O101" s="943">
        <f>SUBTOTAL(9,O78:O100)</f>
        <v>5036225.3</v>
      </c>
    </row>
    <row r="102" spans="1:16" ht="28" outlineLevel="2" x14ac:dyDescent="0.15">
      <c r="A102" t="s">
        <v>3327</v>
      </c>
      <c r="B102" t="s">
        <v>5850</v>
      </c>
      <c r="D102" t="s">
        <v>3329</v>
      </c>
      <c r="F102" s="25" t="s">
        <v>5851</v>
      </c>
      <c r="G102" t="s">
        <v>5852</v>
      </c>
      <c r="H102" s="144"/>
      <c r="I102" s="144">
        <v>166837.4</v>
      </c>
      <c r="J102" s="144"/>
      <c r="K102" s="144">
        <v>532039.68000000005</v>
      </c>
      <c r="L102" t="s">
        <v>5853</v>
      </c>
      <c r="M102" s="25" t="s">
        <v>3333</v>
      </c>
      <c r="N102" s="940">
        <f>SUM(H102:I102)</f>
        <v>166837.4</v>
      </c>
      <c r="O102" s="941">
        <f t="shared" si="4"/>
        <v>365202.28</v>
      </c>
    </row>
    <row r="103" spans="1:16" outlineLevel="1" x14ac:dyDescent="0.15">
      <c r="A103" s="942" t="s">
        <v>3334</v>
      </c>
      <c r="B103" s="618"/>
      <c r="C103" s="618"/>
      <c r="D103" s="618"/>
      <c r="E103" s="618"/>
      <c r="F103" s="925"/>
      <c r="G103" s="618"/>
      <c r="H103" s="936"/>
      <c r="I103" s="936"/>
      <c r="J103" s="936">
        <f>SUBTOTAL(9,J102:J102)</f>
        <v>0</v>
      </c>
      <c r="K103" s="976">
        <f>SUBTOTAL(9,K102:K102)</f>
        <v>532039.68000000005</v>
      </c>
      <c r="L103" s="618"/>
      <c r="M103" s="925"/>
      <c r="N103" s="943">
        <f>SUBTOTAL(9,N102:N102)</f>
        <v>166837.4</v>
      </c>
      <c r="O103" s="943">
        <f>SUBTOTAL(9,O102:O102)</f>
        <v>365202.28</v>
      </c>
      <c r="P103" s="143">
        <f>SUM(K103+K29)</f>
        <v>642990.52</v>
      </c>
    </row>
    <row r="104" spans="1:16" ht="28" outlineLevel="2" x14ac:dyDescent="0.15">
      <c r="A104" t="s">
        <v>440</v>
      </c>
      <c r="B104" t="s">
        <v>5854</v>
      </c>
      <c r="C104" t="s">
        <v>442</v>
      </c>
      <c r="E104">
        <v>18</v>
      </c>
      <c r="F104" s="25" t="s">
        <v>5855</v>
      </c>
      <c r="G104" t="s">
        <v>3340</v>
      </c>
      <c r="H104" s="144"/>
      <c r="I104" s="144">
        <v>793144.2</v>
      </c>
      <c r="J104" s="144"/>
      <c r="K104" s="144">
        <v>1951875.6</v>
      </c>
      <c r="L104" t="s">
        <v>5856</v>
      </c>
      <c r="M104" s="25" t="s">
        <v>446</v>
      </c>
      <c r="N104" s="940">
        <f t="shared" ref="N104:N113" si="6">SUM(H104:I104)</f>
        <v>793144.2</v>
      </c>
      <c r="O104" s="941">
        <f t="shared" si="4"/>
        <v>1158731.4000000001</v>
      </c>
    </row>
    <row r="105" spans="1:16" ht="28" outlineLevel="2" x14ac:dyDescent="0.15">
      <c r="A105" t="s">
        <v>440</v>
      </c>
      <c r="B105" t="s">
        <v>5857</v>
      </c>
      <c r="C105" t="s">
        <v>442</v>
      </c>
      <c r="E105">
        <v>24</v>
      </c>
      <c r="F105" s="25" t="s">
        <v>5858</v>
      </c>
      <c r="G105" t="s">
        <v>3340</v>
      </c>
      <c r="H105" s="144"/>
      <c r="I105" s="144">
        <v>1128684.06</v>
      </c>
      <c r="J105" s="144"/>
      <c r="K105" s="144">
        <v>2777617.08</v>
      </c>
      <c r="L105" t="s">
        <v>5859</v>
      </c>
      <c r="M105" s="25" t="s">
        <v>446</v>
      </c>
      <c r="N105" s="940">
        <f t="shared" si="6"/>
        <v>1128684.06</v>
      </c>
      <c r="O105" s="941">
        <f t="shared" si="4"/>
        <v>1648933.02</v>
      </c>
    </row>
    <row r="106" spans="1:16" ht="28" outlineLevel="2" x14ac:dyDescent="0.15">
      <c r="A106" t="s">
        <v>440</v>
      </c>
      <c r="B106" t="s">
        <v>5860</v>
      </c>
      <c r="C106" t="s">
        <v>442</v>
      </c>
      <c r="E106">
        <v>12</v>
      </c>
      <c r="F106" s="25" t="s">
        <v>5861</v>
      </c>
      <c r="G106" t="s">
        <v>3340</v>
      </c>
      <c r="H106" s="144"/>
      <c r="I106" s="144">
        <v>597401.16</v>
      </c>
      <c r="J106" s="144"/>
      <c r="K106" s="144">
        <v>1470164.88</v>
      </c>
      <c r="L106" t="s">
        <v>5862</v>
      </c>
      <c r="M106" s="25" t="s">
        <v>446</v>
      </c>
      <c r="N106" s="940">
        <f t="shared" si="6"/>
        <v>597401.16</v>
      </c>
      <c r="O106" s="941">
        <f t="shared" si="4"/>
        <v>872763.71999999986</v>
      </c>
    </row>
    <row r="107" spans="1:16" ht="28" outlineLevel="2" x14ac:dyDescent="0.15">
      <c r="A107" t="s">
        <v>440</v>
      </c>
      <c r="B107" t="s">
        <v>5863</v>
      </c>
      <c r="C107" t="s">
        <v>442</v>
      </c>
      <c r="E107">
        <v>18</v>
      </c>
      <c r="F107" s="25" t="s">
        <v>5864</v>
      </c>
      <c r="G107" t="s">
        <v>3340</v>
      </c>
      <c r="H107" s="144"/>
      <c r="I107" s="144">
        <v>846891.06</v>
      </c>
      <c r="J107" s="144"/>
      <c r="K107" s="144">
        <v>2084143.08</v>
      </c>
      <c r="L107" t="s">
        <v>5865</v>
      </c>
      <c r="M107" s="25" t="s">
        <v>446</v>
      </c>
      <c r="N107" s="940">
        <f t="shared" si="6"/>
        <v>846891.06</v>
      </c>
      <c r="O107" s="941">
        <f t="shared" si="4"/>
        <v>1237252.02</v>
      </c>
    </row>
    <row r="108" spans="1:16" ht="28" outlineLevel="2" x14ac:dyDescent="0.15">
      <c r="A108" t="s">
        <v>440</v>
      </c>
      <c r="B108" t="s">
        <v>5866</v>
      </c>
      <c r="C108" t="s">
        <v>442</v>
      </c>
      <c r="E108">
        <v>8</v>
      </c>
      <c r="F108" s="25" t="s">
        <v>5867</v>
      </c>
      <c r="G108" t="s">
        <v>444</v>
      </c>
      <c r="H108" s="144"/>
      <c r="I108" s="144">
        <v>402666.16</v>
      </c>
      <c r="J108" s="144"/>
      <c r="K108" s="144">
        <v>990934.88</v>
      </c>
      <c r="L108" t="s">
        <v>5868</v>
      </c>
      <c r="M108" s="25" t="s">
        <v>446</v>
      </c>
      <c r="N108" s="940">
        <f t="shared" si="6"/>
        <v>402666.16</v>
      </c>
      <c r="O108" s="941">
        <f t="shared" si="4"/>
        <v>588268.72</v>
      </c>
    </row>
    <row r="109" spans="1:16" ht="28" outlineLevel="2" x14ac:dyDescent="0.15">
      <c r="A109" t="s">
        <v>440</v>
      </c>
      <c r="B109" t="s">
        <v>5869</v>
      </c>
      <c r="C109" t="s">
        <v>442</v>
      </c>
      <c r="E109">
        <v>8</v>
      </c>
      <c r="F109" s="25" t="s">
        <v>5870</v>
      </c>
      <c r="G109" t="s">
        <v>444</v>
      </c>
      <c r="H109" s="144"/>
      <c r="I109" s="144">
        <v>402666.16</v>
      </c>
      <c r="J109" s="144"/>
      <c r="K109" s="144">
        <v>990934.88</v>
      </c>
      <c r="L109" t="s">
        <v>5871</v>
      </c>
      <c r="M109" s="25" t="s">
        <v>446</v>
      </c>
      <c r="N109" s="940">
        <f t="shared" si="6"/>
        <v>402666.16</v>
      </c>
      <c r="O109" s="941">
        <f t="shared" si="4"/>
        <v>588268.72</v>
      </c>
    </row>
    <row r="110" spans="1:16" ht="28" outlineLevel="2" x14ac:dyDescent="0.15">
      <c r="A110" t="s">
        <v>440</v>
      </c>
      <c r="B110" t="s">
        <v>5872</v>
      </c>
      <c r="C110" t="s">
        <v>442</v>
      </c>
      <c r="E110">
        <v>8</v>
      </c>
      <c r="F110" s="25" t="s">
        <v>5873</v>
      </c>
      <c r="G110" t="s">
        <v>444</v>
      </c>
      <c r="H110" s="144"/>
      <c r="I110" s="144">
        <v>402666.16</v>
      </c>
      <c r="J110" s="144"/>
      <c r="K110" s="144">
        <v>990934.88</v>
      </c>
      <c r="L110" t="s">
        <v>5874</v>
      </c>
      <c r="M110" s="25" t="s">
        <v>446</v>
      </c>
      <c r="N110" s="940">
        <f t="shared" si="6"/>
        <v>402666.16</v>
      </c>
      <c r="O110" s="941">
        <f t="shared" si="4"/>
        <v>588268.72</v>
      </c>
    </row>
    <row r="111" spans="1:16" ht="28" outlineLevel="2" x14ac:dyDescent="0.15">
      <c r="A111" t="s">
        <v>440</v>
      </c>
      <c r="B111" t="s">
        <v>5875</v>
      </c>
      <c r="C111" t="s">
        <v>442</v>
      </c>
      <c r="E111">
        <v>8</v>
      </c>
      <c r="F111" s="25" t="s">
        <v>5876</v>
      </c>
      <c r="G111" t="s">
        <v>444</v>
      </c>
      <c r="H111" s="144"/>
      <c r="I111" s="144">
        <v>402666.16</v>
      </c>
      <c r="J111" s="144"/>
      <c r="K111" s="144">
        <v>990934.88</v>
      </c>
      <c r="L111" t="s">
        <v>5877</v>
      </c>
      <c r="M111" s="25" t="s">
        <v>446</v>
      </c>
      <c r="N111" s="940">
        <f t="shared" si="6"/>
        <v>402666.16</v>
      </c>
      <c r="O111" s="941">
        <f t="shared" si="4"/>
        <v>588268.72</v>
      </c>
    </row>
    <row r="112" spans="1:16" ht="28" outlineLevel="2" x14ac:dyDescent="0.15">
      <c r="A112" t="s">
        <v>440</v>
      </c>
      <c r="B112" t="s">
        <v>5878</v>
      </c>
      <c r="C112" t="s">
        <v>442</v>
      </c>
      <c r="E112">
        <v>18</v>
      </c>
      <c r="F112" s="25" t="s">
        <v>5879</v>
      </c>
      <c r="G112" t="s">
        <v>3340</v>
      </c>
      <c r="H112" s="144"/>
      <c r="I112" s="144">
        <v>846891.06</v>
      </c>
      <c r="J112" s="144"/>
      <c r="K112" s="144">
        <v>2084143.08</v>
      </c>
      <c r="L112" t="s">
        <v>5880</v>
      </c>
      <c r="M112" s="25" t="s">
        <v>446</v>
      </c>
      <c r="N112" s="940">
        <f t="shared" si="6"/>
        <v>846891.06</v>
      </c>
      <c r="O112" s="941">
        <f t="shared" si="4"/>
        <v>1237252.02</v>
      </c>
    </row>
    <row r="113" spans="1:16" ht="28" outlineLevel="2" x14ac:dyDescent="0.15">
      <c r="A113" t="s">
        <v>440</v>
      </c>
      <c r="B113" t="s">
        <v>5881</v>
      </c>
      <c r="C113" t="s">
        <v>442</v>
      </c>
      <c r="E113">
        <v>24</v>
      </c>
      <c r="F113" s="25" t="s">
        <v>5882</v>
      </c>
      <c r="G113" t="s">
        <v>3340</v>
      </c>
      <c r="H113" s="144"/>
      <c r="I113" s="144">
        <v>1128684.06</v>
      </c>
      <c r="J113" s="144"/>
      <c r="K113" s="977">
        <v>2777617.08</v>
      </c>
      <c r="L113" t="s">
        <v>5883</v>
      </c>
      <c r="M113" s="25" t="s">
        <v>446</v>
      </c>
      <c r="N113" s="940">
        <f t="shared" si="6"/>
        <v>1128684.06</v>
      </c>
      <c r="O113" s="941">
        <f t="shared" si="4"/>
        <v>1648933.02</v>
      </c>
      <c r="P113">
        <f>COUNTA(M104:M113)</f>
        <v>10</v>
      </c>
    </row>
    <row r="114" spans="1:16" outlineLevel="1" x14ac:dyDescent="0.15">
      <c r="A114" s="942" t="s">
        <v>532</v>
      </c>
      <c r="B114" s="618"/>
      <c r="C114" s="618"/>
      <c r="D114" s="618"/>
      <c r="E114" s="618">
        <f>SUM(E104:E113)</f>
        <v>146</v>
      </c>
      <c r="F114" s="925"/>
      <c r="G114" s="618"/>
      <c r="H114" s="936"/>
      <c r="I114" s="936"/>
      <c r="J114" s="936">
        <f>SUBTOTAL(9,J104:J113)</f>
        <v>0</v>
      </c>
      <c r="K114" s="976">
        <f>SUBTOTAL(9,K104:K113)</f>
        <v>17109300.32</v>
      </c>
      <c r="L114" s="618"/>
      <c r="M114" s="925"/>
      <c r="N114" s="943">
        <f>SUBTOTAL(9,N104:N113)</f>
        <v>6952360.2400000002</v>
      </c>
      <c r="O114" s="943">
        <f>SUBTOTAL(9,O104:O113)</f>
        <v>10156940.079999998</v>
      </c>
    </row>
    <row r="115" spans="1:16" ht="14" outlineLevel="2" x14ac:dyDescent="0.15">
      <c r="A115" t="s">
        <v>465</v>
      </c>
      <c r="B115" t="s">
        <v>5884</v>
      </c>
      <c r="D115" t="s">
        <v>467</v>
      </c>
      <c r="F115" s="25" t="s">
        <v>5553</v>
      </c>
      <c r="G115" t="s">
        <v>76</v>
      </c>
      <c r="H115" s="144"/>
      <c r="I115" s="144">
        <v>9820.7999999999993</v>
      </c>
      <c r="J115" s="144"/>
      <c r="K115" s="144">
        <v>34493.53</v>
      </c>
      <c r="L115" t="s">
        <v>5815</v>
      </c>
      <c r="M115" s="25"/>
      <c r="N115" s="940">
        <f>SUM(H115:I115)</f>
        <v>9820.7999999999993</v>
      </c>
      <c r="O115" s="941">
        <f t="shared" si="4"/>
        <v>24672.73</v>
      </c>
    </row>
    <row r="116" spans="1:16" ht="42" outlineLevel="2" x14ac:dyDescent="0.15">
      <c r="A116" t="s">
        <v>465</v>
      </c>
      <c r="B116" t="s">
        <v>5885</v>
      </c>
      <c r="D116" t="s">
        <v>5886</v>
      </c>
      <c r="F116" s="25" t="s">
        <v>5887</v>
      </c>
      <c r="G116" t="s">
        <v>76</v>
      </c>
      <c r="H116" s="144"/>
      <c r="I116" s="144">
        <v>5280.74</v>
      </c>
      <c r="J116" s="144"/>
      <c r="K116" s="144">
        <v>27427.14</v>
      </c>
      <c r="L116" t="s">
        <v>5888</v>
      </c>
      <c r="M116" s="25" t="s">
        <v>73</v>
      </c>
      <c r="N116" s="940">
        <f>SUM(H116:I116)</f>
        <v>5280.74</v>
      </c>
      <c r="O116" s="941">
        <f t="shared" si="4"/>
        <v>22146.400000000001</v>
      </c>
    </row>
    <row r="117" spans="1:16" outlineLevel="1" x14ac:dyDescent="0.15">
      <c r="A117" s="942" t="s">
        <v>533</v>
      </c>
      <c r="B117" s="618"/>
      <c r="C117" s="618"/>
      <c r="D117" s="618"/>
      <c r="E117" s="618"/>
      <c r="F117" s="925"/>
      <c r="G117" s="618"/>
      <c r="H117" s="936"/>
      <c r="I117" s="936"/>
      <c r="J117" s="936">
        <f>SUBTOTAL(9,J115:J116)</f>
        <v>0</v>
      </c>
      <c r="K117" s="976">
        <f>SUBTOTAL(9,K115:K116)</f>
        <v>61920.67</v>
      </c>
      <c r="L117" s="618"/>
      <c r="M117" s="925"/>
      <c r="N117" s="943">
        <f>SUBTOTAL(9,N115:N116)</f>
        <v>15101.539999999999</v>
      </c>
      <c r="O117" s="943">
        <f>SUBTOTAL(9,O115:O116)</f>
        <v>46819.130000000005</v>
      </c>
    </row>
    <row r="118" spans="1:16" ht="28" outlineLevel="2" x14ac:dyDescent="0.15">
      <c r="A118" t="s">
        <v>489</v>
      </c>
      <c r="B118" t="s">
        <v>5889</v>
      </c>
      <c r="C118" t="s">
        <v>5566</v>
      </c>
      <c r="F118" s="25" t="s">
        <v>5890</v>
      </c>
      <c r="G118" t="s">
        <v>5891</v>
      </c>
      <c r="H118" s="144"/>
      <c r="I118" s="144">
        <v>297533.03999999998</v>
      </c>
      <c r="J118" s="144">
        <v>648854.91</v>
      </c>
      <c r="K118" s="144"/>
      <c r="L118" t="s">
        <v>5892</v>
      </c>
      <c r="M118" s="25" t="s">
        <v>73</v>
      </c>
      <c r="N118" s="940">
        <f>SUM(H118:I118)</f>
        <v>297533.03999999998</v>
      </c>
      <c r="O118" s="941">
        <f t="shared" si="4"/>
        <v>351321.87000000005</v>
      </c>
    </row>
    <row r="119" spans="1:16" outlineLevel="1" x14ac:dyDescent="0.15">
      <c r="A119" s="942" t="s">
        <v>534</v>
      </c>
      <c r="B119" s="618"/>
      <c r="C119" s="618"/>
      <c r="D119" s="618"/>
      <c r="E119" s="618"/>
      <c r="F119" s="925"/>
      <c r="G119" s="618"/>
      <c r="H119" s="936"/>
      <c r="I119" s="936"/>
      <c r="J119" s="936">
        <f>SUBTOTAL(9,J118:J118)</f>
        <v>648854.91</v>
      </c>
      <c r="K119" s="936">
        <f>SUBTOTAL(9,K118:K118)</f>
        <v>0</v>
      </c>
      <c r="L119" s="618"/>
      <c r="M119" s="925"/>
      <c r="N119" s="943">
        <f>SUBTOTAL(9,N118:N118)</f>
        <v>297533.03999999998</v>
      </c>
      <c r="O119" s="943">
        <f>SUBTOTAL(9,O118:O118)</f>
        <v>351321.87000000005</v>
      </c>
    </row>
    <row r="120" spans="1:16" x14ac:dyDescent="0.15">
      <c r="A120" s="944" t="s">
        <v>535</v>
      </c>
      <c r="B120" s="945"/>
      <c r="C120" s="945"/>
      <c r="D120" s="945"/>
      <c r="E120" s="945"/>
      <c r="F120" s="946"/>
      <c r="G120" s="945"/>
      <c r="H120" s="947"/>
      <c r="I120" s="947"/>
      <c r="J120" s="947">
        <f>SUBTOTAL(9,J2:J118)</f>
        <v>858973.83000000007</v>
      </c>
      <c r="K120" s="976">
        <f>SUBTOTAL(9,K2:K118)</f>
        <v>25547318.859999999</v>
      </c>
      <c r="L120" s="945"/>
      <c r="M120" s="946"/>
      <c r="N120" s="948">
        <f>SUBTOTAL(9,N2:N118)</f>
        <v>27102930.919999991</v>
      </c>
      <c r="O120" s="948">
        <f>SUBTOTAL(9,O2:O118)</f>
        <v>16195887.450000003</v>
      </c>
    </row>
    <row r="121" spans="1:16" x14ac:dyDescent="0.15">
      <c r="F121" s="25"/>
      <c r="H121" s="144"/>
      <c r="I121" s="144"/>
      <c r="J121" s="144"/>
      <c r="K121" s="144"/>
      <c r="M121" s="25"/>
      <c r="N121" s="143"/>
      <c r="O121" s="143"/>
    </row>
    <row r="122" spans="1:16" x14ac:dyDescent="0.15">
      <c r="L122" s="949"/>
      <c r="M122" s="950" t="s">
        <v>5902</v>
      </c>
      <c r="N122" s="951">
        <f>SUM(N120:O120)</f>
        <v>43298818.36999999</v>
      </c>
    </row>
  </sheetData>
  <sortState xmlns:xlrd2="http://schemas.microsoft.com/office/spreadsheetml/2017/richdata2" ref="A2:O121">
    <sortCondition ref="A2:A121"/>
  </sortState>
  <conditionalFormatting sqref="B1">
    <cfRule type="duplicateValues" dxfId="14" priority="2"/>
  </conditionalFormatting>
  <conditionalFormatting sqref="B130:B1048576 B1:B122 U1:U7">
    <cfRule type="duplicateValues" dxfId="13" priority="1"/>
  </conditionalFormatting>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AF2E0-CE16-4455-84C1-BF2AAAE30E1A}">
  <sheetPr>
    <pageSetUpPr fitToPage="1"/>
  </sheetPr>
  <dimension ref="A1:O64"/>
  <sheetViews>
    <sheetView workbookViewId="0">
      <selection activeCell="B10" sqref="B10"/>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s>
  <sheetData>
    <row r="1" spans="1:15" ht="97.25" customHeight="1" thickBot="1" x14ac:dyDescent="0.2">
      <c r="A1" s="1054"/>
      <c r="B1" s="1054"/>
      <c r="C1" s="1054"/>
      <c r="D1" s="1054"/>
      <c r="E1" s="1054"/>
      <c r="F1" s="1054"/>
      <c r="G1" s="1054"/>
      <c r="H1" s="1054"/>
      <c r="I1" s="1054"/>
      <c r="J1" s="1054"/>
      <c r="K1" s="1054"/>
      <c r="L1" s="1054"/>
      <c r="M1" s="1055"/>
    </row>
    <row r="2" spans="1:15" ht="17" thickBot="1" x14ac:dyDescent="0.25">
      <c r="A2" s="166">
        <v>44682</v>
      </c>
      <c r="B2" s="167"/>
      <c r="C2" s="167"/>
      <c r="D2" s="167"/>
      <c r="E2" s="167"/>
      <c r="F2" s="167"/>
      <c r="G2" s="167"/>
      <c r="H2" s="167"/>
      <c r="I2" s="167"/>
      <c r="J2" s="167"/>
      <c r="K2" s="167"/>
      <c r="L2" s="167"/>
      <c r="M2" s="168" t="s">
        <v>53</v>
      </c>
      <c r="O2" s="27"/>
    </row>
    <row r="3" spans="1:15" ht="17" thickBot="1" x14ac:dyDescent="0.2">
      <c r="A3" s="169"/>
      <c r="B3" s="1047" t="s">
        <v>51</v>
      </c>
      <c r="C3" s="1047"/>
      <c r="D3" s="1048"/>
      <c r="E3" s="1047" t="s">
        <v>49</v>
      </c>
      <c r="F3" s="1047"/>
      <c r="G3" s="1048"/>
      <c r="H3" s="1047" t="s">
        <v>52</v>
      </c>
      <c r="I3" s="1047"/>
      <c r="J3" s="1048"/>
      <c r="K3" s="1047" t="s">
        <v>50</v>
      </c>
      <c r="L3" s="1047"/>
      <c r="M3" s="1049"/>
      <c r="O3" s="27"/>
    </row>
    <row r="4" spans="1:15"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row>
    <row r="5" spans="1:15" ht="16" x14ac:dyDescent="0.2">
      <c r="A5" s="174" t="s">
        <v>43</v>
      </c>
      <c r="B5" s="436">
        <f>'05 Data Dump'!Q80</f>
        <v>7</v>
      </c>
      <c r="C5" s="436">
        <f>B5</f>
        <v>7</v>
      </c>
      <c r="D5" s="290">
        <f>'05 Data Dump'!R80</f>
        <v>701987.55</v>
      </c>
      <c r="E5" s="442">
        <v>0</v>
      </c>
      <c r="F5" s="442">
        <v>0</v>
      </c>
      <c r="G5" s="854">
        <v>0</v>
      </c>
      <c r="H5" s="449">
        <f>SUM(B5+'Apr Report'!H5)</f>
        <v>13</v>
      </c>
      <c r="I5" s="449">
        <f>SUM(C5+'Apr Report'!I5)</f>
        <v>13</v>
      </c>
      <c r="J5" s="527">
        <f>SUM(D5+'Apr Report'!J5)</f>
        <v>1214061.55</v>
      </c>
      <c r="K5" s="442">
        <f>SUM(E5+'Apr Report'!K5)</f>
        <v>0</v>
      </c>
      <c r="L5" s="442">
        <f>SUM(F5+'Apr Report'!L5)</f>
        <v>0</v>
      </c>
      <c r="M5" s="530">
        <f>SUM(G5+'Apr Report'!M5)</f>
        <v>0</v>
      </c>
      <c r="O5" s="724">
        <f>SUM(J5:J12)</f>
        <v>95756840.079999998</v>
      </c>
    </row>
    <row r="6" spans="1:15" ht="16" x14ac:dyDescent="0.2">
      <c r="A6" s="175" t="s">
        <v>42</v>
      </c>
      <c r="B6" s="436">
        <f>'05 Data Dump'!Q78</f>
        <v>15</v>
      </c>
      <c r="C6" s="436">
        <f>B6</f>
        <v>15</v>
      </c>
      <c r="D6" s="928">
        <f>'05 Data Dump'!R78</f>
        <v>1813717.7399999998</v>
      </c>
      <c r="E6" s="444">
        <v>18</v>
      </c>
      <c r="F6" s="444">
        <v>18</v>
      </c>
      <c r="G6" s="854">
        <v>1928823</v>
      </c>
      <c r="H6" s="439">
        <f>SUM(B6+'Apr Report'!H6)</f>
        <v>110</v>
      </c>
      <c r="I6" s="439">
        <f>SUM(C6+'Apr Report'!I6)</f>
        <v>110</v>
      </c>
      <c r="J6" s="528">
        <f>SUM(D6+'Apr Report'!J6)</f>
        <v>14381071.690000001</v>
      </c>
      <c r="K6" s="444">
        <f>SUM(E6+'Apr Report'!K6)</f>
        <v>125</v>
      </c>
      <c r="L6" s="444">
        <f>SUM(F6+'Apr Report'!L6)</f>
        <v>125</v>
      </c>
      <c r="M6" s="531">
        <f>SUM(G6+'Apr Report'!M6)</f>
        <v>16316272.1</v>
      </c>
    </row>
    <row r="7" spans="1:15" ht="16" x14ac:dyDescent="0.2">
      <c r="A7" s="175" t="s">
        <v>5</v>
      </c>
      <c r="B7" s="437">
        <v>2</v>
      </c>
      <c r="C7" s="437">
        <v>3</v>
      </c>
      <c r="D7" s="929">
        <f>SUM('05 Data Dump'!K103+'05 Data Dump'!K29)</f>
        <v>642990.52</v>
      </c>
      <c r="E7" s="444">
        <v>1</v>
      </c>
      <c r="F7" s="444">
        <v>2</v>
      </c>
      <c r="G7" s="854">
        <v>413486</v>
      </c>
      <c r="H7" s="439">
        <f>SUM(B7+'Apr Report'!H7)</f>
        <v>7</v>
      </c>
      <c r="I7" s="439">
        <f>SUM(C7+'Apr Report'!I7)</f>
        <v>11</v>
      </c>
      <c r="J7" s="528">
        <f>SUM(D7+'Apr Report'!J7)</f>
        <v>1454950.4300000002</v>
      </c>
      <c r="K7" s="444">
        <f>SUM(E7+'Apr Report'!K7)</f>
        <v>3</v>
      </c>
      <c r="L7" s="444">
        <f>SUM(F7+'Apr Report'!L7)</f>
        <v>6</v>
      </c>
      <c r="M7" s="531">
        <f>SUM(G7+'Apr Report'!M7)</f>
        <v>780791.1</v>
      </c>
    </row>
    <row r="8" spans="1:15" ht="16" x14ac:dyDescent="0.2">
      <c r="A8" s="175" t="s">
        <v>40</v>
      </c>
      <c r="B8" s="437">
        <f>'05 Data Dump'!P113</f>
        <v>10</v>
      </c>
      <c r="C8" s="437">
        <f>'05 Data Dump'!E114</f>
        <v>146</v>
      </c>
      <c r="D8" s="929">
        <f>'05 Data Dump'!N114</f>
        <v>6952360.2400000002</v>
      </c>
      <c r="E8" s="444">
        <v>0</v>
      </c>
      <c r="F8" s="444">
        <v>0</v>
      </c>
      <c r="G8" s="854">
        <v>0</v>
      </c>
      <c r="H8" s="439">
        <f>SUM(B8+'Apr Report'!H8)</f>
        <v>63</v>
      </c>
      <c r="I8" s="439">
        <f>SUM(C8+'Apr Report'!I8)</f>
        <v>933</v>
      </c>
      <c r="J8" s="528">
        <f>SUM(D8+'Apr Report'!J8)</f>
        <v>46581010.539999999</v>
      </c>
      <c r="K8" s="444">
        <f>SUM(E8+'Apr Report'!K8)</f>
        <v>13</v>
      </c>
      <c r="L8" s="444">
        <f>SUM(F8+'Apr Report'!L8)</f>
        <v>385</v>
      </c>
      <c r="M8" s="531">
        <f>SUM(G8+'Apr Report'!M8)</f>
        <v>16428011.4</v>
      </c>
    </row>
    <row r="9" spans="1:15" ht="16" x14ac:dyDescent="0.2">
      <c r="A9" s="175" t="s">
        <v>41</v>
      </c>
      <c r="B9" s="439">
        <v>0</v>
      </c>
      <c r="C9" s="439">
        <v>0</v>
      </c>
      <c r="D9" s="292">
        <v>0</v>
      </c>
      <c r="E9" s="444">
        <v>0</v>
      </c>
      <c r="F9" s="444">
        <v>0</v>
      </c>
      <c r="G9" s="854">
        <v>0</v>
      </c>
      <c r="H9" s="439">
        <f>SUM(B9+'Apr Report'!H9)</f>
        <v>0</v>
      </c>
      <c r="I9" s="439">
        <f>SUM(C9+'Apr Report'!I9)</f>
        <v>0</v>
      </c>
      <c r="J9" s="528">
        <f>SUM(D9+'Apr Report'!J9)</f>
        <v>0</v>
      </c>
      <c r="K9" s="444">
        <f>SUM(E9+'Apr Report'!K9)</f>
        <v>0</v>
      </c>
      <c r="L9" s="444">
        <f>SUM(F9+'Apr Report'!L9)</f>
        <v>0</v>
      </c>
      <c r="M9" s="531">
        <f>SUM(G9+'Apr Report'!M9)</f>
        <v>0</v>
      </c>
      <c r="O9" s="27"/>
    </row>
    <row r="10" spans="1:15" ht="16" x14ac:dyDescent="0.2">
      <c r="A10" s="175" t="s">
        <v>44</v>
      </c>
      <c r="B10" s="439">
        <f>'05 Data Dump'!Q79</f>
        <v>1</v>
      </c>
      <c r="C10" s="439">
        <f>B10</f>
        <v>1</v>
      </c>
      <c r="D10" s="528">
        <f>'05 Data Dump'!R79</f>
        <v>96995.49</v>
      </c>
      <c r="E10" s="444">
        <v>4</v>
      </c>
      <c r="F10" s="443">
        <v>4</v>
      </c>
      <c r="G10" s="854">
        <v>279413</v>
      </c>
      <c r="H10" s="439">
        <f>SUM(B10+'Apr Report'!H10)</f>
        <v>25</v>
      </c>
      <c r="I10" s="439">
        <f>SUM(C10+'Apr Report'!I10)</f>
        <v>25</v>
      </c>
      <c r="J10" s="528">
        <f>SUM(D10+'Apr Report'!J10)</f>
        <v>2207471.66</v>
      </c>
      <c r="K10" s="444">
        <f>SUM(E10+'Apr Report'!K10)</f>
        <v>39</v>
      </c>
      <c r="L10" s="444">
        <f>SUM(F10+'Apr Report'!L10)</f>
        <v>39</v>
      </c>
      <c r="M10" s="531">
        <f>SUM(G10+'Apr Report'!M10)</f>
        <v>3087689.45</v>
      </c>
      <c r="N10" s="27"/>
    </row>
    <row r="11" spans="1:15" ht="16" x14ac:dyDescent="0.2">
      <c r="A11" s="175" t="s">
        <v>38</v>
      </c>
      <c r="B11" s="439">
        <v>0</v>
      </c>
      <c r="C11" s="439">
        <v>0</v>
      </c>
      <c r="D11" s="292">
        <v>0</v>
      </c>
      <c r="E11" s="444">
        <v>0</v>
      </c>
      <c r="F11" s="443">
        <v>0</v>
      </c>
      <c r="G11" s="855">
        <v>0</v>
      </c>
      <c r="H11" s="439">
        <f>SUM(B11+'Apr Report'!H11)</f>
        <v>22</v>
      </c>
      <c r="I11" s="439">
        <f>SUM(C11+'Apr Report'!I11)</f>
        <v>25</v>
      </c>
      <c r="J11" s="528">
        <f>SUM(D11+'Apr Report'!J11)</f>
        <v>2011879.8499999996</v>
      </c>
      <c r="K11" s="444">
        <f>SUM(E11+'Apr Report'!K11)</f>
        <v>18</v>
      </c>
      <c r="L11" s="444">
        <f>SUM(F11+'Apr Report'!L11)</f>
        <v>36</v>
      </c>
      <c r="M11" s="531">
        <f>SUM(G11+'Apr Report'!M11)</f>
        <v>2738730.1</v>
      </c>
    </row>
    <row r="12" spans="1:15" ht="16" x14ac:dyDescent="0.2">
      <c r="A12" s="175" t="s">
        <v>39</v>
      </c>
      <c r="B12" s="439">
        <v>0</v>
      </c>
      <c r="C12" s="439">
        <v>0</v>
      </c>
      <c r="D12" s="292">
        <v>0</v>
      </c>
      <c r="E12" s="444">
        <v>0</v>
      </c>
      <c r="F12" s="446">
        <v>0</v>
      </c>
      <c r="G12" s="855">
        <v>0</v>
      </c>
      <c r="H12" s="439">
        <f>SUM(B12+'Apr Report'!H12)</f>
        <v>13</v>
      </c>
      <c r="I12" s="439">
        <f>SUM(C12+'Apr Report'!I12)</f>
        <v>13</v>
      </c>
      <c r="J12" s="528">
        <f>SUM(D12+'Apr Report'!J12)</f>
        <v>27906394.359999999</v>
      </c>
      <c r="K12" s="444">
        <f>SUM(E12+'Apr Report'!K12)</f>
        <v>1</v>
      </c>
      <c r="L12" s="444">
        <f>SUM(F12+'Apr Report'!L12)</f>
        <v>3</v>
      </c>
      <c r="M12" s="531">
        <f>SUM(G12+'Apr Report'!M12)</f>
        <v>305749</v>
      </c>
    </row>
    <row r="13" spans="1:15" ht="17" x14ac:dyDescent="0.2">
      <c r="A13" s="177" t="s">
        <v>6</v>
      </c>
      <c r="B13" s="437">
        <v>2</v>
      </c>
      <c r="C13" s="437">
        <v>2</v>
      </c>
      <c r="D13" s="929">
        <f>'05 Data Dump'!N117</f>
        <v>15101.539999999999</v>
      </c>
      <c r="E13" s="444">
        <v>9</v>
      </c>
      <c r="F13" s="443">
        <v>9</v>
      </c>
      <c r="G13" s="854">
        <v>77748</v>
      </c>
      <c r="H13" s="439">
        <f>SUM(B13+'Apr Report'!H13)</f>
        <v>41</v>
      </c>
      <c r="I13" s="439">
        <f>SUM(C13+'Apr Report'!I13)</f>
        <v>41</v>
      </c>
      <c r="J13" s="528">
        <f>SUM(D13+'Apr Report'!J13)</f>
        <v>463647.73999999993</v>
      </c>
      <c r="K13" s="444">
        <f>SUM(E13+'Apr Report'!K13)</f>
        <v>47</v>
      </c>
      <c r="L13" s="444">
        <f>SUM(F13+'Apr Report'!L13)</f>
        <v>47</v>
      </c>
      <c r="M13" s="531">
        <f>SUM(G13+'Apr Report'!M13)</f>
        <v>563719.43999999994</v>
      </c>
    </row>
    <row r="14" spans="1:15" ht="16" x14ac:dyDescent="0.2">
      <c r="A14" s="175" t="s">
        <v>7</v>
      </c>
      <c r="B14" s="439">
        <v>0</v>
      </c>
      <c r="C14" s="439">
        <v>0</v>
      </c>
      <c r="D14" s="292">
        <v>0</v>
      </c>
      <c r="E14" s="444">
        <v>0</v>
      </c>
      <c r="F14" s="443">
        <v>0</v>
      </c>
      <c r="G14" s="855">
        <v>0</v>
      </c>
      <c r="H14" s="439">
        <f>SUM(B14+'Apr Report'!H14)</f>
        <v>0</v>
      </c>
      <c r="I14" s="439">
        <f>SUM(C14+'Apr Report'!I14)</f>
        <v>0</v>
      </c>
      <c r="J14" s="528">
        <f>SUM(D14+'Apr Report'!J14)</f>
        <v>0</v>
      </c>
      <c r="K14" s="444">
        <f>SUM(E14+'Apr Report'!K14)</f>
        <v>0</v>
      </c>
      <c r="L14" s="444">
        <f>SUM(F14+'Apr Report'!L14)</f>
        <v>0</v>
      </c>
      <c r="M14" s="531">
        <f>SUM(G14+'Apr Report'!M14)</f>
        <v>0</v>
      </c>
    </row>
    <row r="15" spans="1:15" ht="16" x14ac:dyDescent="0.2">
      <c r="A15" s="175" t="s">
        <v>8</v>
      </c>
      <c r="B15" s="437">
        <v>1</v>
      </c>
      <c r="C15" s="437">
        <v>1</v>
      </c>
      <c r="D15" s="929">
        <f>'05 Data Dump'!N119</f>
        <v>297533.03999999998</v>
      </c>
      <c r="E15" s="444">
        <v>1</v>
      </c>
      <c r="F15" s="443">
        <v>1</v>
      </c>
      <c r="G15" s="855">
        <v>18679</v>
      </c>
      <c r="H15" s="439">
        <f>SUM(B15+'Apr Report'!H15)</f>
        <v>15</v>
      </c>
      <c r="I15" s="439">
        <f>SUM(C15+'Apr Report'!I15)</f>
        <v>15</v>
      </c>
      <c r="J15" s="528">
        <f>SUM(D15+'Apr Report'!J15)</f>
        <v>7186891.96</v>
      </c>
      <c r="K15" s="444">
        <f>SUM(E15+'Apr Report'!K15)</f>
        <v>34</v>
      </c>
      <c r="L15" s="444">
        <f>SUM(F15+'Apr Report'!L15)</f>
        <v>34</v>
      </c>
      <c r="M15" s="531">
        <f>SUM(G15+'Apr Report'!M15)</f>
        <v>9102823.4399999995</v>
      </c>
      <c r="O15" s="27"/>
    </row>
    <row r="16" spans="1:15" ht="16" x14ac:dyDescent="0.2">
      <c r="A16" s="175" t="s">
        <v>9</v>
      </c>
      <c r="B16" s="439">
        <v>0</v>
      </c>
      <c r="C16" s="439">
        <v>0</v>
      </c>
      <c r="D16" s="292">
        <v>0</v>
      </c>
      <c r="E16" s="444">
        <v>0</v>
      </c>
      <c r="F16" s="443">
        <v>0</v>
      </c>
      <c r="G16" s="856">
        <v>0</v>
      </c>
      <c r="H16" s="439">
        <f>SUM(B16+'Apr Report'!H16)</f>
        <v>1</v>
      </c>
      <c r="I16" s="439">
        <f>SUM(C16+'Apr Report'!I16)</f>
        <v>1</v>
      </c>
      <c r="J16" s="528">
        <f>SUM(D16+'Apr Report'!J16)</f>
        <v>1494430.56</v>
      </c>
      <c r="K16" s="444">
        <f>SUM(E16+'Apr Report'!K16)</f>
        <v>0</v>
      </c>
      <c r="L16" s="444">
        <f>SUM(F16+'Apr Report'!L16)</f>
        <v>0</v>
      </c>
      <c r="M16" s="531">
        <f>SUM(G16+'Apr Report'!M16)</f>
        <v>0</v>
      </c>
    </row>
    <row r="17" spans="1:15" ht="16" x14ac:dyDescent="0.2">
      <c r="A17" s="175" t="s">
        <v>10</v>
      </c>
      <c r="B17" s="439">
        <v>0</v>
      </c>
      <c r="C17" s="439">
        <v>0</v>
      </c>
      <c r="D17" s="292">
        <v>0</v>
      </c>
      <c r="E17" s="444">
        <v>0</v>
      </c>
      <c r="F17" s="443">
        <v>0</v>
      </c>
      <c r="G17" s="856">
        <v>0</v>
      </c>
      <c r="H17" s="439">
        <f>SUM(B17+'Apr Report'!H17)</f>
        <v>0</v>
      </c>
      <c r="I17" s="439">
        <f>SUM(C17+'Apr Report'!I17)</f>
        <v>0</v>
      </c>
      <c r="J17" s="528">
        <f>SUM(D17+'Apr Report'!J17)</f>
        <v>0</v>
      </c>
      <c r="K17" s="444">
        <f>SUM(E17+'Apr Report'!K17)</f>
        <v>0</v>
      </c>
      <c r="L17" s="444">
        <f>SUM(F17+'Apr Report'!L17)</f>
        <v>0</v>
      </c>
      <c r="M17" s="531">
        <f>SUM(G17+'Apr Report'!M17)</f>
        <v>0</v>
      </c>
    </row>
    <row r="18" spans="1:15" ht="17" thickBot="1" x14ac:dyDescent="0.25">
      <c r="A18" s="178" t="s">
        <v>11</v>
      </c>
      <c r="B18" s="439">
        <v>0</v>
      </c>
      <c r="C18" s="439">
        <v>0</v>
      </c>
      <c r="D18" s="292">
        <v>0</v>
      </c>
      <c r="E18" s="444">
        <v>0</v>
      </c>
      <c r="F18" s="443">
        <v>0</v>
      </c>
      <c r="G18" s="856">
        <v>0</v>
      </c>
      <c r="H18" s="450">
        <f>SUM(B18+'Apr Report'!H18)</f>
        <v>0</v>
      </c>
      <c r="I18" s="450">
        <f>SUM(C18+'Apr Report'!I18)</f>
        <v>0</v>
      </c>
      <c r="J18" s="529">
        <f>SUM(D18+'Apr Report'!J18)</f>
        <v>0</v>
      </c>
      <c r="K18" s="447">
        <f>SUM(E18+'Apr Report'!K18)</f>
        <v>0</v>
      </c>
      <c r="L18" s="447">
        <f>SUM(F18+'Apr Report'!L18)</f>
        <v>0</v>
      </c>
      <c r="M18" s="532">
        <f>SUM(G18+'Apr Report'!M18)</f>
        <v>0</v>
      </c>
    </row>
    <row r="19" spans="1:15" ht="17" thickBot="1" x14ac:dyDescent="0.25">
      <c r="A19" s="179" t="s">
        <v>12</v>
      </c>
      <c r="B19" s="441">
        <f>SUM(B5:B18)</f>
        <v>38</v>
      </c>
      <c r="C19" s="441">
        <f t="shared" ref="C19:M19" si="0">SUM(C5:C18)</f>
        <v>175</v>
      </c>
      <c r="D19" s="211">
        <f t="shared" si="0"/>
        <v>10520686.119999999</v>
      </c>
      <c r="E19" s="448">
        <f t="shared" si="0"/>
        <v>33</v>
      </c>
      <c r="F19" s="448">
        <f t="shared" si="0"/>
        <v>34</v>
      </c>
      <c r="G19" s="857">
        <f t="shared" si="0"/>
        <v>2718149</v>
      </c>
      <c r="H19" s="441">
        <f t="shared" si="0"/>
        <v>310</v>
      </c>
      <c r="I19" s="441">
        <f t="shared" si="0"/>
        <v>1187</v>
      </c>
      <c r="J19" s="211">
        <f t="shared" si="0"/>
        <v>104901810.33999999</v>
      </c>
      <c r="K19" s="448">
        <f t="shared" si="0"/>
        <v>280</v>
      </c>
      <c r="L19" s="448">
        <f t="shared" si="0"/>
        <v>675</v>
      </c>
      <c r="M19" s="861">
        <f t="shared" si="0"/>
        <v>49323786.030000001</v>
      </c>
      <c r="N19" s="27"/>
    </row>
    <row r="20" spans="1:15" ht="17" thickBot="1" x14ac:dyDescent="0.25">
      <c r="A20" s="180"/>
      <c r="B20" s="180"/>
      <c r="C20" s="180"/>
      <c r="D20" s="180"/>
      <c r="E20" s="180"/>
      <c r="F20" s="180"/>
      <c r="G20" s="180"/>
      <c r="H20" s="180"/>
      <c r="I20" s="180"/>
      <c r="J20" s="180"/>
      <c r="K20" s="180"/>
      <c r="L20" s="180"/>
      <c r="M20" s="180"/>
    </row>
    <row r="21" spans="1:15" ht="18" thickBot="1" x14ac:dyDescent="0.2">
      <c r="A21" s="181" t="s">
        <v>15</v>
      </c>
      <c r="B21" s="1050" t="s">
        <v>2</v>
      </c>
      <c r="C21" s="1051"/>
      <c r="D21" s="182" t="s">
        <v>0</v>
      </c>
      <c r="E21" s="1050" t="s">
        <v>2</v>
      </c>
      <c r="F21" s="1051"/>
      <c r="G21" s="182" t="s">
        <v>0</v>
      </c>
      <c r="H21" s="1050" t="s">
        <v>2</v>
      </c>
      <c r="I21" s="1051"/>
      <c r="J21" s="182" t="s">
        <v>0</v>
      </c>
      <c r="K21" s="1050" t="s">
        <v>2</v>
      </c>
      <c r="L21" s="1051"/>
      <c r="M21" s="183" t="s">
        <v>0</v>
      </c>
    </row>
    <row r="22" spans="1:15" ht="16" x14ac:dyDescent="0.15">
      <c r="A22" s="184" t="s">
        <v>45</v>
      </c>
      <c r="B22" s="304"/>
      <c r="C22" s="451">
        <f>'05 Data Dump'!F77</f>
        <v>56</v>
      </c>
      <c r="D22" s="334">
        <f>'05 Data Dump'!N77</f>
        <v>2010255.78</v>
      </c>
      <c r="E22" s="309"/>
      <c r="F22" s="455">
        <v>66</v>
      </c>
      <c r="G22" s="862">
        <v>1092674</v>
      </c>
      <c r="H22" s="307"/>
      <c r="I22" s="451">
        <f>SUM(C22+'Apr Report'!I22)</f>
        <v>465</v>
      </c>
      <c r="J22" s="533">
        <f>SUM(D22+'Apr Report'!J22)</f>
        <v>9868025.3999999985</v>
      </c>
      <c r="K22" s="460"/>
      <c r="L22" s="508">
        <f>SUM(F22+'Apr Report'!L22)</f>
        <v>559</v>
      </c>
      <c r="M22" s="624">
        <f>SUM(G22+'Apr Report'!M22)</f>
        <v>10113773.6</v>
      </c>
      <c r="O22" s="27"/>
    </row>
    <row r="23" spans="1:15" ht="16" x14ac:dyDescent="0.2">
      <c r="A23" s="185" t="s">
        <v>13</v>
      </c>
      <c r="B23" s="305"/>
      <c r="C23" s="452">
        <f>'05 Data Dump'!F20</f>
        <v>18</v>
      </c>
      <c r="D23" s="335">
        <f>'05 Data Dump'!N20</f>
        <v>15048142.140000001</v>
      </c>
      <c r="E23" s="310"/>
      <c r="F23" s="456">
        <v>78</v>
      </c>
      <c r="G23" s="863">
        <v>4418415</v>
      </c>
      <c r="H23" s="305"/>
      <c r="I23" s="452">
        <f>SUM(C23+'Apr Report'!I23)</f>
        <v>206</v>
      </c>
      <c r="J23" s="534">
        <f>SUM(D23+'Apr Report'!J23)</f>
        <v>45928855.93</v>
      </c>
      <c r="K23" s="462"/>
      <c r="L23" s="509">
        <f>SUM(F23+'Apr Report'!L23)</f>
        <v>268</v>
      </c>
      <c r="M23" s="625">
        <f>SUM(G23+'Apr Report'!M23)</f>
        <v>62401973.600000001</v>
      </c>
    </row>
    <row r="24" spans="1:15" ht="17" thickBot="1" x14ac:dyDescent="0.25">
      <c r="A24" s="186" t="s">
        <v>48</v>
      </c>
      <c r="B24" s="306"/>
      <c r="C24" s="453">
        <v>1</v>
      </c>
      <c r="D24" s="336">
        <f>'05 Data Dump'!Y4</f>
        <v>42000</v>
      </c>
      <c r="E24" s="311"/>
      <c r="F24" s="457">
        <v>0</v>
      </c>
      <c r="G24" s="864">
        <v>0</v>
      </c>
      <c r="H24" s="308"/>
      <c r="I24" s="459">
        <f>SUM(C24+'Apr Report'!I24)</f>
        <v>12</v>
      </c>
      <c r="J24" s="535">
        <f>SUM(D24+'Apr Report'!J24)</f>
        <v>5766126.3300000001</v>
      </c>
      <c r="K24" s="464"/>
      <c r="L24" s="510">
        <f>SUM(F24+'Apr Report'!L24)</f>
        <v>0</v>
      </c>
      <c r="M24" s="626">
        <f>SUM(G24+'Apr Report'!M24)</f>
        <v>0</v>
      </c>
    </row>
    <row r="25" spans="1:15" ht="17" thickBot="1" x14ac:dyDescent="0.25">
      <c r="A25" s="187" t="s">
        <v>14</v>
      </c>
      <c r="B25" s="303"/>
      <c r="C25" s="454">
        <f>SUM(C22:C24)</f>
        <v>75</v>
      </c>
      <c r="D25" s="214">
        <f>SUM(D22:D24)</f>
        <v>17100397.920000002</v>
      </c>
      <c r="E25" s="300"/>
      <c r="F25" s="458">
        <f>SUM(F22:F24)</f>
        <v>144</v>
      </c>
      <c r="G25" s="865">
        <f>SUM(G22:G24)</f>
        <v>5511089</v>
      </c>
      <c r="H25" s="303"/>
      <c r="I25" s="454">
        <f>SUM(I22:I24)</f>
        <v>683</v>
      </c>
      <c r="J25" s="214">
        <f>SUM(J22:J24)</f>
        <v>61563007.659999996</v>
      </c>
      <c r="K25" s="627"/>
      <c r="L25" s="458">
        <f>SUM(L22:L24)</f>
        <v>827</v>
      </c>
      <c r="M25" s="866">
        <f>SUM(M22:M24)</f>
        <v>72515747.200000003</v>
      </c>
    </row>
    <row r="26" spans="1:15" ht="17" thickBot="1" x14ac:dyDescent="0.25">
      <c r="A26" s="180"/>
      <c r="B26" s="180"/>
      <c r="C26" s="180"/>
      <c r="D26" s="180"/>
      <c r="E26" s="180"/>
      <c r="F26" s="180"/>
      <c r="G26" s="180"/>
      <c r="H26" s="180"/>
      <c r="I26" s="180"/>
      <c r="J26" s="180"/>
      <c r="K26" s="180"/>
      <c r="L26" s="180"/>
      <c r="M26" s="180"/>
    </row>
    <row r="27" spans="1:15"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5" ht="18" thickBot="1" x14ac:dyDescent="0.25">
      <c r="A28" s="190" t="s">
        <v>2893</v>
      </c>
      <c r="B28" s="297"/>
      <c r="C28" s="298">
        <v>0</v>
      </c>
      <c r="D28" s="217">
        <f>SUM(C5:C12)+C28</f>
        <v>172</v>
      </c>
      <c r="E28" s="300"/>
      <c r="F28" s="299">
        <v>1</v>
      </c>
      <c r="G28" s="218">
        <f>SUM(F5:F12)+F28</f>
        <v>25</v>
      </c>
      <c r="H28" s="296"/>
      <c r="I28" s="295">
        <f>SUM(C28+'Apr Report'!I28)</f>
        <v>16</v>
      </c>
      <c r="J28" s="295">
        <f>SUM(D28+'Apr Report'!J28)</f>
        <v>1144</v>
      </c>
      <c r="K28" s="300"/>
      <c r="L28" s="299">
        <f>SUM(F28+'Apr Report'!L28)</f>
        <v>7</v>
      </c>
      <c r="M28" s="299">
        <f>SUM(G28+'Apr Report'!M28)</f>
        <v>601</v>
      </c>
      <c r="O28" s="27"/>
    </row>
    <row r="29" spans="1:15" ht="17" thickBot="1" x14ac:dyDescent="0.25">
      <c r="A29" s="180"/>
      <c r="B29" s="180"/>
      <c r="C29" s="180"/>
      <c r="D29" s="180"/>
      <c r="E29" s="180"/>
      <c r="F29" s="180"/>
      <c r="G29" s="180"/>
      <c r="H29" s="180"/>
      <c r="I29" s="180"/>
      <c r="J29" s="180"/>
      <c r="K29" s="180"/>
      <c r="L29" s="180"/>
      <c r="M29" s="180"/>
    </row>
    <row r="30" spans="1:15"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5" ht="35" thickBot="1" x14ac:dyDescent="0.25">
      <c r="A31" s="192" t="s">
        <v>2895</v>
      </c>
      <c r="B31" s="297"/>
      <c r="C31" s="302">
        <f>SUM(B19+C25)</f>
        <v>113</v>
      </c>
      <c r="D31" s="214">
        <f>SUM(D19+D25)</f>
        <v>27621084.039999999</v>
      </c>
      <c r="E31" s="571"/>
      <c r="F31" s="299">
        <f>SUM(E19+F25)</f>
        <v>177</v>
      </c>
      <c r="G31" s="865">
        <f>SUM(G19+G25)</f>
        <v>8229238</v>
      </c>
      <c r="H31" s="297"/>
      <c r="I31" s="302">
        <f>SUM(H19+I25)</f>
        <v>993</v>
      </c>
      <c r="J31" s="214">
        <f>SUM(J19+J25)</f>
        <v>166464818</v>
      </c>
      <c r="K31" s="319"/>
      <c r="L31" s="299">
        <f>SUM(K19+L25)</f>
        <v>1107</v>
      </c>
      <c r="M31" s="870">
        <f>SUM(M19+M25)</f>
        <v>121839533.23</v>
      </c>
      <c r="O31" s="27"/>
    </row>
    <row r="32" spans="1:15" ht="17" thickBot="1" x14ac:dyDescent="0.25">
      <c r="A32" s="180"/>
      <c r="B32" s="180"/>
      <c r="C32" s="180"/>
      <c r="D32" s="180"/>
      <c r="E32" s="180"/>
      <c r="F32" s="180"/>
      <c r="G32" s="180"/>
      <c r="H32" s="180"/>
      <c r="I32" s="180"/>
      <c r="J32" s="180"/>
      <c r="K32" s="180"/>
      <c r="L32" s="180"/>
      <c r="M32" s="180"/>
    </row>
    <row r="33" spans="1:15" ht="17" thickBot="1" x14ac:dyDescent="0.25">
      <c r="A33" s="193" t="s">
        <v>46</v>
      </c>
      <c r="B33" s="1058">
        <f>'05 Data Dump'!N122</f>
        <v>43298818.36999999</v>
      </c>
      <c r="C33" s="1058"/>
      <c r="D33" s="1059"/>
      <c r="E33" s="180"/>
      <c r="F33" s="180"/>
      <c r="G33" s="772"/>
      <c r="H33" s="180"/>
      <c r="I33" s="180"/>
      <c r="J33" s="180"/>
      <c r="K33" s="180"/>
      <c r="L33" s="180"/>
      <c r="M33" s="180"/>
    </row>
    <row r="34" spans="1:15" ht="17" thickBot="1" x14ac:dyDescent="0.25">
      <c r="A34" s="194"/>
      <c r="B34" s="195"/>
      <c r="C34" s="195"/>
      <c r="D34" s="195"/>
      <c r="E34" s="180"/>
      <c r="F34" s="180"/>
      <c r="G34" s="180"/>
      <c r="H34" s="180"/>
      <c r="I34" s="180"/>
      <c r="J34" s="180"/>
      <c r="K34" s="180"/>
      <c r="L34" s="180"/>
      <c r="M34" s="180"/>
    </row>
    <row r="35" spans="1:15" ht="17" thickBot="1" x14ac:dyDescent="0.25">
      <c r="A35" s="180"/>
      <c r="B35" s="1046" t="s">
        <v>51</v>
      </c>
      <c r="C35" s="1047"/>
      <c r="D35" s="1048"/>
      <c r="E35" s="1047" t="s">
        <v>49</v>
      </c>
      <c r="F35" s="1047"/>
      <c r="G35" s="1048"/>
      <c r="H35" s="1047" t="s">
        <v>52</v>
      </c>
      <c r="I35" s="1047"/>
      <c r="J35" s="1048"/>
      <c r="K35" s="1047" t="s">
        <v>50</v>
      </c>
      <c r="L35" s="1047"/>
      <c r="M35" s="1049"/>
      <c r="O35" s="27"/>
    </row>
    <row r="36" spans="1:15"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5" ht="16" x14ac:dyDescent="0.2">
      <c r="A37" s="175" t="s">
        <v>19</v>
      </c>
      <c r="B37" s="350"/>
      <c r="C37" s="351">
        <f>C31</f>
        <v>113</v>
      </c>
      <c r="D37" s="208">
        <f>SUM('05 Five Reports'!F26+'05 Five Reports'!J31)-'May Report'!D41</f>
        <v>192693.38</v>
      </c>
      <c r="E37" s="342"/>
      <c r="F37" s="970">
        <f>F31</f>
        <v>177</v>
      </c>
      <c r="G37" s="19">
        <v>80018</v>
      </c>
      <c r="H37" s="350"/>
      <c r="I37" s="469">
        <f>SUM(C37+'Apr Report'!I37)</f>
        <v>993</v>
      </c>
      <c r="J37" s="594">
        <f>SUM(D37+'Apr Report'!J37)</f>
        <v>1261892.8199999998</v>
      </c>
      <c r="K37" s="255"/>
      <c r="L37" s="485">
        <f>SUM(F37+'Apr Report'!L37)</f>
        <v>1111</v>
      </c>
      <c r="M37" s="628">
        <f>SUM(G37+'Apr Report'!M37)</f>
        <v>1099438.3799999999</v>
      </c>
    </row>
    <row r="38" spans="1:15" ht="16" x14ac:dyDescent="0.2">
      <c r="A38" s="175" t="s">
        <v>20</v>
      </c>
      <c r="B38" s="354"/>
      <c r="C38" s="513">
        <f>'05 Five Reports'!B5</f>
        <v>139</v>
      </c>
      <c r="D38" s="208">
        <f>SUM('05 Five Reports'!F27+'05 Five Reports'!J32)</f>
        <v>26948.79</v>
      </c>
      <c r="E38" s="342"/>
      <c r="F38" s="474">
        <v>100</v>
      </c>
      <c r="G38" s="20">
        <v>27728</v>
      </c>
      <c r="H38" s="350"/>
      <c r="I38" s="469">
        <f>SUM(C38+'Apr Report'!I38)</f>
        <v>1137</v>
      </c>
      <c r="J38" s="594">
        <f>SUM(D38+'Apr Report'!J38)</f>
        <v>306418.97000000003</v>
      </c>
      <c r="K38" s="255"/>
      <c r="L38" s="485">
        <f>SUM(F38+'Apr Report'!L38)</f>
        <v>1028</v>
      </c>
      <c r="M38" s="628">
        <f>SUM(G38+'Apr Report'!M38)</f>
        <v>252109.61</v>
      </c>
    </row>
    <row r="39" spans="1:15" ht="16" x14ac:dyDescent="0.2">
      <c r="A39" s="175" t="s">
        <v>21</v>
      </c>
      <c r="B39" s="354"/>
      <c r="C39" s="513">
        <f>'05 Five Reports'!B8</f>
        <v>116</v>
      </c>
      <c r="D39" s="208">
        <f>SUM('05 Five Reports'!F28+'05 Five Reports'!J33)</f>
        <v>38906</v>
      </c>
      <c r="E39" s="342"/>
      <c r="F39" s="971">
        <v>73</v>
      </c>
      <c r="G39" s="19">
        <v>11056</v>
      </c>
      <c r="H39" s="350"/>
      <c r="I39" s="469">
        <f>SUM(C39+'Apr Report'!I39)</f>
        <v>871</v>
      </c>
      <c r="J39" s="594">
        <f>SUM(D39+'Apr Report'!J39)</f>
        <v>237751</v>
      </c>
      <c r="K39" s="255"/>
      <c r="L39" s="485">
        <f>SUM(F39+'Apr Report'!L39)</f>
        <v>774</v>
      </c>
      <c r="M39" s="628">
        <f>SUM(G39+'Apr Report'!M39)</f>
        <v>145737</v>
      </c>
    </row>
    <row r="40" spans="1:15" ht="16" x14ac:dyDescent="0.2">
      <c r="A40" s="175" t="s">
        <v>22</v>
      </c>
      <c r="B40" s="354"/>
      <c r="C40" s="513">
        <f>'05 Five Reports'!B6</f>
        <v>135</v>
      </c>
      <c r="D40" s="208">
        <f>SUM('05 Five Reports'!F29+'05 Five Reports'!J34)</f>
        <v>12714</v>
      </c>
      <c r="E40" s="342"/>
      <c r="F40" s="474">
        <v>90</v>
      </c>
      <c r="G40" s="20">
        <v>10138</v>
      </c>
      <c r="H40" s="350"/>
      <c r="I40" s="469">
        <f>SUM(C40+'Apr Report'!I40)</f>
        <v>1259</v>
      </c>
      <c r="J40" s="594">
        <f>SUM(D40+'Apr Report'!J40)</f>
        <v>150398</v>
      </c>
      <c r="K40" s="255"/>
      <c r="L40" s="485">
        <f>SUM(F40+'Apr Report'!L40)</f>
        <v>1155</v>
      </c>
      <c r="M40" s="628">
        <f>SUM(G40+'Apr Report'!M40)</f>
        <v>117962</v>
      </c>
    </row>
    <row r="41" spans="1:15" ht="17" thickBot="1" x14ac:dyDescent="0.25">
      <c r="A41" s="178" t="s">
        <v>1488</v>
      </c>
      <c r="B41" s="360"/>
      <c r="C41" s="514">
        <f>'05 Five Reports'!B4</f>
        <v>10</v>
      </c>
      <c r="D41" s="209">
        <f>SUM('05 Five Reports'!F58+'05 Five Reports'!J64)</f>
        <v>228</v>
      </c>
      <c r="E41" s="343"/>
      <c r="F41" s="972">
        <v>5</v>
      </c>
      <c r="G41" s="22">
        <v>95</v>
      </c>
      <c r="H41" s="350"/>
      <c r="I41" s="469">
        <f>SUM(C41+'Apr Report'!I41)</f>
        <v>64</v>
      </c>
      <c r="J41" s="594">
        <f>SUM(D41+'Apr Report'!J41)</f>
        <v>1273</v>
      </c>
      <c r="K41" s="365"/>
      <c r="L41" s="485">
        <f>SUM(F41+'Apr Report'!L41)</f>
        <v>75</v>
      </c>
      <c r="M41" s="628">
        <f>SUM(G41+'Apr Report'!M41)</f>
        <v>1368</v>
      </c>
    </row>
    <row r="42" spans="1:15" ht="17" thickBot="1" x14ac:dyDescent="0.25">
      <c r="A42" s="199" t="s">
        <v>18</v>
      </c>
      <c r="B42" s="352"/>
      <c r="C42" s="362">
        <f>SUM(C37:C41)</f>
        <v>513</v>
      </c>
      <c r="D42" s="219">
        <f>SUM(D37:D41)</f>
        <v>271490.17000000004</v>
      </c>
      <c r="E42" s="344"/>
      <c r="F42" s="345">
        <f>SUM(F37:F41)</f>
        <v>445</v>
      </c>
      <c r="G42" s="220">
        <f>SUM(G37:G41)</f>
        <v>129035</v>
      </c>
      <c r="H42" s="352"/>
      <c r="I42" s="481">
        <f>SUM(I37:I41)</f>
        <v>4324</v>
      </c>
      <c r="J42" s="219">
        <f>SUM(J37:J41)</f>
        <v>1957733.7899999998</v>
      </c>
      <c r="K42" s="347"/>
      <c r="L42" s="476">
        <f>SUM(L37:L41)</f>
        <v>4143</v>
      </c>
      <c r="M42" s="875">
        <f>SUM(M37:M41)</f>
        <v>1616614.9899999998</v>
      </c>
    </row>
    <row r="43" spans="1:15" ht="17" thickBot="1" x14ac:dyDescent="0.25">
      <c r="A43" s="180"/>
      <c r="B43" s="180"/>
      <c r="C43" s="180"/>
      <c r="D43" s="180"/>
      <c r="E43" s="180"/>
      <c r="F43" s="180"/>
      <c r="G43" s="180"/>
      <c r="H43" s="180"/>
      <c r="I43" s="180"/>
      <c r="J43" s="180"/>
      <c r="K43" s="180"/>
      <c r="L43" s="180"/>
      <c r="M43" s="180"/>
    </row>
    <row r="44" spans="1:15"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5" ht="16" x14ac:dyDescent="0.2">
      <c r="A45" s="174" t="s">
        <v>37</v>
      </c>
      <c r="B45" s="373"/>
      <c r="C45" s="482" t="str">
        <f>'05 Five Reports'!B22</f>
        <v>109</v>
      </c>
      <c r="D45" s="430">
        <f>'05 Five Reports'!J99</f>
        <v>31746</v>
      </c>
      <c r="E45" s="257"/>
      <c r="F45" s="487">
        <v>41</v>
      </c>
      <c r="G45" s="648">
        <v>11130</v>
      </c>
      <c r="H45" s="374"/>
      <c r="I45" s="482">
        <f>SUM(C45+'Apr Report'!I45)</f>
        <v>856</v>
      </c>
      <c r="J45" s="593">
        <f>SUM(D45+'Apr Report'!J45)</f>
        <v>188717</v>
      </c>
      <c r="K45" s="524"/>
      <c r="L45" s="521">
        <f>SUM(F45+'Apr Report'!L45)</f>
        <v>715</v>
      </c>
      <c r="M45" s="629">
        <f>SUM(G45+'Apr Report'!M45)</f>
        <v>154682</v>
      </c>
    </row>
    <row r="46" spans="1:15" ht="16" x14ac:dyDescent="0.2">
      <c r="A46" s="175" t="s">
        <v>36</v>
      </c>
      <c r="B46" s="354"/>
      <c r="C46" s="483" t="str">
        <f>'05 Five Reports'!B19</f>
        <v>14</v>
      </c>
      <c r="D46" s="431">
        <f>'05 Five Reports'!J86</f>
        <v>14452</v>
      </c>
      <c r="E46" s="253"/>
      <c r="F46" s="973">
        <v>18</v>
      </c>
      <c r="G46" s="22">
        <v>23998.1</v>
      </c>
      <c r="H46" s="249"/>
      <c r="I46" s="483">
        <f>SUM(C46+'Apr Report'!I46)</f>
        <v>121</v>
      </c>
      <c r="J46" s="594">
        <f>SUM(D46+'Apr Report'!J46)</f>
        <v>171396.43</v>
      </c>
      <c r="K46" s="525"/>
      <c r="L46" s="522">
        <f>SUM(F46+'Apr Report'!L46)</f>
        <v>164</v>
      </c>
      <c r="M46" s="628">
        <f>SUM(G46+'Apr Report'!M46)</f>
        <v>167905.64</v>
      </c>
    </row>
    <row r="47" spans="1:15" ht="16" x14ac:dyDescent="0.2">
      <c r="A47" s="175" t="s">
        <v>26</v>
      </c>
      <c r="B47" s="354"/>
      <c r="C47" s="483" t="str">
        <f>'05 Five Reports'!B20</f>
        <v>45</v>
      </c>
      <c r="D47" s="431">
        <f>'05 Five Reports'!J89</f>
        <v>22218</v>
      </c>
      <c r="E47" s="253"/>
      <c r="F47" s="973">
        <v>124</v>
      </c>
      <c r="G47" s="22">
        <v>52362</v>
      </c>
      <c r="H47" s="249"/>
      <c r="I47" s="483">
        <f>SUM(C47+'Apr Report'!I47)</f>
        <v>583</v>
      </c>
      <c r="J47" s="594">
        <f>SUM(D47+'Apr Report'!J47)</f>
        <v>265460</v>
      </c>
      <c r="K47" s="525"/>
      <c r="L47" s="522">
        <f>SUM(F47+'Apr Report'!L47)</f>
        <v>880</v>
      </c>
      <c r="M47" s="628">
        <f>SUM(G47+'Apr Report'!M47)</f>
        <v>338060</v>
      </c>
    </row>
    <row r="48" spans="1:15" ht="16" x14ac:dyDescent="0.2">
      <c r="A48" s="175" t="s">
        <v>27</v>
      </c>
      <c r="B48" s="350"/>
      <c r="C48" s="994" t="str">
        <f>'05 Five Reports'!B21</f>
        <v>1</v>
      </c>
      <c r="D48" s="431">
        <f>'05 Five Reports'!J96</f>
        <v>269</v>
      </c>
      <c r="E48" s="253"/>
      <c r="F48" s="973">
        <v>1</v>
      </c>
      <c r="G48" s="22">
        <v>227</v>
      </c>
      <c r="H48" s="249"/>
      <c r="I48" s="483">
        <f>SUM(C48+'Apr Report'!I48)</f>
        <v>3</v>
      </c>
      <c r="J48" s="594">
        <f>SUM(D48+'Apr Report'!J48)</f>
        <v>807</v>
      </c>
      <c r="K48" s="525"/>
      <c r="L48" s="522">
        <f>SUM(F48+'Apr Report'!L48)</f>
        <v>8</v>
      </c>
      <c r="M48" s="628">
        <f>SUM(G48+'Apr Report'!M48)</f>
        <v>1823</v>
      </c>
    </row>
    <row r="49" spans="1:13" ht="16" x14ac:dyDescent="0.2">
      <c r="A49" s="175" t="s">
        <v>28</v>
      </c>
      <c r="B49" s="354"/>
      <c r="C49" s="483" t="str">
        <f>'05 Five Reports'!B17</f>
        <v>18</v>
      </c>
      <c r="D49" s="431">
        <f>'05 Five Reports'!J80</f>
        <v>13495.78</v>
      </c>
      <c r="E49" s="253"/>
      <c r="F49" s="973">
        <v>18</v>
      </c>
      <c r="G49" s="22">
        <v>23737.5</v>
      </c>
      <c r="H49" s="249"/>
      <c r="I49" s="483">
        <f>SUM(C49+'Apr Report'!I49)</f>
        <v>162</v>
      </c>
      <c r="J49" s="594">
        <f>SUM(D49+'Apr Report'!J49)</f>
        <v>197144.77</v>
      </c>
      <c r="K49" s="525"/>
      <c r="L49" s="522">
        <f>SUM(F49+'Apr Report'!L49)</f>
        <v>216</v>
      </c>
      <c r="M49" s="628">
        <f>SUM(G49+'Apr Report'!M49)</f>
        <v>151321.4</v>
      </c>
    </row>
    <row r="50" spans="1:13" ht="16" x14ac:dyDescent="0.2">
      <c r="A50" s="175" t="s">
        <v>29</v>
      </c>
      <c r="B50" s="354"/>
      <c r="C50" s="483" t="str">
        <f>'05 Five Reports'!B18</f>
        <v>6</v>
      </c>
      <c r="D50" s="431">
        <f>'05 Five Reports'!J83</f>
        <v>530</v>
      </c>
      <c r="E50" s="253"/>
      <c r="F50" s="973">
        <v>4</v>
      </c>
      <c r="G50" s="22">
        <v>268</v>
      </c>
      <c r="H50" s="249"/>
      <c r="I50" s="483">
        <f>SUM(C50+'Apr Report'!I50)</f>
        <v>33</v>
      </c>
      <c r="J50" s="594">
        <f>SUM(D50+'Apr Report'!J50)</f>
        <v>4519</v>
      </c>
      <c r="K50" s="525"/>
      <c r="L50" s="522">
        <f>SUM(F50+'Apr Report'!L50)</f>
        <v>45</v>
      </c>
      <c r="M50" s="628">
        <f>SUM(G50+'Apr Report'!M50)</f>
        <v>4172</v>
      </c>
    </row>
    <row r="51" spans="1:13" ht="16" x14ac:dyDescent="0.2">
      <c r="A51" s="175" t="s">
        <v>3</v>
      </c>
      <c r="B51" s="354"/>
      <c r="C51" s="483" t="str">
        <f>'05 Five Reports'!B14</f>
        <v>4</v>
      </c>
      <c r="D51" s="431">
        <f>'05 Five Reports'!J13</f>
        <v>1634</v>
      </c>
      <c r="E51" s="253"/>
      <c r="F51" s="973">
        <v>12</v>
      </c>
      <c r="G51" s="22">
        <v>0</v>
      </c>
      <c r="H51" s="249"/>
      <c r="I51" s="483">
        <f>SUM(C51+'Apr Report'!I51)</f>
        <v>25</v>
      </c>
      <c r="J51" s="594">
        <f>SUM(D51+'Apr Report'!J51)</f>
        <v>9393</v>
      </c>
      <c r="K51" s="525"/>
      <c r="L51" s="522">
        <f>SUM(F51+'Apr Report'!L51)</f>
        <v>39</v>
      </c>
      <c r="M51" s="628">
        <f>SUM(G51+'Apr Report'!M51)</f>
        <v>16784.52</v>
      </c>
    </row>
    <row r="52" spans="1:13" ht="16" x14ac:dyDescent="0.2">
      <c r="A52" s="175" t="s">
        <v>30</v>
      </c>
      <c r="B52" s="354"/>
      <c r="C52" s="483" t="str">
        <f>'05 Five Reports'!B16</f>
        <v>27</v>
      </c>
      <c r="D52" s="431">
        <f>'05 Five Reports'!J12</f>
        <v>4410</v>
      </c>
      <c r="E52" s="253"/>
      <c r="F52" s="973">
        <v>26</v>
      </c>
      <c r="G52" s="22">
        <v>3580</v>
      </c>
      <c r="H52" s="249"/>
      <c r="I52" s="483">
        <f>SUM(C52+'Apr Report'!I52)</f>
        <v>234</v>
      </c>
      <c r="J52" s="594">
        <f>SUM(D52+'Apr Report'!J52)</f>
        <v>44206.469999999994</v>
      </c>
      <c r="K52" s="525"/>
      <c r="L52" s="522">
        <f>SUM(F52+'Apr Report'!L52)</f>
        <v>239</v>
      </c>
      <c r="M52" s="628">
        <f>SUM(G52+'Apr Report'!M52)</f>
        <v>45528.020000000004</v>
      </c>
    </row>
    <row r="53" spans="1:13" ht="16" x14ac:dyDescent="0.2">
      <c r="A53" s="175" t="s">
        <v>31</v>
      </c>
      <c r="B53" s="350"/>
      <c r="C53" s="483">
        <v>0</v>
      </c>
      <c r="D53" s="431">
        <v>0</v>
      </c>
      <c r="E53" s="253"/>
      <c r="F53" s="973">
        <v>1</v>
      </c>
      <c r="G53" s="22">
        <v>448</v>
      </c>
      <c r="H53" s="249"/>
      <c r="I53" s="483">
        <f>SUM(C53+'Apr Report'!I53)</f>
        <v>1</v>
      </c>
      <c r="J53" s="594">
        <f>SUM(D53+'Apr Report'!J53)</f>
        <v>388</v>
      </c>
      <c r="K53" s="525"/>
      <c r="L53" s="522">
        <f>SUM(F53+'Apr Report'!L53)</f>
        <v>29</v>
      </c>
      <c r="M53" s="628">
        <f>SUM(G53+'Apr Report'!M53)</f>
        <v>12536</v>
      </c>
    </row>
    <row r="54" spans="1:13" ht="16" x14ac:dyDescent="0.2">
      <c r="A54" s="175" t="s">
        <v>4</v>
      </c>
      <c r="B54" s="354"/>
      <c r="C54" s="483" t="str">
        <f>'05 Five Reports'!B24</f>
        <v>25</v>
      </c>
      <c r="D54" s="431">
        <f>'05 Five Reports'!J15</f>
        <v>6404</v>
      </c>
      <c r="E54" s="253"/>
      <c r="F54" s="973">
        <v>21</v>
      </c>
      <c r="G54" s="22">
        <v>5793</v>
      </c>
      <c r="H54" s="249"/>
      <c r="I54" s="483">
        <f>SUM(C54+'Apr Report'!I54)</f>
        <v>192</v>
      </c>
      <c r="J54" s="594">
        <f>SUM(D54+'Apr Report'!J54)</f>
        <v>54247.990000000005</v>
      </c>
      <c r="K54" s="525"/>
      <c r="L54" s="522">
        <f>SUM(F54+'Apr Report'!L54)</f>
        <v>67</v>
      </c>
      <c r="M54" s="628">
        <f>SUM(G54+'Apr Report'!M54)</f>
        <v>21139</v>
      </c>
    </row>
    <row r="55" spans="1:13" ht="16" x14ac:dyDescent="0.2">
      <c r="A55" s="175" t="s">
        <v>32</v>
      </c>
      <c r="B55" s="354"/>
      <c r="C55" s="483" t="str">
        <f>'05 Five Reports'!B15</f>
        <v>1</v>
      </c>
      <c r="D55" s="431">
        <f>'05 Five Reports'!J9</f>
        <v>1056</v>
      </c>
      <c r="E55" s="253"/>
      <c r="F55" s="973">
        <v>32</v>
      </c>
      <c r="G55" s="22">
        <v>1685</v>
      </c>
      <c r="H55" s="249"/>
      <c r="I55" s="483">
        <f>SUM(C55+'Apr Report'!I55)</f>
        <v>58</v>
      </c>
      <c r="J55" s="594">
        <f>SUM(D55+'Apr Report'!J55)</f>
        <v>6067</v>
      </c>
      <c r="K55" s="525"/>
      <c r="L55" s="522">
        <f>SUM(F55+'Apr Report'!L55)</f>
        <v>143</v>
      </c>
      <c r="M55" s="628">
        <f>SUM(G55+'Apr Report'!M55)</f>
        <v>8458</v>
      </c>
    </row>
    <row r="56" spans="1:13" ht="16" x14ac:dyDescent="0.2">
      <c r="A56" s="175" t="s">
        <v>33</v>
      </c>
      <c r="B56" s="354"/>
      <c r="C56" s="483" t="str">
        <f>'05 Five Reports'!B30</f>
        <v>1</v>
      </c>
      <c r="D56" s="431">
        <f>'05 Five Reports'!J17</f>
        <v>739</v>
      </c>
      <c r="E56" s="253"/>
      <c r="F56" s="973">
        <v>9</v>
      </c>
      <c r="G56" s="22">
        <v>876</v>
      </c>
      <c r="H56" s="249"/>
      <c r="I56" s="483">
        <f>SUM(C56+'Apr Report'!I56)</f>
        <v>55</v>
      </c>
      <c r="J56" s="594">
        <f>SUM(D56+'Apr Report'!J56)</f>
        <v>10552</v>
      </c>
      <c r="K56" s="525"/>
      <c r="L56" s="522">
        <f>SUM(F56+'Apr Report'!L56)</f>
        <v>71</v>
      </c>
      <c r="M56" s="628">
        <f>SUM(G56+'Apr Report'!M56)</f>
        <v>9035</v>
      </c>
    </row>
    <row r="57" spans="1:13" ht="17" thickBot="1" x14ac:dyDescent="0.25">
      <c r="A57" s="201" t="s">
        <v>34</v>
      </c>
      <c r="B57" s="360"/>
      <c r="C57" s="484" t="str">
        <f>'05 Five Reports'!B31</f>
        <v>3</v>
      </c>
      <c r="D57" s="432">
        <f>'05 Five Reports'!J16</f>
        <v>18326</v>
      </c>
      <c r="E57" s="376"/>
      <c r="F57" s="974">
        <v>1</v>
      </c>
      <c r="G57" s="582">
        <v>126</v>
      </c>
      <c r="H57" s="251"/>
      <c r="I57" s="484">
        <f>SUM(C57+'Apr Report'!I57)</f>
        <v>23</v>
      </c>
      <c r="J57" s="595">
        <f>SUM(D57+'Apr Report'!J57)</f>
        <v>90688</v>
      </c>
      <c r="K57" s="526"/>
      <c r="L57" s="523">
        <f>SUM(F57+'Apr Report'!L57)</f>
        <v>23</v>
      </c>
      <c r="M57" s="630">
        <f>SUM(G57+'Apr Report'!M57)</f>
        <v>17552</v>
      </c>
    </row>
    <row r="58" spans="1:13" ht="17" thickBot="1" x14ac:dyDescent="0.25">
      <c r="A58" s="202" t="s">
        <v>35</v>
      </c>
      <c r="B58" s="357"/>
      <c r="C58" s="471">
        <f>SUM(C45:C57)</f>
        <v>0</v>
      </c>
      <c r="D58" s="219">
        <f>SUM(D45:D57)</f>
        <v>115279.78</v>
      </c>
      <c r="E58" s="347"/>
      <c r="F58" s="476">
        <f>SUM(F45:F57)</f>
        <v>308</v>
      </c>
      <c r="G58" s="879">
        <f>SUM(G45:G57)</f>
        <v>124230.6</v>
      </c>
      <c r="H58" s="357"/>
      <c r="I58" s="471">
        <f>SUM(I45:I57)</f>
        <v>2346</v>
      </c>
      <c r="J58" s="219">
        <f>SUM(J45:J57)</f>
        <v>1043586.6599999999</v>
      </c>
      <c r="K58" s="344"/>
      <c r="L58" s="476">
        <f>SUM(L45:L57)</f>
        <v>2639</v>
      </c>
      <c r="M58" s="882">
        <f>SUM(M45:M57)</f>
        <v>948996.58000000007</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513</v>
      </c>
      <c r="D60" s="220">
        <f>SUM(D42+D58)</f>
        <v>386769.95000000007</v>
      </c>
      <c r="E60" s="349"/>
      <c r="F60" s="480">
        <f>SUM(F42+F58)</f>
        <v>753</v>
      </c>
      <c r="G60" s="885">
        <f>SUM(G42+G58)</f>
        <v>253265.6</v>
      </c>
      <c r="H60" s="359"/>
      <c r="I60" s="473">
        <f>SUM(I42+I58)</f>
        <v>6670</v>
      </c>
      <c r="J60" s="884">
        <f>SUM(J42+J58)</f>
        <v>3001320.4499999997</v>
      </c>
      <c r="K60" s="349"/>
      <c r="L60" s="480">
        <f>SUM(L42+L58)</f>
        <v>6782</v>
      </c>
      <c r="M60" s="883">
        <f>SUM(M42+M58)</f>
        <v>2565611.5699999998</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44:C44"/>
    <mergeCell ref="E44:F44"/>
    <mergeCell ref="H44:I44"/>
    <mergeCell ref="K44:L44"/>
    <mergeCell ref="B33:D33"/>
    <mergeCell ref="B35:D35"/>
    <mergeCell ref="E35:G35"/>
    <mergeCell ref="H35:J35"/>
    <mergeCell ref="K35:M35"/>
    <mergeCell ref="B36:C36"/>
    <mergeCell ref="E36:F36"/>
    <mergeCell ref="H36:I36"/>
    <mergeCell ref="K36:L36"/>
    <mergeCell ref="B27:C27"/>
    <mergeCell ref="E27:F27"/>
    <mergeCell ref="H27:I27"/>
    <mergeCell ref="K27:L27"/>
    <mergeCell ref="B30:C30"/>
    <mergeCell ref="E30:F30"/>
    <mergeCell ref="H30:I30"/>
    <mergeCell ref="K30:L30"/>
    <mergeCell ref="B21:C21"/>
    <mergeCell ref="E21:F21"/>
    <mergeCell ref="H21:I21"/>
    <mergeCell ref="K21:L21"/>
    <mergeCell ref="A1:M1"/>
    <mergeCell ref="B3:D3"/>
    <mergeCell ref="E3:G3"/>
    <mergeCell ref="H3:J3"/>
    <mergeCell ref="K3:M3"/>
  </mergeCells>
  <pageMargins left="0.7" right="0.7" top="0.75" bottom="0.75" header="0.3" footer="0.3"/>
  <pageSetup scale="46" orientation="portrait" verticalDpi="0"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C1BA8-E501-402B-9EB6-45643FC210C1}">
  <sheetPr>
    <pageSetUpPr fitToPage="1"/>
  </sheetPr>
  <dimension ref="A1:R64"/>
  <sheetViews>
    <sheetView workbookViewId="0">
      <selection activeCell="D15" sqref="D15"/>
    </sheetView>
  </sheetViews>
  <sheetFormatPr baseColWidth="10" defaultColWidth="8.83203125" defaultRowHeight="13" x14ac:dyDescent="0.15"/>
  <cols>
    <col min="1" max="1" width="32.5" customWidth="1"/>
    <col min="2" max="2" width="7.6640625" customWidth="1"/>
    <col min="3" max="3" width="10.6640625" customWidth="1"/>
    <col min="4" max="4" width="20.83203125" customWidth="1"/>
    <col min="5" max="5" width="7.6640625" customWidth="1"/>
    <col min="6" max="6" width="8.1640625" customWidth="1"/>
    <col min="7" max="7" width="18.5" customWidth="1"/>
    <col min="8" max="9" width="7.6640625" customWidth="1"/>
    <col min="10" max="10" width="20.33203125" customWidth="1"/>
    <col min="11" max="12" width="7.6640625" customWidth="1"/>
    <col min="13" max="13" width="18.6640625" customWidth="1"/>
    <col min="15" max="15" width="15.6640625" customWidth="1"/>
    <col min="17" max="17" width="14" bestFit="1" customWidth="1"/>
    <col min="18" max="18" width="16.1640625" bestFit="1" customWidth="1"/>
  </cols>
  <sheetData>
    <row r="1" spans="1:18" ht="97.25" customHeight="1" thickBot="1" x14ac:dyDescent="0.2">
      <c r="A1" s="1054"/>
      <c r="B1" s="1054"/>
      <c r="C1" s="1054"/>
      <c r="D1" s="1054"/>
      <c r="E1" s="1054"/>
      <c r="F1" s="1054"/>
      <c r="G1" s="1054"/>
      <c r="H1" s="1054"/>
      <c r="I1" s="1054"/>
      <c r="J1" s="1054"/>
      <c r="K1" s="1054"/>
      <c r="L1" s="1054"/>
      <c r="M1" s="1055"/>
    </row>
    <row r="2" spans="1:18" ht="17" thickBot="1" x14ac:dyDescent="0.25">
      <c r="A2" s="166">
        <v>44713</v>
      </c>
      <c r="B2" s="167"/>
      <c r="C2" s="167"/>
      <c r="D2" s="167"/>
      <c r="E2" s="167"/>
      <c r="F2" s="167"/>
      <c r="G2" s="167"/>
      <c r="H2" s="167"/>
      <c r="I2" s="167"/>
      <c r="J2" s="167"/>
      <c r="K2" s="167"/>
      <c r="L2" s="167"/>
      <c r="M2" s="168" t="s">
        <v>53</v>
      </c>
      <c r="O2" s="27"/>
    </row>
    <row r="3" spans="1:18" ht="17" thickBot="1" x14ac:dyDescent="0.2">
      <c r="A3" s="169"/>
      <c r="B3" s="1047" t="s">
        <v>51</v>
      </c>
      <c r="C3" s="1047"/>
      <c r="D3" s="1048"/>
      <c r="E3" s="1047" t="s">
        <v>49</v>
      </c>
      <c r="F3" s="1047"/>
      <c r="G3" s="1048"/>
      <c r="H3" s="1047" t="s">
        <v>52</v>
      </c>
      <c r="I3" s="1047"/>
      <c r="J3" s="1048"/>
      <c r="K3" s="1047" t="s">
        <v>50</v>
      </c>
      <c r="L3" s="1047"/>
      <c r="M3" s="1049"/>
      <c r="O3" s="724">
        <f>SUM(J5:J12)</f>
        <v>99275431.549999997</v>
      </c>
    </row>
    <row r="4" spans="1:18" ht="17" thickBot="1" x14ac:dyDescent="0.2">
      <c r="A4" s="170" t="s">
        <v>17</v>
      </c>
      <c r="B4" s="171" t="s">
        <v>2</v>
      </c>
      <c r="C4" s="171" t="s">
        <v>54</v>
      </c>
      <c r="D4" s="171" t="s">
        <v>0</v>
      </c>
      <c r="E4" s="171" t="s">
        <v>2</v>
      </c>
      <c r="F4" s="171" t="s">
        <v>54</v>
      </c>
      <c r="G4" s="171" t="s">
        <v>0</v>
      </c>
      <c r="H4" s="171" t="s">
        <v>2</v>
      </c>
      <c r="I4" s="171" t="s">
        <v>54</v>
      </c>
      <c r="J4" s="171" t="s">
        <v>0</v>
      </c>
      <c r="K4" s="172" t="s">
        <v>2</v>
      </c>
      <c r="L4" s="171" t="s">
        <v>54</v>
      </c>
      <c r="M4" s="173" t="s">
        <v>0</v>
      </c>
      <c r="P4" s="1038" t="s">
        <v>6285</v>
      </c>
    </row>
    <row r="5" spans="1:18" ht="16" x14ac:dyDescent="0.2">
      <c r="A5" s="174" t="s">
        <v>43</v>
      </c>
      <c r="B5" s="436">
        <f>'06 Data Dump'!Q85</f>
        <v>4</v>
      </c>
      <c r="C5" s="436">
        <f>B5</f>
        <v>4</v>
      </c>
      <c r="D5" s="290">
        <f>'06 Data Dump'!R85</f>
        <v>361041.08</v>
      </c>
      <c r="E5" s="442">
        <v>0</v>
      </c>
      <c r="F5" s="442">
        <v>0</v>
      </c>
      <c r="G5" s="854">
        <v>0</v>
      </c>
      <c r="H5" s="449">
        <f>SUM(B5+'May Report'!H5)</f>
        <v>17</v>
      </c>
      <c r="I5" s="449">
        <f>SUM(C5+'May Report'!I5)</f>
        <v>17</v>
      </c>
      <c r="J5" s="527">
        <f>SUM(D5+'May Report'!J5)</f>
        <v>1575102.6300000001</v>
      </c>
      <c r="K5" s="442">
        <f>SUM(E5+'May Report'!K5)</f>
        <v>0</v>
      </c>
      <c r="L5" s="442">
        <f>SUM(F5+'May Report'!L5)</f>
        <v>0</v>
      </c>
      <c r="M5" s="530">
        <f>SUM(G5+'May Report'!M5)</f>
        <v>0</v>
      </c>
      <c r="P5">
        <f>SUM(H5-'Dec Report'!H5)</f>
        <v>11</v>
      </c>
      <c r="Q5">
        <f>SUM(I5-'Dec Report'!I5)</f>
        <v>11</v>
      </c>
      <c r="R5" s="144">
        <f>SUM(J5-'Dec Report'!J5)</f>
        <v>1063028.6300000001</v>
      </c>
    </row>
    <row r="6" spans="1:18" ht="16" x14ac:dyDescent="0.2">
      <c r="A6" s="175" t="s">
        <v>42</v>
      </c>
      <c r="B6" s="436">
        <f>'06 Data Dump'!Q84</f>
        <v>9</v>
      </c>
      <c r="C6" s="436">
        <f>B6</f>
        <v>9</v>
      </c>
      <c r="D6" s="928">
        <f>'06 Data Dump'!R84</f>
        <v>1275967.22</v>
      </c>
      <c r="E6" s="444">
        <v>10</v>
      </c>
      <c r="F6" s="444">
        <v>10</v>
      </c>
      <c r="G6" s="854">
        <v>1410195</v>
      </c>
      <c r="H6" s="439">
        <f>SUM(B6+'May Report'!H6)</f>
        <v>119</v>
      </c>
      <c r="I6" s="439">
        <f>SUM(C6+'May Report'!I6)</f>
        <v>119</v>
      </c>
      <c r="J6" s="528">
        <f>SUM(D6+'May Report'!J6)</f>
        <v>15657038.910000002</v>
      </c>
      <c r="K6" s="444">
        <f>SUM(E6+'May Report'!K6)</f>
        <v>135</v>
      </c>
      <c r="L6" s="444">
        <f>SUM(F6+'May Report'!L6)</f>
        <v>135</v>
      </c>
      <c r="M6" s="531">
        <f>SUM(G6+'May Report'!M6)</f>
        <v>17726467.100000001</v>
      </c>
      <c r="P6">
        <f>SUM(H6-'Dec Report'!H6)</f>
        <v>52</v>
      </c>
      <c r="Q6">
        <f>SUM(I6-'Dec Report'!I6)</f>
        <v>52</v>
      </c>
      <c r="R6" s="144">
        <f>SUM(J6-'Dec Report'!J6)</f>
        <v>7012939.7600000016</v>
      </c>
    </row>
    <row r="7" spans="1:18" ht="16" x14ac:dyDescent="0.2">
      <c r="A7" s="175" t="s">
        <v>5</v>
      </c>
      <c r="B7" s="437">
        <f>'06 Data Dump'!Q98</f>
        <v>4</v>
      </c>
      <c r="C7" s="1000">
        <f>'06 Data Dump'!R98</f>
        <v>8</v>
      </c>
      <c r="D7" s="929">
        <f>'06 Data Dump'!N102</f>
        <v>311789.96999999997</v>
      </c>
      <c r="E7" s="444">
        <v>0</v>
      </c>
      <c r="F7" s="444">
        <v>0</v>
      </c>
      <c r="G7" s="854">
        <v>0</v>
      </c>
      <c r="H7" s="439">
        <f>SUM(B7+'May Report'!H7)</f>
        <v>11</v>
      </c>
      <c r="I7" s="439">
        <f>SUM(C7+'May Report'!I7)</f>
        <v>19</v>
      </c>
      <c r="J7" s="528">
        <f>SUM(D7+'May Report'!J7)</f>
        <v>1766740.4000000001</v>
      </c>
      <c r="K7" s="444">
        <f>SUM(E7+'May Report'!K7)</f>
        <v>3</v>
      </c>
      <c r="L7" s="444">
        <f>SUM(F7+'May Report'!L7)</f>
        <v>6</v>
      </c>
      <c r="M7" s="531">
        <f>SUM(G7+'May Report'!M7)</f>
        <v>780791.1</v>
      </c>
      <c r="P7">
        <f>SUM(H7-'Dec Report'!H7)</f>
        <v>7</v>
      </c>
      <c r="Q7">
        <f>SUM(I7-'Dec Report'!I7)</f>
        <v>13</v>
      </c>
      <c r="R7" s="144">
        <f>SUM(J7-'Dec Report'!J7)</f>
        <v>1034174.1500000001</v>
      </c>
    </row>
    <row r="8" spans="1:18" ht="16" x14ac:dyDescent="0.2">
      <c r="A8" s="175" t="s">
        <v>40</v>
      </c>
      <c r="B8" s="437">
        <f>'06 Data Dump'!Q103</f>
        <v>1</v>
      </c>
      <c r="C8" s="437">
        <f>'06 Data Dump'!R103</f>
        <v>25</v>
      </c>
      <c r="D8" s="929">
        <f>'06 Data Dump'!N104</f>
        <v>1569793.2</v>
      </c>
      <c r="E8" s="444">
        <v>7</v>
      </c>
      <c r="F8" s="444">
        <v>720</v>
      </c>
      <c r="G8" s="854">
        <v>36790056</v>
      </c>
      <c r="H8" s="439">
        <f>SUM(B8+'May Report'!H8)</f>
        <v>64</v>
      </c>
      <c r="I8" s="439">
        <f>SUM(C8+'May Report'!I8)</f>
        <v>958</v>
      </c>
      <c r="J8" s="528">
        <f>SUM(D8+'May Report'!J8)</f>
        <v>48150803.740000002</v>
      </c>
      <c r="K8" s="444">
        <f>SUM(E8+'May Report'!K8)</f>
        <v>20</v>
      </c>
      <c r="L8" s="444">
        <f>SUM(F8+'May Report'!L8)</f>
        <v>1105</v>
      </c>
      <c r="M8" s="531">
        <f>SUM(G8+'May Report'!M8)</f>
        <v>53218067.399999999</v>
      </c>
      <c r="P8">
        <f>SUM(H8-'Dec Report'!H8)</f>
        <v>28</v>
      </c>
      <c r="Q8">
        <f>SUM(I8-'Dec Report'!I8)</f>
        <v>367</v>
      </c>
      <c r="R8" s="144">
        <f>SUM(J8-'Dec Report'!J8)</f>
        <v>17626015.300000001</v>
      </c>
    </row>
    <row r="9" spans="1:18" ht="16" x14ac:dyDescent="0.2">
      <c r="A9" s="175" t="s">
        <v>41</v>
      </c>
      <c r="B9" s="439">
        <v>0</v>
      </c>
      <c r="C9" s="439">
        <v>0</v>
      </c>
      <c r="D9" s="292">
        <v>0</v>
      </c>
      <c r="E9" s="444">
        <v>2</v>
      </c>
      <c r="F9" s="444">
        <v>96</v>
      </c>
      <c r="G9" s="854">
        <v>0</v>
      </c>
      <c r="H9" s="439">
        <f>SUM(B9+'May Report'!H9)</f>
        <v>0</v>
      </c>
      <c r="I9" s="439">
        <f>SUM(C9+'May Report'!I9)</f>
        <v>0</v>
      </c>
      <c r="J9" s="528">
        <f>SUM(D9+'May Report'!J9)</f>
        <v>0</v>
      </c>
      <c r="K9" s="444">
        <f>SUM(E9+'May Report'!K9)</f>
        <v>2</v>
      </c>
      <c r="L9" s="444">
        <f>SUM(F9+'May Report'!L9)</f>
        <v>96</v>
      </c>
      <c r="M9" s="531">
        <f>SUM(G9+'May Report'!M9)</f>
        <v>0</v>
      </c>
      <c r="O9" s="27"/>
      <c r="P9">
        <f>SUM(H9-'Dec Report'!H9)</f>
        <v>0</v>
      </c>
      <c r="Q9">
        <f>SUM(I9-'Dec Report'!I9)</f>
        <v>0</v>
      </c>
      <c r="R9" s="144">
        <f>SUM(J9-'Dec Report'!J9)</f>
        <v>0</v>
      </c>
    </row>
    <row r="10" spans="1:18" ht="16" x14ac:dyDescent="0.2">
      <c r="A10" s="175" t="s">
        <v>44</v>
      </c>
      <c r="B10" s="439">
        <v>0</v>
      </c>
      <c r="C10" s="439">
        <v>0</v>
      </c>
      <c r="D10" s="292">
        <v>0</v>
      </c>
      <c r="E10" s="444">
        <v>0</v>
      </c>
      <c r="F10" s="443">
        <v>0</v>
      </c>
      <c r="G10" s="854">
        <v>0</v>
      </c>
      <c r="H10" s="439">
        <f>SUM(B10+'May Report'!H10)</f>
        <v>25</v>
      </c>
      <c r="I10" s="439">
        <f>SUM(C10+'May Report'!I10)</f>
        <v>25</v>
      </c>
      <c r="J10" s="528">
        <f>SUM(D10+'May Report'!J10)</f>
        <v>2207471.66</v>
      </c>
      <c r="K10" s="444">
        <f>SUM(E10+'May Report'!K10)</f>
        <v>39</v>
      </c>
      <c r="L10" s="444">
        <f>SUM(F10+'May Report'!L10)</f>
        <v>39</v>
      </c>
      <c r="M10" s="531">
        <f>SUM(G10+'May Report'!M10)</f>
        <v>3087689.45</v>
      </c>
      <c r="N10" s="27"/>
      <c r="P10">
        <f>SUM(H10-'Dec Report'!H10)</f>
        <v>14</v>
      </c>
      <c r="Q10">
        <f>SUM(I10-'Dec Report'!I10)</f>
        <v>14</v>
      </c>
      <c r="R10" s="144">
        <f>SUM(J10-'Dec Report'!J10)</f>
        <v>1402602.81</v>
      </c>
    </row>
    <row r="11" spans="1:18" ht="16" x14ac:dyDescent="0.2">
      <c r="A11" s="175" t="s">
        <v>38</v>
      </c>
      <c r="B11" s="439">
        <v>0</v>
      </c>
      <c r="C11" s="439">
        <v>0</v>
      </c>
      <c r="D11" s="292">
        <v>0</v>
      </c>
      <c r="E11" s="444">
        <v>0</v>
      </c>
      <c r="F11" s="443">
        <v>0</v>
      </c>
      <c r="G11" s="855">
        <v>0</v>
      </c>
      <c r="H11" s="439">
        <f>SUM(B11+'May Report'!H11)</f>
        <v>22</v>
      </c>
      <c r="I11" s="439">
        <f>SUM(C11+'May Report'!I11)</f>
        <v>25</v>
      </c>
      <c r="J11" s="528">
        <f>SUM(D11+'May Report'!J11)</f>
        <v>2011879.8499999996</v>
      </c>
      <c r="K11" s="444">
        <f>SUM(E11+'May Report'!K11)</f>
        <v>18</v>
      </c>
      <c r="L11" s="444">
        <f>SUM(F11+'May Report'!L11)</f>
        <v>36</v>
      </c>
      <c r="M11" s="531">
        <f>SUM(G11+'May Report'!M11)</f>
        <v>2738730.1</v>
      </c>
      <c r="P11">
        <f>SUM(H11-'Dec Report'!H11)</f>
        <v>1</v>
      </c>
      <c r="Q11">
        <f>SUM(I11-'Dec Report'!I11)</f>
        <v>2</v>
      </c>
      <c r="R11" s="144">
        <f>SUM(J11-'Dec Report'!J11)</f>
        <v>170746.39999999991</v>
      </c>
    </row>
    <row r="12" spans="1:18" ht="16" x14ac:dyDescent="0.2">
      <c r="A12" s="175" t="s">
        <v>39</v>
      </c>
      <c r="B12" s="439">
        <v>0</v>
      </c>
      <c r="C12" s="439">
        <v>0</v>
      </c>
      <c r="D12" s="292">
        <v>0</v>
      </c>
      <c r="E12" s="444">
        <v>1</v>
      </c>
      <c r="F12" s="446">
        <v>7</v>
      </c>
      <c r="G12" s="855">
        <v>39829</v>
      </c>
      <c r="H12" s="439">
        <f>SUM(B12+'May Report'!H12)</f>
        <v>13</v>
      </c>
      <c r="I12" s="439">
        <f>SUM(C12+'May Report'!I12)</f>
        <v>13</v>
      </c>
      <c r="J12" s="528">
        <f>SUM(D12+'May Report'!J12)</f>
        <v>27906394.359999999</v>
      </c>
      <c r="K12" s="444">
        <f>SUM(E12+'May Report'!K12)</f>
        <v>2</v>
      </c>
      <c r="L12" s="444">
        <f>SUM(F12+'May Report'!L12)</f>
        <v>10</v>
      </c>
      <c r="M12" s="531">
        <f>SUM(G12+'May Report'!M12)</f>
        <v>345578</v>
      </c>
      <c r="P12">
        <f>SUM(H12-'Dec Report'!H12)</f>
        <v>13</v>
      </c>
      <c r="Q12">
        <f>SUM(I12-'Dec Report'!I12)</f>
        <v>13</v>
      </c>
      <c r="R12" s="144">
        <f>SUM(J12-'Dec Report'!J12)</f>
        <v>27906394.359999999</v>
      </c>
    </row>
    <row r="13" spans="1:18" ht="17" x14ac:dyDescent="0.2">
      <c r="A13" s="177" t="s">
        <v>6</v>
      </c>
      <c r="B13" s="437">
        <f>'06 Data Dump'!B112</f>
        <v>7</v>
      </c>
      <c r="C13" s="437">
        <f>B13</f>
        <v>7</v>
      </c>
      <c r="D13" s="929">
        <f>'06 Data Dump'!N112</f>
        <v>125218.8</v>
      </c>
      <c r="E13" s="444">
        <v>1</v>
      </c>
      <c r="F13" s="443">
        <v>1</v>
      </c>
      <c r="G13" s="854">
        <v>7366</v>
      </c>
      <c r="H13" s="439">
        <f>SUM(B13+'May Report'!H13)</f>
        <v>48</v>
      </c>
      <c r="I13" s="439">
        <f>SUM(C13+'May Report'!I13)</f>
        <v>48</v>
      </c>
      <c r="J13" s="528">
        <f>SUM(D13+'May Report'!J13)</f>
        <v>588866.53999999992</v>
      </c>
      <c r="K13" s="444">
        <f>SUM(E13+'May Report'!K13)</f>
        <v>48</v>
      </c>
      <c r="L13" s="444">
        <f>SUM(F13+'May Report'!L13)</f>
        <v>48</v>
      </c>
      <c r="M13" s="531">
        <f>SUM(G13+'May Report'!M13)</f>
        <v>571085.43999999994</v>
      </c>
      <c r="P13">
        <f>SUM(H13-'Dec Report'!H13)</f>
        <v>28</v>
      </c>
      <c r="Q13">
        <f>SUM(I13-'Dec Report'!I13)</f>
        <v>28</v>
      </c>
      <c r="R13" s="144">
        <f>SUM(J13-'Dec Report'!J13)</f>
        <v>359681.68999999994</v>
      </c>
    </row>
    <row r="14" spans="1:18" ht="16" x14ac:dyDescent="0.2">
      <c r="A14" s="175" t="s">
        <v>7</v>
      </c>
      <c r="B14" s="439">
        <v>0</v>
      </c>
      <c r="C14" s="439">
        <v>0</v>
      </c>
      <c r="D14" s="292">
        <v>0</v>
      </c>
      <c r="E14" s="444">
        <v>0</v>
      </c>
      <c r="F14" s="443">
        <v>0</v>
      </c>
      <c r="G14" s="855">
        <v>0</v>
      </c>
      <c r="H14" s="439">
        <f>SUM(B14+'May Report'!H14)</f>
        <v>0</v>
      </c>
      <c r="I14" s="439">
        <f>SUM(C14+'May Report'!I14)</f>
        <v>0</v>
      </c>
      <c r="J14" s="528">
        <f>SUM(D14+'May Report'!J14)</f>
        <v>0</v>
      </c>
      <c r="K14" s="444">
        <f>SUM(E14+'May Report'!K14)</f>
        <v>0</v>
      </c>
      <c r="L14" s="444">
        <f>SUM(F14+'May Report'!L14)</f>
        <v>0</v>
      </c>
      <c r="M14" s="531">
        <f>SUM(G14+'May Report'!M14)</f>
        <v>0</v>
      </c>
      <c r="P14">
        <f>SUM(H14-'Dec Report'!H14)</f>
        <v>0</v>
      </c>
      <c r="Q14">
        <f>SUM(I14-'Dec Report'!I14)</f>
        <v>0</v>
      </c>
      <c r="R14" s="144">
        <f>SUM(J14-'Dec Report'!J14)</f>
        <v>0</v>
      </c>
    </row>
    <row r="15" spans="1:18" ht="16" x14ac:dyDescent="0.2">
      <c r="A15" s="175" t="s">
        <v>8</v>
      </c>
      <c r="B15" s="437">
        <f>'06 Data Dump'!B115</f>
        <v>2</v>
      </c>
      <c r="C15" s="437">
        <f>B15</f>
        <v>2</v>
      </c>
      <c r="D15" s="929">
        <f>'06 Data Dump'!N115</f>
        <v>1235460</v>
      </c>
      <c r="E15" s="444">
        <v>22</v>
      </c>
      <c r="F15" s="443">
        <v>22</v>
      </c>
      <c r="G15" s="855">
        <v>3805598</v>
      </c>
      <c r="H15" s="439">
        <f>SUM(B15+'May Report'!H15)</f>
        <v>17</v>
      </c>
      <c r="I15" s="439">
        <f>SUM(C15+'May Report'!I15)</f>
        <v>17</v>
      </c>
      <c r="J15" s="528">
        <f>SUM(D15+'May Report'!J15)</f>
        <v>8422351.9600000009</v>
      </c>
      <c r="K15" s="444">
        <f>SUM(E15+'May Report'!K15)</f>
        <v>56</v>
      </c>
      <c r="L15" s="444">
        <f>SUM(F15+'May Report'!L15)</f>
        <v>56</v>
      </c>
      <c r="M15" s="531">
        <f>SUM(G15+'May Report'!M15)</f>
        <v>12908421.439999999</v>
      </c>
      <c r="O15" s="27"/>
      <c r="P15">
        <f>SUM(H15-'Dec Report'!H15)</f>
        <v>13</v>
      </c>
      <c r="Q15">
        <f>SUM(I15-'Dec Report'!I15)</f>
        <v>13</v>
      </c>
      <c r="R15" s="144">
        <f>SUM(J15-'Dec Report'!J15)</f>
        <v>8239105.3000000007</v>
      </c>
    </row>
    <row r="16" spans="1:18" ht="16" x14ac:dyDescent="0.2">
      <c r="A16" s="175" t="s">
        <v>9</v>
      </c>
      <c r="B16" s="439">
        <v>0</v>
      </c>
      <c r="C16" s="439">
        <v>0</v>
      </c>
      <c r="D16" s="292">
        <v>0</v>
      </c>
      <c r="E16" s="444">
        <v>0</v>
      </c>
      <c r="F16" s="443">
        <v>0</v>
      </c>
      <c r="G16" s="856">
        <v>0</v>
      </c>
      <c r="H16" s="439">
        <f>SUM(B16+'May Report'!H16)</f>
        <v>1</v>
      </c>
      <c r="I16" s="439">
        <f>SUM(C16+'May Report'!I16)</f>
        <v>1</v>
      </c>
      <c r="J16" s="528">
        <f>SUM(D16+'May Report'!J16)</f>
        <v>1494430.56</v>
      </c>
      <c r="K16" s="444">
        <f>SUM(E16+'May Report'!K16)</f>
        <v>0</v>
      </c>
      <c r="L16" s="444">
        <f>SUM(F16+'May Report'!L16)</f>
        <v>0</v>
      </c>
      <c r="M16" s="531">
        <f>SUM(G16+'May Report'!M16)</f>
        <v>0</v>
      </c>
      <c r="P16">
        <f>SUM(H16-'Dec Report'!H16)</f>
        <v>1</v>
      </c>
      <c r="Q16">
        <f>SUM(I16-'Dec Report'!I16)</f>
        <v>1</v>
      </c>
      <c r="R16" s="144">
        <f>SUM(J16-'Dec Report'!J16)</f>
        <v>1494430.56</v>
      </c>
    </row>
    <row r="17" spans="1:18" ht="16" x14ac:dyDescent="0.2">
      <c r="A17" s="175" t="s">
        <v>10</v>
      </c>
      <c r="B17" s="439">
        <f>'06 Data Dump'!B117</f>
        <v>1</v>
      </c>
      <c r="C17" s="439">
        <f>B17</f>
        <v>1</v>
      </c>
      <c r="D17" s="292">
        <f>'06 Data Dump'!N117</f>
        <v>881359</v>
      </c>
      <c r="E17" s="444">
        <v>0</v>
      </c>
      <c r="F17" s="443">
        <v>0</v>
      </c>
      <c r="G17" s="856">
        <v>0</v>
      </c>
      <c r="H17" s="439">
        <f>SUM(B17+'May Report'!H17)</f>
        <v>1</v>
      </c>
      <c r="I17" s="439">
        <f>SUM(C17+'May Report'!I17)</f>
        <v>1</v>
      </c>
      <c r="J17" s="528">
        <f>SUM(D17+'May Report'!J17)</f>
        <v>881359</v>
      </c>
      <c r="K17" s="444">
        <f>SUM(E17+'May Report'!K17)</f>
        <v>0</v>
      </c>
      <c r="L17" s="444">
        <f>SUM(F17+'May Report'!L17)</f>
        <v>0</v>
      </c>
      <c r="M17" s="531">
        <f>SUM(G17+'May Report'!M17)</f>
        <v>0</v>
      </c>
      <c r="P17">
        <f>SUM(H17-'Dec Report'!H17)</f>
        <v>1</v>
      </c>
      <c r="Q17">
        <f>SUM(I17-'Dec Report'!I17)</f>
        <v>1</v>
      </c>
      <c r="R17" s="144">
        <f>SUM(J17-'Dec Report'!J17)</f>
        <v>881359</v>
      </c>
    </row>
    <row r="18" spans="1:18" ht="17" thickBot="1" x14ac:dyDescent="0.25">
      <c r="A18" s="178" t="s">
        <v>11</v>
      </c>
      <c r="B18" s="439">
        <v>0</v>
      </c>
      <c r="C18" s="439">
        <v>0</v>
      </c>
      <c r="D18" s="292">
        <v>0</v>
      </c>
      <c r="E18" s="444">
        <v>0</v>
      </c>
      <c r="F18" s="443">
        <v>0</v>
      </c>
      <c r="G18" s="856">
        <v>0</v>
      </c>
      <c r="H18" s="450">
        <f>SUM(B18+'May Report'!H18)</f>
        <v>0</v>
      </c>
      <c r="I18" s="450">
        <f>SUM(C18+'May Report'!I18)</f>
        <v>0</v>
      </c>
      <c r="J18" s="529">
        <f>SUM(D18+'May Report'!J18)</f>
        <v>0</v>
      </c>
      <c r="K18" s="447">
        <f>SUM(E18+'May Report'!K18)</f>
        <v>0</v>
      </c>
      <c r="L18" s="447">
        <f>SUM(F18+'May Report'!L18)</f>
        <v>0</v>
      </c>
      <c r="M18" s="532">
        <f>SUM(G18+'May Report'!M18)</f>
        <v>0</v>
      </c>
      <c r="P18">
        <f>SUM(H18-'Dec Report'!H18)</f>
        <v>0</v>
      </c>
      <c r="Q18">
        <f>SUM(I18-'Dec Report'!I18)</f>
        <v>0</v>
      </c>
      <c r="R18" s="144">
        <f>SUM(J18-'Dec Report'!J18)</f>
        <v>0</v>
      </c>
    </row>
    <row r="19" spans="1:18" ht="17" thickBot="1" x14ac:dyDescent="0.25">
      <c r="A19" s="179" t="s">
        <v>12</v>
      </c>
      <c r="B19" s="441">
        <f>SUM(B5:B18)</f>
        <v>28</v>
      </c>
      <c r="C19" s="441">
        <f t="shared" ref="C19:M19" si="0">SUM(C5:C18)</f>
        <v>56</v>
      </c>
      <c r="D19" s="211">
        <f t="shared" si="0"/>
        <v>5760629.2699999996</v>
      </c>
      <c r="E19" s="448">
        <f t="shared" si="0"/>
        <v>43</v>
      </c>
      <c r="F19" s="448">
        <f t="shared" si="0"/>
        <v>856</v>
      </c>
      <c r="G19" s="857">
        <f t="shared" si="0"/>
        <v>42053044</v>
      </c>
      <c r="H19" s="441">
        <f t="shared" si="0"/>
        <v>338</v>
      </c>
      <c r="I19" s="441">
        <f t="shared" si="0"/>
        <v>1243</v>
      </c>
      <c r="J19" s="211">
        <f t="shared" si="0"/>
        <v>110662439.61000001</v>
      </c>
      <c r="K19" s="448">
        <f t="shared" si="0"/>
        <v>323</v>
      </c>
      <c r="L19" s="448">
        <f t="shared" si="0"/>
        <v>1531</v>
      </c>
      <c r="M19" s="861">
        <f t="shared" si="0"/>
        <v>91376830.029999986</v>
      </c>
      <c r="N19" s="27"/>
    </row>
    <row r="20" spans="1:18" ht="17" thickBot="1" x14ac:dyDescent="0.25">
      <c r="A20" s="180"/>
      <c r="B20" s="180"/>
      <c r="C20" s="180"/>
      <c r="D20" s="180"/>
      <c r="E20" s="180"/>
      <c r="F20" s="180"/>
      <c r="G20" s="180"/>
      <c r="H20" s="180"/>
      <c r="I20" s="180"/>
      <c r="J20" s="180"/>
      <c r="K20" s="180"/>
      <c r="L20" s="180"/>
      <c r="M20" s="180"/>
    </row>
    <row r="21" spans="1:18" ht="18" thickBot="1" x14ac:dyDescent="0.2">
      <c r="A21" s="181" t="s">
        <v>15</v>
      </c>
      <c r="B21" s="1050" t="s">
        <v>2</v>
      </c>
      <c r="C21" s="1051"/>
      <c r="D21" s="182" t="s">
        <v>0</v>
      </c>
      <c r="E21" s="1050" t="s">
        <v>2</v>
      </c>
      <c r="F21" s="1051"/>
      <c r="G21" s="182" t="s">
        <v>0</v>
      </c>
      <c r="H21" s="1050" t="s">
        <v>2</v>
      </c>
      <c r="I21" s="1051"/>
      <c r="J21" s="182" t="s">
        <v>0</v>
      </c>
      <c r="K21" s="1050" t="s">
        <v>2</v>
      </c>
      <c r="L21" s="1051"/>
      <c r="M21" s="183" t="s">
        <v>0</v>
      </c>
      <c r="R21" s="143" cm="1">
        <f t="array" ref="R21">SUM('Jan Report '!B33:D33+'Feb Report'!B33:D33+'Mar Report'!B33:D33+'Apr Report'!B33:D33+'May Report'!B33:D33+'June Report'!B33:D33)</f>
        <v>148900084.3502</v>
      </c>
    </row>
    <row r="22" spans="1:18" ht="16" x14ac:dyDescent="0.15">
      <c r="A22" s="184" t="s">
        <v>45</v>
      </c>
      <c r="B22" s="304"/>
      <c r="C22" s="451">
        <f>'06 Data Dump'!B83</f>
        <v>59</v>
      </c>
      <c r="D22" s="334">
        <f>'06 Data Dump'!N83</f>
        <v>910211.8</v>
      </c>
      <c r="E22" s="309"/>
      <c r="F22" s="455">
        <v>72</v>
      </c>
      <c r="G22" s="862">
        <v>2427725</v>
      </c>
      <c r="H22" s="307"/>
      <c r="I22" s="451">
        <f>SUM(C22+'May Report'!I22)</f>
        <v>524</v>
      </c>
      <c r="J22" s="533">
        <f>SUM(D22+'May Report'!J22)</f>
        <v>10778237.199999999</v>
      </c>
      <c r="K22" s="460"/>
      <c r="L22" s="508">
        <f>SUM(F22+'May Report'!L22)</f>
        <v>631</v>
      </c>
      <c r="M22" s="624">
        <f>SUM(G22+'May Report'!M22)</f>
        <v>12541498.6</v>
      </c>
      <c r="O22" s="27"/>
    </row>
    <row r="23" spans="1:18" ht="16" x14ac:dyDescent="0.2">
      <c r="A23" s="185" t="s">
        <v>13</v>
      </c>
      <c r="B23" s="305"/>
      <c r="C23" s="452">
        <f>'06 Data Dump'!B23</f>
        <v>21</v>
      </c>
      <c r="D23" s="335">
        <f>'06 Data Dump'!N23</f>
        <v>9044180</v>
      </c>
      <c r="E23" s="310"/>
      <c r="F23" s="456">
        <v>20</v>
      </c>
      <c r="G23" s="863">
        <v>3299656</v>
      </c>
      <c r="H23" s="305"/>
      <c r="I23" s="452">
        <f>SUM(C23+'May Report'!I23)</f>
        <v>227</v>
      </c>
      <c r="J23" s="534">
        <f>SUM(D23+'May Report'!J23)</f>
        <v>54973035.93</v>
      </c>
      <c r="K23" s="462"/>
      <c r="L23" s="509">
        <f>SUM(F23+'May Report'!L23)</f>
        <v>288</v>
      </c>
      <c r="M23" s="625">
        <f>SUM(G23+'May Report'!M23)</f>
        <v>65701629.600000001</v>
      </c>
    </row>
    <row r="24" spans="1:18" ht="17" thickBot="1" x14ac:dyDescent="0.25">
      <c r="A24" s="186" t="s">
        <v>48</v>
      </c>
      <c r="B24" s="306"/>
      <c r="C24" s="453">
        <v>1</v>
      </c>
      <c r="D24" s="336">
        <f>'06 Data Dump'!V6</f>
        <v>12000</v>
      </c>
      <c r="E24" s="311"/>
      <c r="F24" s="457">
        <v>0</v>
      </c>
      <c r="G24" s="864">
        <v>0</v>
      </c>
      <c r="H24" s="308"/>
      <c r="I24" s="459">
        <f>SUM(C24+'May Report'!I24)</f>
        <v>13</v>
      </c>
      <c r="J24" s="535">
        <f>SUM(D24+'May Report'!J24)</f>
        <v>5778126.3300000001</v>
      </c>
      <c r="K24" s="464"/>
      <c r="L24" s="510">
        <f>SUM(F24+'May Report'!L24)</f>
        <v>0</v>
      </c>
      <c r="M24" s="626">
        <f>SUM(G24+'May Report'!M24)</f>
        <v>0</v>
      </c>
    </row>
    <row r="25" spans="1:18" ht="17" thickBot="1" x14ac:dyDescent="0.25">
      <c r="A25" s="187" t="s">
        <v>14</v>
      </c>
      <c r="B25" s="303"/>
      <c r="C25" s="454">
        <f>SUM(C22:C24)</f>
        <v>81</v>
      </c>
      <c r="D25" s="214">
        <f>SUM(D22:D24)</f>
        <v>9966391.8000000007</v>
      </c>
      <c r="E25" s="300"/>
      <c r="F25" s="458">
        <f>SUM(F22:F24)</f>
        <v>92</v>
      </c>
      <c r="G25" s="865">
        <f>SUM(G22:G24)</f>
        <v>5727381</v>
      </c>
      <c r="H25" s="303"/>
      <c r="I25" s="454">
        <f>SUM(I22:I24)</f>
        <v>764</v>
      </c>
      <c r="J25" s="214">
        <f>SUM(J22:J24)</f>
        <v>71529399.459999993</v>
      </c>
      <c r="K25" s="627"/>
      <c r="L25" s="458">
        <f>SUM(L22:L24)</f>
        <v>919</v>
      </c>
      <c r="M25" s="866">
        <f>SUM(M22:M24)</f>
        <v>78243128.200000003</v>
      </c>
    </row>
    <row r="26" spans="1:18" ht="17" thickBot="1" x14ac:dyDescent="0.25">
      <c r="A26" s="180"/>
      <c r="B26" s="180"/>
      <c r="C26" s="180"/>
      <c r="D26" s="180"/>
      <c r="E26" s="180"/>
      <c r="F26" s="180"/>
      <c r="G26" s="180"/>
      <c r="H26" s="180"/>
      <c r="I26" s="180"/>
      <c r="J26" s="180"/>
      <c r="K26" s="180"/>
      <c r="L26" s="180"/>
      <c r="M26" s="180"/>
    </row>
    <row r="27" spans="1:18" ht="17" thickBot="1" x14ac:dyDescent="0.2">
      <c r="A27" s="188" t="s">
        <v>2892</v>
      </c>
      <c r="B27" s="1053" t="s">
        <v>2861</v>
      </c>
      <c r="C27" s="1053"/>
      <c r="D27" s="189" t="s">
        <v>2867</v>
      </c>
      <c r="E27" s="1053" t="s">
        <v>2861</v>
      </c>
      <c r="F27" s="1053"/>
      <c r="G27" s="189" t="s">
        <v>2862</v>
      </c>
      <c r="H27" s="1053" t="s">
        <v>2860</v>
      </c>
      <c r="I27" s="1053"/>
      <c r="J27" s="189" t="s">
        <v>2859</v>
      </c>
      <c r="K27" s="1053" t="s">
        <v>2860</v>
      </c>
      <c r="L27" s="1053"/>
      <c r="M27" s="183" t="s">
        <v>2859</v>
      </c>
    </row>
    <row r="28" spans="1:18" ht="18" thickBot="1" x14ac:dyDescent="0.25">
      <c r="A28" s="190" t="s">
        <v>2893</v>
      </c>
      <c r="B28" s="297"/>
      <c r="C28" s="298">
        <v>1</v>
      </c>
      <c r="D28" s="217">
        <f>SUM(C5:C12)+C28</f>
        <v>47</v>
      </c>
      <c r="E28" s="300"/>
      <c r="F28" s="299">
        <v>1</v>
      </c>
      <c r="G28" s="218">
        <f>SUM(F5:F12)+F28</f>
        <v>834</v>
      </c>
      <c r="H28" s="296"/>
      <c r="I28" s="295">
        <f>SUM(C28+'May Report'!I28)</f>
        <v>17</v>
      </c>
      <c r="J28" s="295">
        <f>SUM(D28+'May Report'!J28)</f>
        <v>1191</v>
      </c>
      <c r="K28" s="300"/>
      <c r="L28" s="299">
        <f>SUM(F28+'May Report'!L28)</f>
        <v>8</v>
      </c>
      <c r="M28" s="299">
        <f>SUM(G28+'May Report'!M28)</f>
        <v>1435</v>
      </c>
      <c r="O28" s="27"/>
    </row>
    <row r="29" spans="1:18" ht="17" thickBot="1" x14ac:dyDescent="0.25">
      <c r="A29" s="180"/>
      <c r="B29" s="180"/>
      <c r="C29" s="180"/>
      <c r="D29" s="180"/>
      <c r="E29" s="180"/>
      <c r="F29" s="180"/>
      <c r="G29" s="180"/>
      <c r="H29" s="180"/>
      <c r="I29" s="180"/>
      <c r="J29" s="180"/>
      <c r="K29" s="180"/>
      <c r="L29" s="180"/>
      <c r="M29" s="180"/>
    </row>
    <row r="30" spans="1:18" ht="35" thickBot="1" x14ac:dyDescent="0.25">
      <c r="A30" s="191" t="s">
        <v>2894</v>
      </c>
      <c r="B30" s="1052" t="s">
        <v>2863</v>
      </c>
      <c r="C30" s="1052"/>
      <c r="D30" s="340" t="s">
        <v>2864</v>
      </c>
      <c r="E30" s="1052" t="s">
        <v>2863</v>
      </c>
      <c r="F30" s="1052"/>
      <c r="G30" s="340" t="s">
        <v>2864</v>
      </c>
      <c r="H30" s="1052" t="s">
        <v>2865</v>
      </c>
      <c r="I30" s="1052"/>
      <c r="J30" s="340" t="s">
        <v>2866</v>
      </c>
      <c r="K30" s="1052" t="s">
        <v>2865</v>
      </c>
      <c r="L30" s="1052"/>
      <c r="M30" s="341" t="s">
        <v>2866</v>
      </c>
    </row>
    <row r="31" spans="1:18" ht="35" thickBot="1" x14ac:dyDescent="0.25">
      <c r="A31" s="192" t="s">
        <v>2895</v>
      </c>
      <c r="B31" s="297"/>
      <c r="C31" s="302">
        <f>SUM(B19+C25)</f>
        <v>109</v>
      </c>
      <c r="D31" s="214">
        <f>SUM(D19+D25)</f>
        <v>15727021.07</v>
      </c>
      <c r="E31" s="571"/>
      <c r="F31" s="299">
        <f>SUM(E19+F25)</f>
        <v>135</v>
      </c>
      <c r="G31" s="865">
        <f>SUM(G19+G25)</f>
        <v>47780425</v>
      </c>
      <c r="H31" s="297"/>
      <c r="I31" s="302">
        <f>SUM(H19+I25)</f>
        <v>1102</v>
      </c>
      <c r="J31" s="214">
        <f>SUM(J19+J25)</f>
        <v>182191839.06999999</v>
      </c>
      <c r="K31" s="319"/>
      <c r="L31" s="299">
        <f>SUM(K19+L25)</f>
        <v>1242</v>
      </c>
      <c r="M31" s="870">
        <f>SUM(M19+M25)</f>
        <v>169619958.22999999</v>
      </c>
      <c r="O31" s="27"/>
    </row>
    <row r="32" spans="1:18" ht="17" thickBot="1" x14ac:dyDescent="0.25">
      <c r="A32" s="180"/>
      <c r="B32" s="180"/>
      <c r="C32" s="180"/>
      <c r="D32" s="180"/>
      <c r="E32" s="180"/>
      <c r="F32" s="180"/>
      <c r="G32" s="180"/>
      <c r="H32" s="180"/>
      <c r="I32" s="180"/>
      <c r="J32" s="180"/>
      <c r="K32" s="180"/>
      <c r="L32" s="180"/>
      <c r="M32" s="180"/>
    </row>
    <row r="33" spans="1:17" ht="17" thickBot="1" x14ac:dyDescent="0.25">
      <c r="A33" s="193" t="s">
        <v>46</v>
      </c>
      <c r="B33" s="1058">
        <f>'06 Data Dump'!O120</f>
        <v>22779125.569999997</v>
      </c>
      <c r="C33" s="1058"/>
      <c r="D33" s="1059"/>
      <c r="E33" s="180"/>
      <c r="F33" s="180"/>
      <c r="G33" s="772"/>
      <c r="H33" s="180"/>
      <c r="I33" s="180"/>
      <c r="J33" s="180"/>
      <c r="K33" s="180"/>
      <c r="L33" s="180"/>
      <c r="M33" s="180"/>
    </row>
    <row r="34" spans="1:17" ht="17" thickBot="1" x14ac:dyDescent="0.25">
      <c r="A34" s="194"/>
      <c r="B34" s="195"/>
      <c r="C34" s="195"/>
      <c r="D34" s="195"/>
      <c r="E34" s="180"/>
      <c r="F34" s="180"/>
      <c r="G34" s="180"/>
      <c r="H34" s="180"/>
      <c r="I34" s="180"/>
      <c r="J34" s="180"/>
      <c r="K34" s="180"/>
      <c r="L34" s="180"/>
      <c r="M34" s="180"/>
    </row>
    <row r="35" spans="1:17" ht="17" thickBot="1" x14ac:dyDescent="0.25">
      <c r="A35" s="180"/>
      <c r="B35" s="1046" t="s">
        <v>51</v>
      </c>
      <c r="C35" s="1047"/>
      <c r="D35" s="1048"/>
      <c r="E35" s="1047" t="s">
        <v>49</v>
      </c>
      <c r="F35" s="1047"/>
      <c r="G35" s="1048"/>
      <c r="H35" s="1047" t="s">
        <v>52</v>
      </c>
      <c r="I35" s="1047"/>
      <c r="J35" s="1048"/>
      <c r="K35" s="1047" t="s">
        <v>50</v>
      </c>
      <c r="L35" s="1047"/>
      <c r="M35" s="1049"/>
      <c r="O35" s="27"/>
    </row>
    <row r="36" spans="1:17" ht="16" x14ac:dyDescent="0.15">
      <c r="A36" s="196" t="s">
        <v>16</v>
      </c>
      <c r="B36" s="1041" t="s">
        <v>2</v>
      </c>
      <c r="C36" s="1041"/>
      <c r="D36" s="197" t="s">
        <v>1</v>
      </c>
      <c r="E36" s="1041" t="s">
        <v>2</v>
      </c>
      <c r="F36" s="1041"/>
      <c r="G36" s="197" t="s">
        <v>1</v>
      </c>
      <c r="H36" s="1041" t="s">
        <v>2</v>
      </c>
      <c r="I36" s="1041"/>
      <c r="J36" s="197" t="s">
        <v>1</v>
      </c>
      <c r="K36" s="1041" t="s">
        <v>2</v>
      </c>
      <c r="L36" s="1041"/>
      <c r="M36" s="198" t="s">
        <v>1</v>
      </c>
      <c r="N36" s="649"/>
    </row>
    <row r="37" spans="1:17" ht="16" x14ac:dyDescent="0.2">
      <c r="A37" s="175" t="s">
        <v>19</v>
      </c>
      <c r="B37" s="350"/>
      <c r="C37" s="351">
        <f>C31</f>
        <v>109</v>
      </c>
      <c r="D37" s="208">
        <f>SUM('06 Five Reports'!C19+'06 Five Reports'!G29)-'June Report'!D41</f>
        <v>132480.41</v>
      </c>
      <c r="E37" s="342"/>
      <c r="F37" s="1001">
        <f>F31</f>
        <v>135</v>
      </c>
      <c r="G37" s="19">
        <v>97995</v>
      </c>
      <c r="H37" s="350"/>
      <c r="I37" s="469">
        <f>SUM(C37+'May Report'!I37)</f>
        <v>1102</v>
      </c>
      <c r="J37" s="594">
        <f>SUM(D37+'May Report'!J37)</f>
        <v>1394373.2299999997</v>
      </c>
      <c r="K37" s="255"/>
      <c r="L37" s="485">
        <f>SUM(F37+'May Report'!L37)</f>
        <v>1246</v>
      </c>
      <c r="M37" s="628">
        <f>SUM(G37+'May Report'!M37)</f>
        <v>1197433.3799999999</v>
      </c>
    </row>
    <row r="38" spans="1:17" ht="16" x14ac:dyDescent="0.2">
      <c r="A38" s="175" t="s">
        <v>20</v>
      </c>
      <c r="B38" s="354"/>
      <c r="C38" s="513">
        <f>'06 Five Reports'!J4</f>
        <v>106</v>
      </c>
      <c r="D38" s="208">
        <f>SUM('06 Five Reports'!C20)</f>
        <v>25368.67</v>
      </c>
      <c r="E38" s="342"/>
      <c r="F38" s="1002">
        <v>124</v>
      </c>
      <c r="G38" s="20">
        <f>SUM(30230.91+8293.1)</f>
        <v>38524.01</v>
      </c>
      <c r="H38" s="350"/>
      <c r="I38" s="469">
        <f>SUM(C38+'May Report'!I38)</f>
        <v>1243</v>
      </c>
      <c r="J38" s="594">
        <f>SUM(D38+'May Report'!J38)</f>
        <v>331787.64</v>
      </c>
      <c r="K38" s="255"/>
      <c r="L38" s="485">
        <f>SUM(F38+'May Report'!L38)</f>
        <v>1152</v>
      </c>
      <c r="M38" s="628">
        <f>SUM(G38+'May Report'!M38)</f>
        <v>290633.62</v>
      </c>
    </row>
    <row r="39" spans="1:17" ht="16" x14ac:dyDescent="0.2">
      <c r="A39" s="175" t="s">
        <v>21</v>
      </c>
      <c r="B39" s="354"/>
      <c r="C39" s="513">
        <f>'06 Five Reports'!J6</f>
        <v>83</v>
      </c>
      <c r="D39" s="208">
        <f>SUM('06 Five Reports'!C21+'06 Five Reports'!G30)</f>
        <v>22926</v>
      </c>
      <c r="E39" s="342"/>
      <c r="F39" s="1003">
        <v>70</v>
      </c>
      <c r="G39" s="19">
        <f>SUM(8793+27861)</f>
        <v>36654</v>
      </c>
      <c r="H39" s="350"/>
      <c r="I39" s="469">
        <f>SUM(C39+'May Report'!I39)</f>
        <v>954</v>
      </c>
      <c r="J39" s="594">
        <f>SUM(D39+'May Report'!J39)</f>
        <v>260677</v>
      </c>
      <c r="K39" s="255"/>
      <c r="L39" s="485">
        <f>SUM(F39+'May Report'!L39)</f>
        <v>844</v>
      </c>
      <c r="M39" s="628">
        <f>SUM(G39+'May Report'!M39)</f>
        <v>182391</v>
      </c>
    </row>
    <row r="40" spans="1:17" ht="16" x14ac:dyDescent="0.2">
      <c r="A40" s="175" t="s">
        <v>22</v>
      </c>
      <c r="B40" s="354"/>
      <c r="C40" s="513">
        <f>'06 Five Reports'!J5</f>
        <v>142</v>
      </c>
      <c r="D40" s="208">
        <f>SUM('06 Five Reports'!C22+'06 Five Reports'!G31)</f>
        <v>19858</v>
      </c>
      <c r="E40" s="342"/>
      <c r="F40" s="1002">
        <v>144</v>
      </c>
      <c r="G40" s="20">
        <f>SUM(10425+11320)</f>
        <v>21745</v>
      </c>
      <c r="H40" s="350"/>
      <c r="I40" s="469">
        <f>SUM(C40+'May Report'!I40)</f>
        <v>1401</v>
      </c>
      <c r="J40" s="594">
        <f>SUM(D40+'May Report'!J40)</f>
        <v>170256</v>
      </c>
      <c r="K40" s="255"/>
      <c r="L40" s="485">
        <f>SUM(F40+'May Report'!L40)</f>
        <v>1299</v>
      </c>
      <c r="M40" s="628">
        <f>SUM(G40+'May Report'!M40)</f>
        <v>139707</v>
      </c>
    </row>
    <row r="41" spans="1:17" ht="17" thickBot="1" x14ac:dyDescent="0.25">
      <c r="A41" s="178" t="s">
        <v>1488</v>
      </c>
      <c r="B41" s="360"/>
      <c r="C41" s="514">
        <f>'06 Five Reports'!J3</f>
        <v>3</v>
      </c>
      <c r="D41" s="209">
        <f>SUM('06 Five Reports'!G60)</f>
        <v>76</v>
      </c>
      <c r="E41" s="343"/>
      <c r="F41" s="1004">
        <v>17</v>
      </c>
      <c r="G41" s="22">
        <f>SUM(247+76)</f>
        <v>323</v>
      </c>
      <c r="H41" s="350"/>
      <c r="I41" s="469">
        <f>SUM(C41+'May Report'!I41)</f>
        <v>67</v>
      </c>
      <c r="J41" s="594">
        <f>SUM(D41+'May Report'!J41)</f>
        <v>1349</v>
      </c>
      <c r="K41" s="365"/>
      <c r="L41" s="485">
        <f>SUM(F41+'May Report'!L41)</f>
        <v>92</v>
      </c>
      <c r="M41" s="628">
        <f>SUM(G41+'May Report'!M41)</f>
        <v>1691</v>
      </c>
    </row>
    <row r="42" spans="1:17" ht="17" thickBot="1" x14ac:dyDescent="0.25">
      <c r="A42" s="199" t="s">
        <v>18</v>
      </c>
      <c r="B42" s="352"/>
      <c r="C42" s="362">
        <f>SUM(C37:C41)</f>
        <v>443</v>
      </c>
      <c r="D42" s="219">
        <f>SUM(D37:D41)</f>
        <v>200709.08000000002</v>
      </c>
      <c r="E42" s="344"/>
      <c r="F42" s="345">
        <f>SUM(F37:F41)</f>
        <v>490</v>
      </c>
      <c r="G42" s="220">
        <f>SUM(G37:G41)</f>
        <v>195241.01</v>
      </c>
      <c r="H42" s="352"/>
      <c r="I42" s="481">
        <f>SUM(I37:I41)</f>
        <v>4767</v>
      </c>
      <c r="J42" s="219">
        <f>SUM(J37:J41)</f>
        <v>2158442.8699999996</v>
      </c>
      <c r="K42" s="347"/>
      <c r="L42" s="476">
        <f>SUM(L37:L41)</f>
        <v>4633</v>
      </c>
      <c r="M42" s="875">
        <f>SUM(M37:M41)</f>
        <v>1811856</v>
      </c>
      <c r="O42" s="143"/>
      <c r="P42" s="153"/>
      <c r="Q42" s="143"/>
    </row>
    <row r="43" spans="1:17" ht="17" thickBot="1" x14ac:dyDescent="0.25">
      <c r="A43" s="180"/>
      <c r="B43" s="180"/>
      <c r="C43" s="180"/>
      <c r="D43" s="180"/>
      <c r="E43" s="180"/>
      <c r="F43" s="180"/>
      <c r="G43" s="180"/>
      <c r="H43" s="180"/>
      <c r="I43" s="180"/>
      <c r="J43" s="180"/>
      <c r="K43" s="180"/>
      <c r="L43" s="180"/>
      <c r="M43" s="180"/>
    </row>
    <row r="44" spans="1:17" ht="17" thickBot="1" x14ac:dyDescent="0.2">
      <c r="A44" s="370" t="s">
        <v>24</v>
      </c>
      <c r="B44" s="1042" t="s">
        <v>2</v>
      </c>
      <c r="C44" s="1042"/>
      <c r="D44" s="371" t="s">
        <v>1</v>
      </c>
      <c r="E44" s="1042" t="s">
        <v>2</v>
      </c>
      <c r="F44" s="1042"/>
      <c r="G44" s="371" t="s">
        <v>1</v>
      </c>
      <c r="H44" s="1056" t="s">
        <v>2</v>
      </c>
      <c r="I44" s="1057"/>
      <c r="J44" s="371" t="s">
        <v>1</v>
      </c>
      <c r="K44" s="1042" t="s">
        <v>2</v>
      </c>
      <c r="L44" s="1042"/>
      <c r="M44" s="372" t="s">
        <v>1</v>
      </c>
    </row>
    <row r="45" spans="1:17" ht="16" x14ac:dyDescent="0.2">
      <c r="A45" s="174" t="s">
        <v>37</v>
      </c>
      <c r="B45" s="373"/>
      <c r="C45" s="482">
        <f>'06 Five Reports'!J18</f>
        <v>54</v>
      </c>
      <c r="D45" s="430">
        <f>'06 Five Reports'!G22</f>
        <v>22553</v>
      </c>
      <c r="E45" s="257"/>
      <c r="F45" s="487">
        <v>81</v>
      </c>
      <c r="G45" s="648">
        <v>58578</v>
      </c>
      <c r="H45" s="374"/>
      <c r="I45" s="482">
        <f>SUM(C45+'May Report'!I45)</f>
        <v>910</v>
      </c>
      <c r="J45" s="593">
        <f>SUM(D45+'May Report'!J45)</f>
        <v>211270</v>
      </c>
      <c r="K45" s="524"/>
      <c r="L45" s="521">
        <f>SUM(F45+'May Report'!L45)</f>
        <v>796</v>
      </c>
      <c r="M45" s="629">
        <f>SUM(G45+'May Report'!M45)</f>
        <v>213260</v>
      </c>
    </row>
    <row r="46" spans="1:17" ht="16" x14ac:dyDescent="0.2">
      <c r="A46" s="175" t="s">
        <v>36</v>
      </c>
      <c r="B46" s="354"/>
      <c r="C46" s="483">
        <f>'06 Five Reports'!J16</f>
        <v>11</v>
      </c>
      <c r="D46" s="431">
        <f>'06 Five Reports'!G5</f>
        <v>62725.87</v>
      </c>
      <c r="E46" s="253"/>
      <c r="F46" s="973">
        <v>16</v>
      </c>
      <c r="G46" s="22">
        <v>30175.040000000001</v>
      </c>
      <c r="H46" s="249"/>
      <c r="I46" s="483">
        <f>SUM(C46+'May Report'!I46)</f>
        <v>132</v>
      </c>
      <c r="J46" s="594">
        <f>SUM(D46+'May Report'!J46)</f>
        <v>234122.3</v>
      </c>
      <c r="K46" s="525"/>
      <c r="L46" s="522">
        <f>SUM(F46+'May Report'!L46)</f>
        <v>180</v>
      </c>
      <c r="M46" s="628">
        <f>SUM(G46+'May Report'!M46)</f>
        <v>198080.68000000002</v>
      </c>
    </row>
    <row r="47" spans="1:17" ht="16" x14ac:dyDescent="0.2">
      <c r="A47" s="175" t="s">
        <v>26</v>
      </c>
      <c r="B47" s="354"/>
      <c r="C47" s="483">
        <f>'06 Five Reports'!J17</f>
        <v>83</v>
      </c>
      <c r="D47" s="431">
        <f>'06 Five Reports'!G83</f>
        <v>43747</v>
      </c>
      <c r="E47" s="253"/>
      <c r="F47" s="973">
        <v>57</v>
      </c>
      <c r="G47" s="22">
        <v>21209</v>
      </c>
      <c r="H47" s="249"/>
      <c r="I47" s="483">
        <f>SUM(C47+'May Report'!I47)</f>
        <v>666</v>
      </c>
      <c r="J47" s="594">
        <f>SUM(D47+'May Report'!J47)</f>
        <v>309207</v>
      </c>
      <c r="K47" s="525"/>
      <c r="L47" s="522">
        <f>SUM(F47+'May Report'!L47)</f>
        <v>937</v>
      </c>
      <c r="M47" s="628">
        <f>SUM(G47+'May Report'!M47)</f>
        <v>359269</v>
      </c>
    </row>
    <row r="48" spans="1:17" ht="16" x14ac:dyDescent="0.2">
      <c r="A48" s="175" t="s">
        <v>27</v>
      </c>
      <c r="B48" s="350"/>
      <c r="C48" s="469">
        <v>0</v>
      </c>
      <c r="D48" s="431">
        <v>0</v>
      </c>
      <c r="E48" s="253"/>
      <c r="F48" s="973">
        <v>0</v>
      </c>
      <c r="G48" s="22">
        <v>0</v>
      </c>
      <c r="H48" s="249"/>
      <c r="I48" s="483">
        <f>SUM(C48+'May Report'!I48)</f>
        <v>3</v>
      </c>
      <c r="J48" s="594">
        <f>SUM(D48+'May Report'!J48)</f>
        <v>807</v>
      </c>
      <c r="K48" s="525"/>
      <c r="L48" s="522">
        <f>SUM(F48+'May Report'!L48)</f>
        <v>8</v>
      </c>
      <c r="M48" s="628">
        <f>SUM(G48+'May Report'!M48)</f>
        <v>1823</v>
      </c>
    </row>
    <row r="49" spans="1:13" ht="16" x14ac:dyDescent="0.2">
      <c r="A49" s="175" t="s">
        <v>28</v>
      </c>
      <c r="B49" s="354"/>
      <c r="C49" s="483">
        <f>'06 Five Reports'!J14</f>
        <v>31</v>
      </c>
      <c r="D49" s="431">
        <f>'06 Five Reports'!G73</f>
        <v>34472.06</v>
      </c>
      <c r="E49" s="253"/>
      <c r="F49" s="973">
        <v>22</v>
      </c>
      <c r="G49" s="22">
        <v>25753.9</v>
      </c>
      <c r="H49" s="249"/>
      <c r="I49" s="483">
        <f>SUM(C49+'May Report'!I49)</f>
        <v>193</v>
      </c>
      <c r="J49" s="594">
        <f>SUM(D49+'May Report'!J49)</f>
        <v>231616.83</v>
      </c>
      <c r="K49" s="525"/>
      <c r="L49" s="522">
        <f>SUM(F49+'May Report'!L49)</f>
        <v>238</v>
      </c>
      <c r="M49" s="628">
        <f>SUM(G49+'May Report'!M49)</f>
        <v>177075.3</v>
      </c>
    </row>
    <row r="50" spans="1:13" ht="16" x14ac:dyDescent="0.2">
      <c r="A50" s="175" t="s">
        <v>29</v>
      </c>
      <c r="B50" s="354"/>
      <c r="C50" s="483">
        <f>'06 Five Reports'!J15</f>
        <v>4</v>
      </c>
      <c r="D50" s="431">
        <f>'06 Five Reports'!G76</f>
        <v>385</v>
      </c>
      <c r="E50" s="253"/>
      <c r="F50" s="973">
        <v>1</v>
      </c>
      <c r="G50" s="22">
        <v>268</v>
      </c>
      <c r="H50" s="249"/>
      <c r="I50" s="483">
        <f>SUM(C50+'May Report'!I50)</f>
        <v>37</v>
      </c>
      <c r="J50" s="594">
        <f>SUM(D50+'May Report'!J50)</f>
        <v>4904</v>
      </c>
      <c r="K50" s="525"/>
      <c r="L50" s="522">
        <f>SUM(F50+'May Report'!L50)</f>
        <v>46</v>
      </c>
      <c r="M50" s="628">
        <f>SUM(G50+'May Report'!M50)</f>
        <v>4440</v>
      </c>
    </row>
    <row r="51" spans="1:13" ht="16" x14ac:dyDescent="0.2">
      <c r="A51" s="175" t="s">
        <v>3</v>
      </c>
      <c r="B51" s="354"/>
      <c r="C51" s="483">
        <f>'06 Five Reports'!J11</f>
        <v>6</v>
      </c>
      <c r="D51" s="431">
        <f>'06 Five Reports'!G10</f>
        <v>1519</v>
      </c>
      <c r="E51" s="253"/>
      <c r="F51" s="973">
        <v>13</v>
      </c>
      <c r="G51" s="22">
        <v>2358</v>
      </c>
      <c r="H51" s="249"/>
      <c r="I51" s="483">
        <f>SUM(C51+'May Report'!I51)</f>
        <v>31</v>
      </c>
      <c r="J51" s="594">
        <f>SUM(D51+'May Report'!J51)</f>
        <v>10912</v>
      </c>
      <c r="K51" s="525"/>
      <c r="L51" s="522">
        <f>SUM(F51+'May Report'!L51)</f>
        <v>52</v>
      </c>
      <c r="M51" s="628">
        <f>SUM(G51+'May Report'!M51)</f>
        <v>19142.52</v>
      </c>
    </row>
    <row r="52" spans="1:13" ht="16" x14ac:dyDescent="0.2">
      <c r="A52" s="175" t="s">
        <v>30</v>
      </c>
      <c r="B52" s="354"/>
      <c r="C52" s="483">
        <f>'06 Five Reports'!J13</f>
        <v>24</v>
      </c>
      <c r="D52" s="431">
        <f>'06 Five Reports'!G9</f>
        <v>4752</v>
      </c>
      <c r="E52" s="253"/>
      <c r="F52" s="973">
        <v>18</v>
      </c>
      <c r="G52" s="22">
        <v>4762</v>
      </c>
      <c r="H52" s="249"/>
      <c r="I52" s="483">
        <f>SUM(C52+'May Report'!I52)</f>
        <v>258</v>
      </c>
      <c r="J52" s="594">
        <f>SUM(D52+'May Report'!J52)</f>
        <v>48958.469999999994</v>
      </c>
      <c r="K52" s="525"/>
      <c r="L52" s="522">
        <f>SUM(F52+'May Report'!L52)</f>
        <v>257</v>
      </c>
      <c r="M52" s="628">
        <f>SUM(G52+'May Report'!M52)</f>
        <v>50290.020000000004</v>
      </c>
    </row>
    <row r="53" spans="1:13" ht="16" x14ac:dyDescent="0.2">
      <c r="A53" s="175" t="s">
        <v>31</v>
      </c>
      <c r="B53" s="350"/>
      <c r="C53" s="483">
        <v>0</v>
      </c>
      <c r="D53" s="431">
        <v>0</v>
      </c>
      <c r="E53" s="253"/>
      <c r="F53" s="973">
        <v>0</v>
      </c>
      <c r="G53" s="22">
        <v>0</v>
      </c>
      <c r="H53" s="249"/>
      <c r="I53" s="483">
        <f>SUM(C53+'May Report'!I53)</f>
        <v>1</v>
      </c>
      <c r="J53" s="594">
        <f>SUM(D53+'May Report'!J53)</f>
        <v>388</v>
      </c>
      <c r="K53" s="525"/>
      <c r="L53" s="522">
        <f>SUM(F53+'May Report'!L53)</f>
        <v>29</v>
      </c>
      <c r="M53" s="628">
        <f>SUM(G53+'May Report'!M53)</f>
        <v>12536</v>
      </c>
    </row>
    <row r="54" spans="1:13" ht="16" x14ac:dyDescent="0.2">
      <c r="A54" s="175" t="s">
        <v>4</v>
      </c>
      <c r="B54" s="354"/>
      <c r="C54" s="483">
        <f>'06 Five Reports'!J20</f>
        <v>20</v>
      </c>
      <c r="D54" s="431">
        <f>'06 Five Reports'!G126</f>
        <v>8442</v>
      </c>
      <c r="E54" s="253"/>
      <c r="F54" s="973">
        <v>14</v>
      </c>
      <c r="G54" s="22">
        <v>4784</v>
      </c>
      <c r="H54" s="249"/>
      <c r="I54" s="483">
        <f>SUM(C54+'May Report'!I54)</f>
        <v>212</v>
      </c>
      <c r="J54" s="594">
        <f>SUM(D54+'May Report'!J54)</f>
        <v>62689.990000000005</v>
      </c>
      <c r="K54" s="525"/>
      <c r="L54" s="522">
        <f>SUM(F54+'May Report'!L54)</f>
        <v>81</v>
      </c>
      <c r="M54" s="628">
        <f>SUM(G54+'May Report'!M54)</f>
        <v>25923</v>
      </c>
    </row>
    <row r="55" spans="1:13" ht="16" x14ac:dyDescent="0.2">
      <c r="A55" s="175" t="s">
        <v>32</v>
      </c>
      <c r="B55" s="354"/>
      <c r="C55" s="483">
        <f>'06 Five Reports'!J19</f>
        <v>20</v>
      </c>
      <c r="D55" s="431">
        <f>'06 Five Reports'!G6</f>
        <v>2657</v>
      </c>
      <c r="E55" s="253"/>
      <c r="F55" s="973">
        <v>7</v>
      </c>
      <c r="G55" s="22">
        <v>371</v>
      </c>
      <c r="H55" s="249"/>
      <c r="I55" s="483">
        <f>SUM(C55+'May Report'!I55)</f>
        <v>78</v>
      </c>
      <c r="J55" s="594">
        <f>SUM(D55+'May Report'!J55)</f>
        <v>8724</v>
      </c>
      <c r="K55" s="525"/>
      <c r="L55" s="522">
        <f>SUM(F55+'May Report'!L55)</f>
        <v>150</v>
      </c>
      <c r="M55" s="628">
        <f>SUM(G55+'May Report'!M55)</f>
        <v>8829</v>
      </c>
    </row>
    <row r="56" spans="1:13" ht="16" x14ac:dyDescent="0.2">
      <c r="A56" s="175" t="s">
        <v>33</v>
      </c>
      <c r="B56" s="354"/>
      <c r="C56" s="483">
        <f>'06 Five Reports'!M3</f>
        <v>8</v>
      </c>
      <c r="D56" s="431">
        <f>'06 Five Reports'!G15</f>
        <v>1233</v>
      </c>
      <c r="E56" s="253"/>
      <c r="F56" s="973">
        <v>17</v>
      </c>
      <c r="G56" s="22">
        <v>2455</v>
      </c>
      <c r="H56" s="249"/>
      <c r="I56" s="483">
        <f>SUM(C56+'May Report'!I56)</f>
        <v>63</v>
      </c>
      <c r="J56" s="594">
        <f>SUM(D56+'May Report'!J56)</f>
        <v>11785</v>
      </c>
      <c r="K56" s="525"/>
      <c r="L56" s="522">
        <f>SUM(F56+'May Report'!L56)</f>
        <v>88</v>
      </c>
      <c r="M56" s="628">
        <f>SUM(G56+'May Report'!M56)</f>
        <v>11490</v>
      </c>
    </row>
    <row r="57" spans="1:13" ht="17" thickBot="1" x14ac:dyDescent="0.25">
      <c r="A57" s="201" t="s">
        <v>34</v>
      </c>
      <c r="B57" s="360"/>
      <c r="C57" s="484">
        <f>'06 Five Reports'!M4</f>
        <v>4</v>
      </c>
      <c r="D57" s="432">
        <f>'06 Five Reports'!G13</f>
        <v>9422</v>
      </c>
      <c r="E57" s="376"/>
      <c r="F57" s="974">
        <v>8</v>
      </c>
      <c r="G57" s="377">
        <v>8938</v>
      </c>
      <c r="H57" s="251"/>
      <c r="I57" s="484">
        <f>SUM(C57+'May Report'!I57)</f>
        <v>27</v>
      </c>
      <c r="J57" s="595">
        <f>SUM(D57+'May Report'!J57)</f>
        <v>100110</v>
      </c>
      <c r="K57" s="526"/>
      <c r="L57" s="523">
        <f>SUM(F57+'May Report'!L57)</f>
        <v>31</v>
      </c>
      <c r="M57" s="630">
        <f>SUM(G57+'May Report'!M57)</f>
        <v>26490</v>
      </c>
    </row>
    <row r="58" spans="1:13" ht="17" thickBot="1" x14ac:dyDescent="0.25">
      <c r="A58" s="202" t="s">
        <v>35</v>
      </c>
      <c r="B58" s="357"/>
      <c r="C58" s="471">
        <f>SUM(C45:C57)</f>
        <v>265</v>
      </c>
      <c r="D58" s="219">
        <f>SUM(D45:D57)</f>
        <v>191907.93</v>
      </c>
      <c r="E58" s="347"/>
      <c r="F58" s="476">
        <f>SUM(F45:F57)</f>
        <v>254</v>
      </c>
      <c r="G58" s="879">
        <f>SUM(G45:G57)</f>
        <v>159651.94</v>
      </c>
      <c r="H58" s="357"/>
      <c r="I58" s="471">
        <f>SUM(I45:I57)</f>
        <v>2611</v>
      </c>
      <c r="J58" s="219">
        <f>SUM(J45:J57)</f>
        <v>1235494.5900000001</v>
      </c>
      <c r="K58" s="344"/>
      <c r="L58" s="476">
        <f>SUM(L45:L57)</f>
        <v>2893</v>
      </c>
      <c r="M58" s="882">
        <f>SUM(M45:M57)</f>
        <v>1108648.52</v>
      </c>
    </row>
    <row r="59" spans="1:13" ht="17" thickBot="1" x14ac:dyDescent="0.25">
      <c r="A59" s="180"/>
      <c r="B59" s="180"/>
      <c r="C59" s="472"/>
      <c r="D59" s="180"/>
      <c r="E59" s="348"/>
      <c r="F59" s="472"/>
      <c r="G59" s="180"/>
      <c r="H59" s="348"/>
      <c r="I59" s="472"/>
      <c r="J59" s="180"/>
      <c r="K59" s="180"/>
      <c r="L59" s="472"/>
      <c r="M59" s="180"/>
    </row>
    <row r="60" spans="1:13" ht="17" thickBot="1" x14ac:dyDescent="0.25">
      <c r="A60" s="203" t="s">
        <v>25</v>
      </c>
      <c r="B60" s="355"/>
      <c r="C60" s="473">
        <f>SUM(C42+C58)</f>
        <v>708</v>
      </c>
      <c r="D60" s="220">
        <f>SUM(D42+D58)</f>
        <v>392617.01</v>
      </c>
      <c r="E60" s="349"/>
      <c r="F60" s="480">
        <f>SUM(F42+F58)</f>
        <v>744</v>
      </c>
      <c r="G60" s="885">
        <f>SUM(G42+G58)</f>
        <v>354892.95</v>
      </c>
      <c r="H60" s="359"/>
      <c r="I60" s="473">
        <f>SUM(I42+I58)</f>
        <v>7378</v>
      </c>
      <c r="J60" s="884">
        <f>SUM(J42+J58)</f>
        <v>3393937.46</v>
      </c>
      <c r="K60" s="349"/>
      <c r="L60" s="480">
        <f>SUM(L42+L58)</f>
        <v>7526</v>
      </c>
      <c r="M60" s="883">
        <f>SUM(M42+M58)</f>
        <v>2920504.52</v>
      </c>
    </row>
    <row r="61" spans="1:13" ht="16" x14ac:dyDescent="0.2">
      <c r="A61" s="180"/>
      <c r="B61" s="180"/>
      <c r="C61" s="180"/>
      <c r="D61" s="180"/>
      <c r="E61" s="180"/>
      <c r="F61" s="180"/>
      <c r="G61" s="180"/>
      <c r="H61" s="180"/>
      <c r="I61" s="180"/>
      <c r="J61" s="180"/>
      <c r="K61" s="180"/>
      <c r="L61" s="180"/>
      <c r="M61" s="180"/>
    </row>
    <row r="62" spans="1:13" ht="16" x14ac:dyDescent="0.2">
      <c r="A62" s="204" t="s">
        <v>47</v>
      </c>
      <c r="B62" s="204"/>
      <c r="C62" s="204"/>
      <c r="D62" s="204"/>
      <c r="E62" s="204"/>
      <c r="F62" s="204"/>
      <c r="G62" s="204"/>
      <c r="H62" s="204"/>
      <c r="I62" s="204"/>
      <c r="J62" s="204"/>
      <c r="K62" s="180"/>
      <c r="L62" s="180"/>
      <c r="M62" s="180"/>
    </row>
    <row r="63" spans="1:13" ht="16" x14ac:dyDescent="0.2">
      <c r="A63" s="204"/>
      <c r="B63" s="204"/>
      <c r="C63" s="204"/>
      <c r="D63" s="204"/>
      <c r="E63" s="204"/>
      <c r="F63" s="204"/>
      <c r="G63" s="204"/>
      <c r="H63" s="204"/>
      <c r="I63" s="204"/>
      <c r="J63" s="204"/>
      <c r="K63" s="180"/>
      <c r="L63" s="180"/>
      <c r="M63" s="180"/>
    </row>
    <row r="64" spans="1:13" ht="16" x14ac:dyDescent="0.2">
      <c r="A64" s="204" t="s">
        <v>2896</v>
      </c>
      <c r="B64" s="204"/>
      <c r="C64" s="204"/>
      <c r="D64" s="204"/>
      <c r="E64" s="204"/>
      <c r="F64" s="204"/>
      <c r="G64" s="204"/>
      <c r="H64" s="204"/>
      <c r="I64" s="204"/>
      <c r="J64" s="204"/>
      <c r="K64" s="180"/>
      <c r="L64" s="180"/>
      <c r="M64" s="180"/>
    </row>
  </sheetData>
  <mergeCells count="30">
    <mergeCell ref="B21:C21"/>
    <mergeCell ref="E21:F21"/>
    <mergeCell ref="H21:I21"/>
    <mergeCell ref="K21:L21"/>
    <mergeCell ref="A1:M1"/>
    <mergeCell ref="B3:D3"/>
    <mergeCell ref="E3:G3"/>
    <mergeCell ref="H3:J3"/>
    <mergeCell ref="K3:M3"/>
    <mergeCell ref="B27:C27"/>
    <mergeCell ref="E27:F27"/>
    <mergeCell ref="H27:I27"/>
    <mergeCell ref="K27:L27"/>
    <mergeCell ref="B30:C30"/>
    <mergeCell ref="E30:F30"/>
    <mergeCell ref="H30:I30"/>
    <mergeCell ref="K30:L30"/>
    <mergeCell ref="B44:C44"/>
    <mergeCell ref="E44:F44"/>
    <mergeCell ref="H44:I44"/>
    <mergeCell ref="K44:L44"/>
    <mergeCell ref="B33:D33"/>
    <mergeCell ref="B35:D35"/>
    <mergeCell ref="E35:G35"/>
    <mergeCell ref="H35:J35"/>
    <mergeCell ref="K35:M35"/>
    <mergeCell ref="B36:C36"/>
    <mergeCell ref="E36:F36"/>
    <mergeCell ref="H36:I36"/>
    <mergeCell ref="K36:L36"/>
  </mergeCells>
  <pageMargins left="0.7" right="0.7" top="0.75" bottom="0.75" header="0.3" footer="0.3"/>
  <pageSetup scale="46" fitToHeight="0" orientation="portrait" verticalDpi="0" r:id="rId1"/>
  <ignoredErrors>
    <ignoredError sqref="G38:G41 F37" unlockedFormula="1"/>
  </ignoredErrors>
  <drawing r:id="rId2"/>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575B2-ED50-4657-8C59-3BC731F0B636}">
  <dimension ref="A1:O35"/>
  <sheetViews>
    <sheetView topLeftCell="D1" workbookViewId="0">
      <selection activeCell="D3" sqref="D3"/>
    </sheetView>
  </sheetViews>
  <sheetFormatPr baseColWidth="10" defaultColWidth="8.83203125" defaultRowHeight="13" x14ac:dyDescent="0.15"/>
  <cols>
    <col min="1" max="1" width="41" customWidth="1"/>
    <col min="2" max="2" width="10.33203125" customWidth="1"/>
    <col min="3" max="3" width="27.1640625" customWidth="1"/>
    <col min="5" max="5" width="32.33203125" customWidth="1"/>
    <col min="7" max="7" width="18.6640625" customWidth="1"/>
    <col min="9" max="9" width="41" customWidth="1"/>
    <col min="10" max="10" width="10.33203125" customWidth="1"/>
    <col min="11" max="11" width="27.1640625" customWidth="1"/>
    <col min="13" max="13" width="32.33203125" customWidth="1"/>
    <col min="15" max="15" width="18.6640625" customWidth="1"/>
  </cols>
  <sheetData>
    <row r="1" spans="1:15" x14ac:dyDescent="0.15">
      <c r="A1" t="s">
        <v>6238</v>
      </c>
      <c r="I1" t="s">
        <v>6279</v>
      </c>
    </row>
    <row r="2" spans="1:15" ht="14" thickBot="1" x14ac:dyDescent="0.2">
      <c r="B2" t="s">
        <v>6239</v>
      </c>
      <c r="C2" t="s">
        <v>5240</v>
      </c>
      <c r="D2" t="s">
        <v>6286</v>
      </c>
      <c r="J2" t="s">
        <v>6239</v>
      </c>
      <c r="K2" t="s">
        <v>5240</v>
      </c>
    </row>
    <row r="3" spans="1:15" ht="16" x14ac:dyDescent="0.15">
      <c r="A3" s="174" t="s">
        <v>43</v>
      </c>
      <c r="B3">
        <f>SUM('Jan Report '!C5+'Feb Report'!C5+'Mar Report'!C5)</f>
        <v>0</v>
      </c>
      <c r="C3" s="144">
        <f>SUM('Jan Report '!D5+'Feb Report'!D5+'Mar Report'!D5)</f>
        <v>0</v>
      </c>
      <c r="D3">
        <f>SUM('Mar Report'!I5)</f>
        <v>6</v>
      </c>
      <c r="I3" s="174" t="s">
        <v>43</v>
      </c>
      <c r="J3">
        <f>SUM('Apr Report'!C5+'May Report'!C5+'June Report'!C5)</f>
        <v>11</v>
      </c>
      <c r="K3" s="144">
        <f>SUM('Apr Report'!D5+'May Report'!D5+'June Report'!D5)</f>
        <v>1063028.6300000001</v>
      </c>
    </row>
    <row r="4" spans="1:15" ht="16" x14ac:dyDescent="0.15">
      <c r="A4" s="175" t="s">
        <v>42</v>
      </c>
      <c r="B4">
        <f>SUM('Jan Report '!C6+'Feb Report'!C6+'Mar Report'!C6)</f>
        <v>19</v>
      </c>
      <c r="C4" s="144">
        <f>SUM('Jan Report '!D6+'Feb Report'!D6+'Mar Report'!D6)</f>
        <v>2769168.5999999996</v>
      </c>
      <c r="D4">
        <f>'Mar Report'!I6</f>
        <v>86</v>
      </c>
      <c r="I4" s="175" t="s">
        <v>42</v>
      </c>
      <c r="J4">
        <f>SUM('Apr Report'!C6+'May Report'!C6+'June Report'!C6)</f>
        <v>33</v>
      </c>
      <c r="K4" s="144">
        <f>SUM('Apr Report'!D6+'May Report'!D6+'June Report'!D6)</f>
        <v>4243771.1599999992</v>
      </c>
    </row>
    <row r="5" spans="1:15" ht="16" x14ac:dyDescent="0.15">
      <c r="A5" s="175" t="s">
        <v>5</v>
      </c>
      <c r="B5">
        <f>SUM('Jan Report '!C7+'Feb Report'!C7+'Mar Report'!C7)</f>
        <v>0</v>
      </c>
      <c r="C5" s="144">
        <f>SUM('Jan Report '!D7+'Feb Report'!D7+'Mar Report'!D7)</f>
        <v>0</v>
      </c>
      <c r="D5">
        <f>'Mar Report'!I7</f>
        <v>6</v>
      </c>
      <c r="I5" s="175" t="s">
        <v>5</v>
      </c>
      <c r="J5">
        <f>SUM('Apr Report'!C7+'May Report'!C7+'June Report'!C7)</f>
        <v>13</v>
      </c>
      <c r="K5" s="144">
        <f>SUM('Apr Report'!D7+'May Report'!D7+'June Report'!D7)</f>
        <v>1034174.15</v>
      </c>
    </row>
    <row r="6" spans="1:15" ht="16" x14ac:dyDescent="0.15">
      <c r="A6" s="175" t="s">
        <v>40</v>
      </c>
      <c r="B6">
        <f>SUM('Jan Report '!C8+'Feb Report'!C8+'Mar Report'!C8)</f>
        <v>149</v>
      </c>
      <c r="C6" s="144">
        <f>SUM('Jan Report '!D8+'Feb Report'!D8+'Mar Report'!D8)</f>
        <v>6754250.6400000006</v>
      </c>
      <c r="D6">
        <f>'Mar Report'!I8</f>
        <v>740</v>
      </c>
      <c r="I6" s="175" t="s">
        <v>40</v>
      </c>
      <c r="J6">
        <f>SUM('Apr Report'!C8+'May Report'!C8+'June Report'!C8)</f>
        <v>218</v>
      </c>
      <c r="K6" s="144">
        <f>SUM('Apr Report'!D8+'May Report'!D8+'June Report'!D8)</f>
        <v>10871764.66</v>
      </c>
    </row>
    <row r="7" spans="1:15" ht="16" x14ac:dyDescent="0.15">
      <c r="A7" s="1027" t="s">
        <v>41</v>
      </c>
      <c r="B7">
        <f>SUM('Jan Report '!C9+'Feb Report'!C9+'Mar Report'!C9)</f>
        <v>0</v>
      </c>
      <c r="C7" s="144">
        <f>SUM('Jan Report '!D9+'Feb Report'!D9+'Mar Report'!D9)</f>
        <v>0</v>
      </c>
      <c r="D7">
        <f>'Mar Report'!I9</f>
        <v>0</v>
      </c>
      <c r="I7" s="1027" t="s">
        <v>41</v>
      </c>
      <c r="J7">
        <f>SUM('Apr Report'!C9+'May Report'!C9+'June Report'!C9)</f>
        <v>0</v>
      </c>
      <c r="K7" s="144">
        <f>SUM('Apr Report'!D9+'May Report'!D9+'June Report'!D9)</f>
        <v>0</v>
      </c>
    </row>
    <row r="8" spans="1:15" ht="16" x14ac:dyDescent="0.15">
      <c r="A8" s="1027" t="s">
        <v>6241</v>
      </c>
      <c r="B8">
        <f>SUM(F8:F10)</f>
        <v>23</v>
      </c>
      <c r="C8" s="144">
        <f>SUM(G8:G10)</f>
        <v>2089098.5799999998</v>
      </c>
      <c r="D8">
        <f>SUM('Mar Report'!I10:I12)</f>
        <v>57</v>
      </c>
      <c r="E8" s="175" t="s">
        <v>44</v>
      </c>
      <c r="F8">
        <f>SUM('Jan Report '!C10+'Feb Report'!C10+'Mar Report'!C10)</f>
        <v>12</v>
      </c>
      <c r="G8" s="144">
        <f>SUM('Jan Report '!D10+'Feb Report'!D10+'Mar Report'!D10)</f>
        <v>1171094.68</v>
      </c>
      <c r="I8" s="1027" t="s">
        <v>6241</v>
      </c>
      <c r="J8">
        <f>SUM(N8:N10)</f>
        <v>6</v>
      </c>
      <c r="K8" s="144">
        <f>SUM(O8:O10)</f>
        <v>27390644.989999998</v>
      </c>
      <c r="M8" s="175" t="s">
        <v>44</v>
      </c>
      <c r="N8">
        <f>SUM('Apr Report'!C10+'May Report'!C10+'June Report'!C10)</f>
        <v>2</v>
      </c>
      <c r="O8" s="144">
        <f>SUM('Apr Report'!D10+'May Report'!D10+'June Report'!D10)</f>
        <v>231508.13</v>
      </c>
    </row>
    <row r="9" spans="1:15" ht="17" x14ac:dyDescent="0.15">
      <c r="A9" s="177" t="s">
        <v>3258</v>
      </c>
      <c r="B9">
        <f>SUM('Jan Report '!C28+'Feb Report'!C28+'Mar Report'!C28)</f>
        <v>5</v>
      </c>
      <c r="C9" s="144" t="s">
        <v>6240</v>
      </c>
      <c r="E9" s="175" t="s">
        <v>38</v>
      </c>
      <c r="F9">
        <f>SUM('Jan Report '!C11+'Feb Report'!C11+'Mar Report'!C11)</f>
        <v>2</v>
      </c>
      <c r="G9" s="144">
        <f>SUM('Jan Report '!D11+'Feb Report'!D11+'Mar Report'!D11)</f>
        <v>170746.4</v>
      </c>
      <c r="I9" s="177" t="s">
        <v>3258</v>
      </c>
      <c r="J9">
        <f>SUM('Apr Report'!C28+'May Report'!C28+'June Report'!C28)</f>
        <v>3</v>
      </c>
      <c r="K9" s="144" t="s">
        <v>6240</v>
      </c>
      <c r="M9" s="175" t="s">
        <v>38</v>
      </c>
      <c r="N9">
        <f>SUM('Apr Report'!C11+'May Report'!C11+'June Report'!C11)</f>
        <v>0</v>
      </c>
      <c r="O9" s="144">
        <f>SUM('Apr Report'!D11+'May Report'!D11+'June Report'!D11)</f>
        <v>0</v>
      </c>
    </row>
    <row r="10" spans="1:15" ht="16" x14ac:dyDescent="0.15">
      <c r="E10" s="175" t="s">
        <v>39</v>
      </c>
      <c r="F10">
        <f>SUM('Jan Report '!C12+'Feb Report'!C12+'Mar Report'!C12)</f>
        <v>9</v>
      </c>
      <c r="G10" s="144">
        <f>SUM('Jan Report '!D12+'Feb Report'!D12+'Mar Report'!D12)</f>
        <v>747257.5</v>
      </c>
      <c r="M10" s="175" t="s">
        <v>39</v>
      </c>
      <c r="N10">
        <f>SUM('Apr Report'!C12+'May Report'!C12+'June Report'!C12)</f>
        <v>4</v>
      </c>
      <c r="O10" s="144">
        <f>SUM('Apr Report'!D12+'May Report'!D12+'June Report'!D12)</f>
        <v>27159136.859999999</v>
      </c>
    </row>
    <row r="15" spans="1:15" ht="16" x14ac:dyDescent="0.15">
      <c r="A15" s="175" t="s">
        <v>19</v>
      </c>
      <c r="B15">
        <f>SUM('Jan Report '!C37+'Feb Report'!C37+'Mar Report'!C37)</f>
        <v>176</v>
      </c>
      <c r="C15" s="144">
        <f>SUM('Jan Report '!D37+'Feb Report'!D37+'Mar Report'!D37)</f>
        <v>327308.69</v>
      </c>
      <c r="I15" s="175" t="s">
        <v>19</v>
      </c>
      <c r="J15">
        <f>SUM('Apr Report'!C37+'May Report'!C37+'June Report'!C37)</f>
        <v>324</v>
      </c>
      <c r="K15" s="144">
        <f>SUM('Apr Report'!D37+'May Report'!D37+'June Report'!D37)</f>
        <v>455044.57000000007</v>
      </c>
    </row>
    <row r="16" spans="1:15" ht="16" x14ac:dyDescent="0.15">
      <c r="A16" s="175" t="s">
        <v>20</v>
      </c>
      <c r="B16">
        <f>SUM('Jan Report '!C38+'Feb Report'!C38+'Mar Report'!C38)</f>
        <v>228</v>
      </c>
      <c r="C16" s="144">
        <f>SUM('Jan Report '!D38+'Feb Report'!D38+'Mar Report'!D38)</f>
        <v>107478.7</v>
      </c>
      <c r="I16" s="175" t="s">
        <v>20</v>
      </c>
      <c r="J16">
        <f>SUM('Apr Report'!C38+'May Report'!C38+'June Report'!C38)</f>
        <v>384</v>
      </c>
      <c r="K16" s="144">
        <f>SUM('Apr Report'!D38+'May Report'!D38+'June Report'!D38)</f>
        <v>78517.919999999998</v>
      </c>
    </row>
    <row r="17" spans="1:13" ht="16" x14ac:dyDescent="0.15">
      <c r="A17" s="175" t="s">
        <v>21</v>
      </c>
      <c r="B17">
        <f>SUM('Jan Report '!C39+'Feb Report'!C39+'Mar Report'!C39)</f>
        <v>200</v>
      </c>
      <c r="C17" s="144">
        <f>SUM('Jan Report '!D39+'Feb Report'!D39+'Mar Report'!D39)</f>
        <v>76824</v>
      </c>
      <c r="I17" s="175" t="s">
        <v>21</v>
      </c>
      <c r="J17">
        <f>SUM('Apr Report'!C39+'May Report'!C39+'June Report'!C39)</f>
        <v>315</v>
      </c>
      <c r="K17" s="144">
        <f>SUM('Apr Report'!D39+'May Report'!D39+'June Report'!D39)</f>
        <v>76480</v>
      </c>
    </row>
    <row r="18" spans="1:13" ht="16" x14ac:dyDescent="0.15">
      <c r="A18" s="175" t="s">
        <v>22</v>
      </c>
      <c r="B18">
        <f>SUM('Jan Report '!C40+'Feb Report'!C40+'Mar Report'!C40)</f>
        <v>322</v>
      </c>
      <c r="C18" s="144">
        <f>SUM('Jan Report '!D40+'Feb Report'!D40+'Mar Report'!D40)</f>
        <v>53711</v>
      </c>
      <c r="I18" s="175" t="s">
        <v>22</v>
      </c>
      <c r="J18">
        <f>SUM('Apr Report'!C40+'May Report'!C40+'June Report'!C40)</f>
        <v>412</v>
      </c>
      <c r="K18" s="144">
        <f>SUM('Apr Report'!D40+'May Report'!D40+'June Report'!D40)</f>
        <v>42793</v>
      </c>
    </row>
    <row r="19" spans="1:13" ht="17" thickBot="1" x14ac:dyDescent="0.2">
      <c r="A19" s="178" t="s">
        <v>1488</v>
      </c>
      <c r="B19">
        <f>SUM('Jan Report '!C41+'Feb Report'!C41+'Mar Report'!C41)</f>
        <v>11</v>
      </c>
      <c r="C19" s="144">
        <f>SUM('Jan Report '!D41+'Feb Report'!D41+'Mar Report'!D41)</f>
        <v>437</v>
      </c>
      <c r="I19" s="178" t="s">
        <v>1488</v>
      </c>
      <c r="J19">
        <f>SUM('Apr Report'!C41+'May Report'!C41+'June Report'!C41)</f>
        <v>23</v>
      </c>
      <c r="K19" s="144">
        <f>SUM('Apr Report'!D41+'May Report'!D41+'June Report'!D41)</f>
        <v>361</v>
      </c>
    </row>
    <row r="22" spans="1:13" ht="16" x14ac:dyDescent="0.15">
      <c r="A22" s="1028" t="s">
        <v>6242</v>
      </c>
      <c r="C22" s="1034" t="e" cm="1">
        <f t="array" ref="C22">SUM('July Report'!B33:D33+'Aug Report'!B33:D33+'Sept Report'!B33:D33+'Oct Report'!B33:D33+'Nov Report'!B33:D33+'Dec Report'!B33:D33+'Jan Report '!B33:D33+'Feb Report'!B33:D33+'Mar Report'!B33:D33)</f>
        <v>#REF!</v>
      </c>
      <c r="I22" s="1028" t="s">
        <v>6280</v>
      </c>
      <c r="K22" s="1034" t="e" cm="1">
        <f t="array" ref="K22">SUM('July Report'!B33:D33+'Aug Report'!B33:D33+'Sept Report'!B33:D33+'Oct Report'!B33:D33+'Nov Report'!B33:D33+'Dec Report'!B33:D33+'Jan Report '!B33:D33+'Feb Report'!B33:D33+'Mar Report'!B33:D33+'Apr Report'!B33:D33+'May Report'!B33:D33+'June Report'!B33:D33)</f>
        <v>#REF!</v>
      </c>
    </row>
    <row r="23" spans="1:13" ht="16" x14ac:dyDescent="0.15">
      <c r="A23" s="1028" t="s">
        <v>6243</v>
      </c>
      <c r="C23" s="1034">
        <f>SUM(C24:C32)</f>
        <v>169652902.62</v>
      </c>
      <c r="I23" s="1028" t="s">
        <v>6281</v>
      </c>
      <c r="K23" s="1034">
        <f>SUM(K24:K35)</f>
        <v>322297268.38999999</v>
      </c>
    </row>
    <row r="24" spans="1:13" x14ac:dyDescent="0.15">
      <c r="B24" s="27" t="s">
        <v>6246</v>
      </c>
      <c r="C24" s="144">
        <v>28323393.98</v>
      </c>
      <c r="J24" s="27" t="s">
        <v>6246</v>
      </c>
      <c r="K24" s="144">
        <v>28323393.98</v>
      </c>
      <c r="L24" s="27" t="s">
        <v>6284</v>
      </c>
    </row>
    <row r="25" spans="1:13" x14ac:dyDescent="0.15">
      <c r="B25" s="27" t="s">
        <v>6247</v>
      </c>
      <c r="C25" s="144">
        <v>26024193</v>
      </c>
      <c r="J25" s="27" t="s">
        <v>6247</v>
      </c>
      <c r="K25" s="144">
        <v>26024193</v>
      </c>
    </row>
    <row r="26" spans="1:13" x14ac:dyDescent="0.15">
      <c r="B26" s="27" t="s">
        <v>6248</v>
      </c>
      <c r="C26" s="144">
        <v>10046904</v>
      </c>
      <c r="J26" s="27" t="s">
        <v>6248</v>
      </c>
      <c r="K26" s="144">
        <v>10046904</v>
      </c>
    </row>
    <row r="27" spans="1:13" x14ac:dyDescent="0.15">
      <c r="B27" s="27" t="s">
        <v>6249</v>
      </c>
      <c r="C27" s="144">
        <v>35385025</v>
      </c>
      <c r="J27" s="27" t="s">
        <v>6249</v>
      </c>
      <c r="K27" s="144">
        <v>35385025</v>
      </c>
    </row>
    <row r="28" spans="1:13" x14ac:dyDescent="0.15">
      <c r="B28" s="27" t="s">
        <v>6250</v>
      </c>
      <c r="C28" s="144">
        <v>11583613</v>
      </c>
      <c r="J28" s="27" t="s">
        <v>6250</v>
      </c>
      <c r="K28" s="144">
        <v>11583613</v>
      </c>
    </row>
    <row r="29" spans="1:13" x14ac:dyDescent="0.15">
      <c r="B29" s="27" t="s">
        <v>6251</v>
      </c>
      <c r="C29" s="144">
        <v>14923171</v>
      </c>
      <c r="J29" s="27" t="s">
        <v>6251</v>
      </c>
      <c r="K29" s="144">
        <v>14923171</v>
      </c>
    </row>
    <row r="30" spans="1:13" x14ac:dyDescent="0.15">
      <c r="B30" s="27" t="s">
        <v>6244</v>
      </c>
      <c r="C30" s="144">
        <v>7000171.4400000004</v>
      </c>
      <c r="J30" s="27" t="s">
        <v>6244</v>
      </c>
      <c r="K30" s="144">
        <v>7000171.4400000004</v>
      </c>
    </row>
    <row r="31" spans="1:13" x14ac:dyDescent="0.15">
      <c r="B31" s="27" t="s">
        <v>6245</v>
      </c>
      <c r="C31" s="144">
        <v>6431328.2000000002</v>
      </c>
      <c r="J31" s="27" t="s">
        <v>6245</v>
      </c>
      <c r="K31" s="144">
        <v>6431328.2000000002</v>
      </c>
    </row>
    <row r="32" spans="1:13" x14ac:dyDescent="0.15">
      <c r="B32" s="27" t="s">
        <v>6252</v>
      </c>
      <c r="C32" s="144">
        <v>29935103</v>
      </c>
      <c r="J32" s="27" t="s">
        <v>6252</v>
      </c>
      <c r="K32" s="144">
        <v>29935103</v>
      </c>
      <c r="M32" s="143"/>
    </row>
    <row r="33" spans="2:11" x14ac:dyDescent="0.15">
      <c r="B33" s="27" t="s">
        <v>6253</v>
      </c>
      <c r="J33" s="27" t="s">
        <v>6253</v>
      </c>
      <c r="K33" s="144">
        <v>23915811.800000001</v>
      </c>
    </row>
    <row r="34" spans="2:11" x14ac:dyDescent="0.15">
      <c r="B34" s="27" t="s">
        <v>6254</v>
      </c>
      <c r="J34" s="27" t="s">
        <v>6254</v>
      </c>
      <c r="K34" s="144">
        <v>12079184</v>
      </c>
    </row>
    <row r="35" spans="2:11" x14ac:dyDescent="0.15">
      <c r="B35" s="27" t="s">
        <v>6255</v>
      </c>
      <c r="J35" s="27" t="s">
        <v>6255</v>
      </c>
      <c r="K35" s="144">
        <v>116649369.97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3826C-D3B9-4612-A17C-82C824FD45CA}">
  <dimension ref="A1:AA120"/>
  <sheetViews>
    <sheetView workbookViewId="0">
      <pane xSplit="2" ySplit="1" topLeftCell="C98" activePane="bottomRight" state="frozen"/>
      <selection pane="topRight" activeCell="C1" sqref="C1"/>
      <selection pane="bottomLeft" activeCell="A2" sqref="A2"/>
      <selection pane="bottomRight" activeCell="D107" sqref="D107"/>
    </sheetView>
  </sheetViews>
  <sheetFormatPr baseColWidth="10" defaultColWidth="8.83203125" defaultRowHeight="13" outlineLevelRow="2" x14ac:dyDescent="0.15"/>
  <cols>
    <col min="1" max="1" width="32.6640625" customWidth="1"/>
    <col min="2" max="2" width="23.1640625" customWidth="1"/>
    <col min="3" max="3" width="38.5" customWidth="1"/>
    <col min="4" max="4" width="39.83203125" customWidth="1"/>
    <col min="6" max="6" width="53.6640625" customWidth="1"/>
    <col min="7" max="7" width="45" customWidth="1"/>
    <col min="8" max="8" width="19.33203125" customWidth="1"/>
    <col min="9" max="9" width="18" customWidth="1"/>
    <col min="10" max="10" width="15.83203125" customWidth="1"/>
    <col min="11" max="11" width="16.33203125" customWidth="1"/>
    <col min="12" max="12" width="26.6640625" customWidth="1"/>
    <col min="13" max="13" width="11.1640625" customWidth="1"/>
    <col min="14" max="15" width="17.5" customWidth="1"/>
    <col min="16" max="16" width="14.5" customWidth="1"/>
    <col min="18" max="18" width="15.5" customWidth="1"/>
    <col min="19" max="19" width="25.83203125" customWidth="1"/>
    <col min="20" max="20" width="51.33203125" customWidth="1"/>
    <col min="21" max="21" width="28.6640625" customWidth="1"/>
    <col min="22" max="22" width="25.83203125" customWidth="1"/>
    <col min="26" max="26" width="24.6640625" customWidth="1"/>
  </cols>
  <sheetData>
    <row r="1" spans="1:27" ht="56" x14ac:dyDescent="0.15">
      <c r="A1" s="25" t="s">
        <v>55</v>
      </c>
      <c r="B1" s="25" t="s">
        <v>5252</v>
      </c>
      <c r="C1" s="25" t="s">
        <v>5253</v>
      </c>
      <c r="D1" s="25" t="s">
        <v>5254</v>
      </c>
      <c r="E1" s="25" t="s">
        <v>5255</v>
      </c>
      <c r="F1" s="25" t="s">
        <v>60</v>
      </c>
      <c r="G1" s="25" t="s">
        <v>61</v>
      </c>
      <c r="H1" s="25" t="s">
        <v>62</v>
      </c>
      <c r="I1" s="25" t="s">
        <v>63</v>
      </c>
      <c r="J1" s="25" t="s">
        <v>5256</v>
      </c>
      <c r="K1" s="926" t="s">
        <v>5257</v>
      </c>
      <c r="L1" s="25" t="s">
        <v>65</v>
      </c>
      <c r="M1" s="121" t="s">
        <v>6287</v>
      </c>
      <c r="N1" s="922" t="s">
        <v>5258</v>
      </c>
      <c r="O1" s="489" t="s">
        <v>5259</v>
      </c>
      <c r="S1" t="s">
        <v>499</v>
      </c>
      <c r="T1" t="s">
        <v>500</v>
      </c>
      <c r="U1" t="s">
        <v>501</v>
      </c>
      <c r="V1" t="s">
        <v>3352</v>
      </c>
      <c r="W1" t="s">
        <v>3353</v>
      </c>
      <c r="X1" t="s">
        <v>3354</v>
      </c>
      <c r="Y1" t="s">
        <v>3355</v>
      </c>
      <c r="Z1" t="s">
        <v>502</v>
      </c>
    </row>
    <row r="2" spans="1:27" ht="28" outlineLevel="2" x14ac:dyDescent="0.15">
      <c r="A2" t="s">
        <v>67</v>
      </c>
      <c r="B2" t="s">
        <v>5922</v>
      </c>
      <c r="C2" t="s">
        <v>69</v>
      </c>
      <c r="F2" s="25" t="s">
        <v>5923</v>
      </c>
      <c r="G2" t="s">
        <v>3386</v>
      </c>
      <c r="H2" s="144">
        <v>300000</v>
      </c>
      <c r="I2" s="144">
        <v>0</v>
      </c>
      <c r="J2" s="144"/>
      <c r="K2" s="144"/>
      <c r="L2" t="s">
        <v>5924</v>
      </c>
      <c r="M2" s="25" t="s">
        <v>73</v>
      </c>
      <c r="N2" s="143">
        <f>SUM(H2+I2)</f>
        <v>300000</v>
      </c>
      <c r="O2" s="143">
        <f>IF((J2+K2)&gt;0,(J2+K2)-N2,0)</f>
        <v>0</v>
      </c>
      <c r="S2" t="s">
        <v>5925</v>
      </c>
      <c r="T2" t="s">
        <v>5926</v>
      </c>
      <c r="U2" t="s">
        <v>76</v>
      </c>
      <c r="Z2" t="s">
        <v>3449</v>
      </c>
    </row>
    <row r="3" spans="1:27" ht="56" outlineLevel="2" x14ac:dyDescent="0.15">
      <c r="A3" t="s">
        <v>67</v>
      </c>
      <c r="B3" t="s">
        <v>5927</v>
      </c>
      <c r="C3" t="s">
        <v>69</v>
      </c>
      <c r="F3" s="25" t="s">
        <v>5928</v>
      </c>
      <c r="G3" t="s">
        <v>97</v>
      </c>
      <c r="H3" s="144">
        <v>200000</v>
      </c>
      <c r="I3" s="144">
        <v>0</v>
      </c>
      <c r="J3" s="144"/>
      <c r="K3" s="144"/>
      <c r="L3" t="s">
        <v>5929</v>
      </c>
      <c r="M3" s="25" t="s">
        <v>73</v>
      </c>
      <c r="N3" s="143">
        <f t="shared" ref="N3:N67" si="0">SUM(H3+I3)</f>
        <v>200000</v>
      </c>
      <c r="O3" s="143">
        <f t="shared" ref="O3:O66" si="1">IF((J3+K3)&gt;0,(J3+K3)-N3,0)</f>
        <v>0</v>
      </c>
      <c r="S3" t="s">
        <v>5930</v>
      </c>
      <c r="T3" t="s">
        <v>5931</v>
      </c>
      <c r="U3" t="s">
        <v>3683</v>
      </c>
      <c r="Z3" t="s">
        <v>5932</v>
      </c>
    </row>
    <row r="4" spans="1:27" ht="28" outlineLevel="2" x14ac:dyDescent="0.15">
      <c r="A4" t="s">
        <v>67</v>
      </c>
      <c r="B4" t="s">
        <v>5933</v>
      </c>
      <c r="C4" t="s">
        <v>69</v>
      </c>
      <c r="F4" s="25" t="s">
        <v>5934</v>
      </c>
      <c r="G4" t="s">
        <v>2978</v>
      </c>
      <c r="H4" s="144">
        <v>50000</v>
      </c>
      <c r="I4" s="144">
        <v>0</v>
      </c>
      <c r="J4" s="144"/>
      <c r="K4" s="144"/>
      <c r="L4" t="s">
        <v>2979</v>
      </c>
      <c r="M4" s="25" t="s">
        <v>73</v>
      </c>
      <c r="N4" s="143">
        <f t="shared" si="0"/>
        <v>50000</v>
      </c>
      <c r="O4" s="143">
        <f t="shared" si="1"/>
        <v>0</v>
      </c>
      <c r="S4" t="s">
        <v>5935</v>
      </c>
      <c r="T4" t="s">
        <v>5931</v>
      </c>
      <c r="U4" t="s">
        <v>3683</v>
      </c>
      <c r="Z4" t="s">
        <v>5936</v>
      </c>
    </row>
    <row r="5" spans="1:27" ht="28" outlineLevel="2" x14ac:dyDescent="0.15">
      <c r="A5" t="s">
        <v>67</v>
      </c>
      <c r="B5" t="s">
        <v>5937</v>
      </c>
      <c r="C5" t="s">
        <v>69</v>
      </c>
      <c r="F5" s="25" t="s">
        <v>5938</v>
      </c>
      <c r="G5" t="s">
        <v>3386</v>
      </c>
      <c r="H5" s="144">
        <v>925000</v>
      </c>
      <c r="I5" s="144">
        <v>0</v>
      </c>
      <c r="J5" s="144"/>
      <c r="K5" s="144"/>
      <c r="L5" t="s">
        <v>5939</v>
      </c>
      <c r="M5" s="25" t="s">
        <v>73</v>
      </c>
      <c r="N5" s="143">
        <f t="shared" si="0"/>
        <v>925000</v>
      </c>
      <c r="O5" s="143">
        <f t="shared" si="1"/>
        <v>0</v>
      </c>
      <c r="S5" t="s">
        <v>5940</v>
      </c>
      <c r="T5" t="s">
        <v>5941</v>
      </c>
      <c r="U5" t="s">
        <v>76</v>
      </c>
      <c r="Z5" t="s">
        <v>4378</v>
      </c>
    </row>
    <row r="6" spans="1:27" ht="28" outlineLevel="2" x14ac:dyDescent="0.15">
      <c r="A6" t="s">
        <v>67</v>
      </c>
      <c r="B6" t="s">
        <v>5942</v>
      </c>
      <c r="C6" t="s">
        <v>69</v>
      </c>
      <c r="F6" s="25" t="s">
        <v>5943</v>
      </c>
      <c r="G6" t="s">
        <v>241</v>
      </c>
      <c r="H6" s="144">
        <v>4500</v>
      </c>
      <c r="I6" s="144">
        <v>0</v>
      </c>
      <c r="J6" s="144"/>
      <c r="K6" s="144"/>
      <c r="L6" t="s">
        <v>3788</v>
      </c>
      <c r="M6" s="25" t="s">
        <v>73</v>
      </c>
      <c r="N6" s="143">
        <f t="shared" si="0"/>
        <v>4500</v>
      </c>
      <c r="O6" s="143">
        <f t="shared" si="1"/>
        <v>0</v>
      </c>
      <c r="S6" t="s">
        <v>5944</v>
      </c>
      <c r="T6" t="s">
        <v>5945</v>
      </c>
      <c r="U6" t="s">
        <v>3331</v>
      </c>
      <c r="V6">
        <v>12000</v>
      </c>
      <c r="Z6" t="s">
        <v>5946</v>
      </c>
    </row>
    <row r="7" spans="1:27" ht="42" outlineLevel="2" x14ac:dyDescent="0.15">
      <c r="A7" t="s">
        <v>67</v>
      </c>
      <c r="B7" t="s">
        <v>5947</v>
      </c>
      <c r="C7" t="s">
        <v>69</v>
      </c>
      <c r="F7" s="25" t="s">
        <v>5948</v>
      </c>
      <c r="G7" t="s">
        <v>2978</v>
      </c>
      <c r="H7" s="144">
        <v>1569000</v>
      </c>
      <c r="I7" s="144">
        <v>0</v>
      </c>
      <c r="J7" s="144"/>
      <c r="K7" s="144"/>
      <c r="L7" t="s">
        <v>5949</v>
      </c>
      <c r="M7" s="25" t="s">
        <v>73</v>
      </c>
      <c r="N7" s="143">
        <f t="shared" si="0"/>
        <v>1569000</v>
      </c>
      <c r="O7" s="143">
        <f t="shared" si="1"/>
        <v>0</v>
      </c>
      <c r="S7" t="s">
        <v>5944</v>
      </c>
      <c r="T7" t="s">
        <v>5945</v>
      </c>
      <c r="U7" t="s">
        <v>4397</v>
      </c>
      <c r="Z7" t="s">
        <v>5946</v>
      </c>
    </row>
    <row r="8" spans="1:27" ht="42" outlineLevel="2" x14ac:dyDescent="0.15">
      <c r="A8" t="s">
        <v>67</v>
      </c>
      <c r="B8" t="s">
        <v>5950</v>
      </c>
      <c r="C8" t="s">
        <v>69</v>
      </c>
      <c r="F8" s="25" t="s">
        <v>5951</v>
      </c>
      <c r="G8" t="s">
        <v>2978</v>
      </c>
      <c r="H8" s="144">
        <v>1175000</v>
      </c>
      <c r="I8" s="144">
        <v>0</v>
      </c>
      <c r="J8" s="144"/>
      <c r="K8" s="144"/>
      <c r="L8" t="s">
        <v>5952</v>
      </c>
      <c r="M8" s="25" t="s">
        <v>73</v>
      </c>
      <c r="N8" s="143">
        <f t="shared" si="0"/>
        <v>1175000</v>
      </c>
      <c r="O8" s="143">
        <f t="shared" si="1"/>
        <v>0</v>
      </c>
    </row>
    <row r="9" spans="1:27" ht="224" outlineLevel="2" x14ac:dyDescent="0.15">
      <c r="A9" t="s">
        <v>67</v>
      </c>
      <c r="B9" t="s">
        <v>5953</v>
      </c>
      <c r="C9" t="s">
        <v>69</v>
      </c>
      <c r="F9" s="25" t="s">
        <v>5954</v>
      </c>
      <c r="G9" t="s">
        <v>193</v>
      </c>
      <c r="H9" s="144">
        <v>1340000</v>
      </c>
      <c r="I9" s="144">
        <v>0</v>
      </c>
      <c r="J9" s="144"/>
      <c r="K9" s="144"/>
      <c r="L9" t="s">
        <v>5955</v>
      </c>
      <c r="M9" s="25" t="s">
        <v>73</v>
      </c>
      <c r="N9" s="143">
        <f t="shared" si="0"/>
        <v>1340000</v>
      </c>
      <c r="O9" s="143">
        <f t="shared" si="1"/>
        <v>0</v>
      </c>
      <c r="V9" s="25"/>
      <c r="W9" s="25"/>
      <c r="X9" s="25"/>
      <c r="Y9" s="25"/>
      <c r="Z9" s="25"/>
      <c r="AA9" s="25"/>
    </row>
    <row r="10" spans="1:27" ht="56" outlineLevel="2" x14ac:dyDescent="0.15">
      <c r="A10" t="s">
        <v>67</v>
      </c>
      <c r="B10" t="s">
        <v>5956</v>
      </c>
      <c r="C10" t="s">
        <v>69</v>
      </c>
      <c r="F10" s="25" t="s">
        <v>5957</v>
      </c>
      <c r="G10" t="s">
        <v>105</v>
      </c>
      <c r="H10" s="144">
        <v>210150</v>
      </c>
      <c r="I10" s="144">
        <v>0</v>
      </c>
      <c r="J10" s="144"/>
      <c r="K10" s="144"/>
      <c r="L10" t="s">
        <v>5958</v>
      </c>
      <c r="M10" s="25" t="s">
        <v>73</v>
      </c>
      <c r="N10" s="143">
        <f t="shared" si="0"/>
        <v>210150</v>
      </c>
      <c r="O10" s="143">
        <f t="shared" si="1"/>
        <v>0</v>
      </c>
    </row>
    <row r="11" spans="1:27" ht="28" outlineLevel="2" x14ac:dyDescent="0.15">
      <c r="A11" t="s">
        <v>67</v>
      </c>
      <c r="B11" t="s">
        <v>5959</v>
      </c>
      <c r="C11" t="s">
        <v>69</v>
      </c>
      <c r="F11" s="25" t="s">
        <v>5960</v>
      </c>
      <c r="G11" t="s">
        <v>5961</v>
      </c>
      <c r="H11" s="144">
        <v>1158100</v>
      </c>
      <c r="I11" s="144">
        <v>0</v>
      </c>
      <c r="J11" s="144"/>
      <c r="K11" s="144"/>
      <c r="L11" t="s">
        <v>5962</v>
      </c>
      <c r="M11" s="25" t="s">
        <v>73</v>
      </c>
      <c r="N11" s="143">
        <f t="shared" si="0"/>
        <v>1158100</v>
      </c>
      <c r="O11" s="143">
        <f t="shared" si="1"/>
        <v>0</v>
      </c>
    </row>
    <row r="12" spans="1:27" ht="28" outlineLevel="2" x14ac:dyDescent="0.15">
      <c r="A12" t="s">
        <v>67</v>
      </c>
      <c r="B12" t="s">
        <v>5963</v>
      </c>
      <c r="C12" t="s">
        <v>69</v>
      </c>
      <c r="F12" s="25" t="s">
        <v>5964</v>
      </c>
      <c r="G12" t="s">
        <v>5961</v>
      </c>
      <c r="H12" s="144">
        <v>1729000</v>
      </c>
      <c r="I12" s="144">
        <v>0</v>
      </c>
      <c r="J12" s="144"/>
      <c r="K12" s="144"/>
      <c r="L12" t="s">
        <v>5965</v>
      </c>
      <c r="M12" s="25" t="s">
        <v>73</v>
      </c>
      <c r="N12" s="143">
        <f t="shared" si="0"/>
        <v>1729000</v>
      </c>
      <c r="O12" s="143">
        <f t="shared" si="1"/>
        <v>0</v>
      </c>
    </row>
    <row r="13" spans="1:27" ht="28" outlineLevel="2" x14ac:dyDescent="0.15">
      <c r="A13" t="s">
        <v>67</v>
      </c>
      <c r="B13" t="s">
        <v>5966</v>
      </c>
      <c r="C13" t="s">
        <v>69</v>
      </c>
      <c r="F13" s="25" t="s">
        <v>5967</v>
      </c>
      <c r="G13" t="s">
        <v>5968</v>
      </c>
      <c r="H13" s="144">
        <v>50000</v>
      </c>
      <c r="I13" s="144">
        <v>0</v>
      </c>
      <c r="J13" s="144"/>
      <c r="K13" s="144"/>
      <c r="L13" t="s">
        <v>5969</v>
      </c>
      <c r="M13" s="25" t="s">
        <v>73</v>
      </c>
      <c r="N13" s="143">
        <f t="shared" si="0"/>
        <v>50000</v>
      </c>
      <c r="O13" s="143">
        <f t="shared" si="1"/>
        <v>0</v>
      </c>
    </row>
    <row r="14" spans="1:27" ht="28" outlineLevel="2" x14ac:dyDescent="0.15">
      <c r="A14" t="s">
        <v>67</v>
      </c>
      <c r="B14" t="s">
        <v>5970</v>
      </c>
      <c r="C14" t="s">
        <v>69</v>
      </c>
      <c r="F14" s="25" t="s">
        <v>5971</v>
      </c>
      <c r="G14" t="s">
        <v>87</v>
      </c>
      <c r="H14" s="144">
        <v>20000</v>
      </c>
      <c r="I14" s="144">
        <v>0</v>
      </c>
      <c r="J14" s="144"/>
      <c r="K14" s="144"/>
      <c r="L14" t="s">
        <v>5972</v>
      </c>
      <c r="M14" s="25" t="s">
        <v>73</v>
      </c>
      <c r="N14" s="143">
        <f t="shared" si="0"/>
        <v>20000</v>
      </c>
      <c r="O14" s="143">
        <f t="shared" si="1"/>
        <v>0</v>
      </c>
    </row>
    <row r="15" spans="1:27" ht="28" outlineLevel="2" x14ac:dyDescent="0.15">
      <c r="A15" t="s">
        <v>67</v>
      </c>
      <c r="B15" t="s">
        <v>5973</v>
      </c>
      <c r="C15" t="s">
        <v>69</v>
      </c>
      <c r="F15" s="25" t="s">
        <v>5974</v>
      </c>
      <c r="G15" t="s">
        <v>76</v>
      </c>
      <c r="H15" s="144">
        <v>125000</v>
      </c>
      <c r="I15" s="144">
        <v>0</v>
      </c>
      <c r="J15" s="144"/>
      <c r="K15" s="144"/>
      <c r="L15" t="s">
        <v>5975</v>
      </c>
      <c r="M15" s="25" t="s">
        <v>73</v>
      </c>
      <c r="N15" s="143">
        <f t="shared" si="0"/>
        <v>125000</v>
      </c>
      <c r="O15" s="143">
        <f t="shared" si="1"/>
        <v>0</v>
      </c>
    </row>
    <row r="16" spans="1:27" ht="70" outlineLevel="2" x14ac:dyDescent="0.15">
      <c r="A16" t="s">
        <v>67</v>
      </c>
      <c r="B16" t="s">
        <v>5976</v>
      </c>
      <c r="C16" t="s">
        <v>69</v>
      </c>
      <c r="F16" s="25" t="s">
        <v>5977</v>
      </c>
      <c r="G16" t="s">
        <v>5978</v>
      </c>
      <c r="H16" s="144">
        <v>40000</v>
      </c>
      <c r="I16" s="144">
        <v>0</v>
      </c>
      <c r="J16" s="144"/>
      <c r="K16" s="144"/>
      <c r="L16" t="s">
        <v>5979</v>
      </c>
      <c r="M16" s="25" t="s">
        <v>73</v>
      </c>
      <c r="N16" s="143">
        <f t="shared" si="0"/>
        <v>40000</v>
      </c>
      <c r="O16" s="143">
        <f t="shared" si="1"/>
        <v>0</v>
      </c>
    </row>
    <row r="17" spans="1:15" ht="70" outlineLevel="2" x14ac:dyDescent="0.15">
      <c r="A17" t="s">
        <v>67</v>
      </c>
      <c r="B17" t="s">
        <v>5976</v>
      </c>
      <c r="C17" t="s">
        <v>69</v>
      </c>
      <c r="F17" s="25" t="s">
        <v>5977</v>
      </c>
      <c r="G17" t="s">
        <v>5980</v>
      </c>
      <c r="H17" s="144"/>
      <c r="I17" s="144"/>
      <c r="J17" s="144"/>
      <c r="K17" s="144"/>
      <c r="L17" t="s">
        <v>5979</v>
      </c>
      <c r="M17" s="25" t="s">
        <v>73</v>
      </c>
      <c r="N17" s="143">
        <f t="shared" si="0"/>
        <v>0</v>
      </c>
      <c r="O17" s="143">
        <f t="shared" si="1"/>
        <v>0</v>
      </c>
    </row>
    <row r="18" spans="1:15" ht="56" outlineLevel="2" x14ac:dyDescent="0.15">
      <c r="A18" t="s">
        <v>67</v>
      </c>
      <c r="B18" t="s">
        <v>5981</v>
      </c>
      <c r="C18" t="s">
        <v>128</v>
      </c>
      <c r="F18" s="25" t="s">
        <v>5982</v>
      </c>
      <c r="G18" t="s">
        <v>133</v>
      </c>
      <c r="H18" s="144">
        <v>15000</v>
      </c>
      <c r="I18" s="144">
        <v>0</v>
      </c>
      <c r="J18" s="144"/>
      <c r="K18" s="144"/>
      <c r="L18" t="s">
        <v>5983</v>
      </c>
      <c r="M18" s="25" t="s">
        <v>73</v>
      </c>
      <c r="N18" s="143">
        <f t="shared" si="0"/>
        <v>15000</v>
      </c>
      <c r="O18" s="143">
        <f t="shared" si="1"/>
        <v>0</v>
      </c>
    </row>
    <row r="19" spans="1:15" ht="84" outlineLevel="2" x14ac:dyDescent="0.15">
      <c r="A19" t="s">
        <v>67</v>
      </c>
      <c r="B19" t="s">
        <v>5984</v>
      </c>
      <c r="C19" t="s">
        <v>128</v>
      </c>
      <c r="F19" s="25" t="s">
        <v>5985</v>
      </c>
      <c r="G19" t="s">
        <v>320</v>
      </c>
      <c r="H19" s="144">
        <v>53360</v>
      </c>
      <c r="I19" s="144">
        <v>0</v>
      </c>
      <c r="J19" s="144"/>
      <c r="K19" s="144"/>
      <c r="L19" t="s">
        <v>5986</v>
      </c>
      <c r="M19" s="25" t="s">
        <v>73</v>
      </c>
      <c r="N19" s="143">
        <f t="shared" si="0"/>
        <v>53360</v>
      </c>
      <c r="O19" s="143">
        <f t="shared" si="1"/>
        <v>0</v>
      </c>
    </row>
    <row r="20" spans="1:15" ht="84" outlineLevel="2" x14ac:dyDescent="0.15">
      <c r="A20" t="s">
        <v>67</v>
      </c>
      <c r="B20" t="s">
        <v>5987</v>
      </c>
      <c r="C20" t="s">
        <v>128</v>
      </c>
      <c r="F20" s="25" t="s">
        <v>5988</v>
      </c>
      <c r="G20" t="s">
        <v>320</v>
      </c>
      <c r="H20" s="144">
        <v>55575</v>
      </c>
      <c r="I20" s="144">
        <v>0</v>
      </c>
      <c r="J20" s="144"/>
      <c r="K20" s="144"/>
      <c r="L20" t="s">
        <v>5989</v>
      </c>
      <c r="M20" s="25" t="s">
        <v>73</v>
      </c>
      <c r="N20" s="143">
        <f t="shared" si="0"/>
        <v>55575</v>
      </c>
      <c r="O20" s="143">
        <f t="shared" si="1"/>
        <v>0</v>
      </c>
    </row>
    <row r="21" spans="1:15" ht="42" outlineLevel="2" x14ac:dyDescent="0.15">
      <c r="A21" t="s">
        <v>67</v>
      </c>
      <c r="B21" t="s">
        <v>5990</v>
      </c>
      <c r="C21" t="s">
        <v>128</v>
      </c>
      <c r="F21" s="25" t="s">
        <v>5991</v>
      </c>
      <c r="G21" t="s">
        <v>3093</v>
      </c>
      <c r="H21" s="144">
        <v>11995</v>
      </c>
      <c r="I21" s="144">
        <v>0</v>
      </c>
      <c r="J21" s="144"/>
      <c r="K21" s="144"/>
      <c r="L21" t="s">
        <v>5992</v>
      </c>
      <c r="M21" s="25" t="s">
        <v>73</v>
      </c>
      <c r="N21" s="143">
        <f t="shared" si="0"/>
        <v>11995</v>
      </c>
      <c r="O21" s="143">
        <f t="shared" si="1"/>
        <v>0</v>
      </c>
    </row>
    <row r="22" spans="1:15" ht="42" outlineLevel="2" x14ac:dyDescent="0.15">
      <c r="A22" t="s">
        <v>67</v>
      </c>
      <c r="B22" t="s">
        <v>5993</v>
      </c>
      <c r="C22" t="s">
        <v>128</v>
      </c>
      <c r="F22" s="25" t="s">
        <v>5994</v>
      </c>
      <c r="G22" t="s">
        <v>3093</v>
      </c>
      <c r="H22" s="144">
        <v>12500</v>
      </c>
      <c r="I22" s="144">
        <v>0</v>
      </c>
      <c r="J22" s="144"/>
      <c r="K22" s="144"/>
      <c r="L22" t="s">
        <v>5995</v>
      </c>
      <c r="M22" s="25" t="s">
        <v>73</v>
      </c>
      <c r="N22" s="143">
        <f t="shared" si="0"/>
        <v>12500</v>
      </c>
      <c r="O22" s="143">
        <f t="shared" si="1"/>
        <v>0</v>
      </c>
    </row>
    <row r="23" spans="1:15" outlineLevel="1" x14ac:dyDescent="0.15">
      <c r="A23" s="995" t="s">
        <v>529</v>
      </c>
      <c r="B23" s="109">
        <f>COUNTA(B2:B22)</f>
        <v>21</v>
      </c>
      <c r="C23" s="109"/>
      <c r="D23" s="109"/>
      <c r="E23" s="109"/>
      <c r="F23" s="110"/>
      <c r="G23" s="109"/>
      <c r="H23" s="938"/>
      <c r="I23" s="938"/>
      <c r="J23" s="938"/>
      <c r="K23" s="937">
        <f>SUBTOTAL(9,K2:K22)</f>
        <v>0</v>
      </c>
      <c r="L23" s="109"/>
      <c r="M23" s="110"/>
      <c r="N23" s="940">
        <f>SUBTOTAL(9,N2:N22)</f>
        <v>9044180</v>
      </c>
      <c r="O23" s="996">
        <f>SUBTOTAL(9,O2:O22)</f>
        <v>0</v>
      </c>
    </row>
    <row r="24" spans="1:15" ht="28" outlineLevel="2" x14ac:dyDescent="0.15">
      <c r="A24" t="s">
        <v>151</v>
      </c>
      <c r="B24" t="s">
        <v>5996</v>
      </c>
      <c r="D24" t="s">
        <v>153</v>
      </c>
      <c r="F24" s="25" t="s">
        <v>3043</v>
      </c>
      <c r="G24" t="s">
        <v>5997</v>
      </c>
      <c r="H24" s="144">
        <v>70000</v>
      </c>
      <c r="I24" s="144"/>
      <c r="J24" s="144"/>
      <c r="K24" s="144">
        <v>142898.07</v>
      </c>
      <c r="L24" t="s">
        <v>5998</v>
      </c>
      <c r="M24" s="25" t="s">
        <v>73</v>
      </c>
      <c r="N24" s="143">
        <f t="shared" si="0"/>
        <v>70000</v>
      </c>
      <c r="O24" s="143">
        <f t="shared" si="1"/>
        <v>72898.070000000007</v>
      </c>
    </row>
    <row r="25" spans="1:15" ht="28" outlineLevel="2" x14ac:dyDescent="0.15">
      <c r="A25" t="s">
        <v>151</v>
      </c>
      <c r="B25" t="s">
        <v>5999</v>
      </c>
      <c r="D25" t="s">
        <v>153</v>
      </c>
      <c r="F25" s="25" t="s">
        <v>6000</v>
      </c>
      <c r="G25" t="s">
        <v>6001</v>
      </c>
      <c r="H25" s="144">
        <v>3500</v>
      </c>
      <c r="I25" s="144">
        <v>0</v>
      </c>
      <c r="J25" s="144"/>
      <c r="K25" s="144"/>
      <c r="L25" t="s">
        <v>6002</v>
      </c>
      <c r="M25" s="25" t="s">
        <v>73</v>
      </c>
      <c r="N25" s="143">
        <f t="shared" si="0"/>
        <v>3500</v>
      </c>
      <c r="O25" s="143">
        <f t="shared" si="1"/>
        <v>0</v>
      </c>
    </row>
    <row r="26" spans="1:15" ht="42" outlineLevel="2" x14ac:dyDescent="0.15">
      <c r="A26" t="s">
        <v>151</v>
      </c>
      <c r="B26" t="s">
        <v>6003</v>
      </c>
      <c r="D26" t="s">
        <v>153</v>
      </c>
      <c r="F26" s="25" t="s">
        <v>6004</v>
      </c>
      <c r="G26" t="s">
        <v>3077</v>
      </c>
      <c r="H26" s="144">
        <v>47078.52</v>
      </c>
      <c r="I26" s="144">
        <v>0</v>
      </c>
      <c r="J26" s="144"/>
      <c r="K26" s="144"/>
      <c r="L26" t="s">
        <v>6005</v>
      </c>
      <c r="M26" s="25" t="s">
        <v>73</v>
      </c>
      <c r="N26" s="143">
        <f t="shared" si="0"/>
        <v>47078.52</v>
      </c>
      <c r="O26" s="143">
        <f t="shared" si="1"/>
        <v>0</v>
      </c>
    </row>
    <row r="27" spans="1:15" ht="28" outlineLevel="2" x14ac:dyDescent="0.15">
      <c r="A27" t="s">
        <v>151</v>
      </c>
      <c r="B27" t="s">
        <v>6006</v>
      </c>
      <c r="D27" t="s">
        <v>153</v>
      </c>
      <c r="F27" s="25" t="s">
        <v>6007</v>
      </c>
      <c r="G27" t="s">
        <v>6008</v>
      </c>
      <c r="H27" s="144"/>
      <c r="I27" s="144">
        <v>45412.38</v>
      </c>
      <c r="J27" s="144"/>
      <c r="K27" s="144">
        <v>150425.73000000001</v>
      </c>
      <c r="L27" t="s">
        <v>6009</v>
      </c>
      <c r="M27" s="25" t="s">
        <v>73</v>
      </c>
      <c r="N27" s="143">
        <f t="shared" si="0"/>
        <v>45412.38</v>
      </c>
      <c r="O27" s="143">
        <f t="shared" si="1"/>
        <v>105013.35</v>
      </c>
    </row>
    <row r="28" spans="1:15" ht="42" outlineLevel="2" x14ac:dyDescent="0.15">
      <c r="A28" t="s">
        <v>151</v>
      </c>
      <c r="B28" t="s">
        <v>6010</v>
      </c>
      <c r="D28" t="s">
        <v>153</v>
      </c>
      <c r="F28" s="25" t="s">
        <v>6011</v>
      </c>
      <c r="G28" t="s">
        <v>6012</v>
      </c>
      <c r="H28" s="144"/>
      <c r="I28" s="144">
        <v>8173.2</v>
      </c>
      <c r="J28" s="144"/>
      <c r="K28" s="144">
        <v>24014.560000000001</v>
      </c>
      <c r="L28" t="s">
        <v>6013</v>
      </c>
      <c r="M28" s="25" t="s">
        <v>73</v>
      </c>
      <c r="N28" s="143">
        <f t="shared" si="0"/>
        <v>8173.2</v>
      </c>
      <c r="O28" s="143">
        <f t="shared" si="1"/>
        <v>15841.36</v>
      </c>
    </row>
    <row r="29" spans="1:15" ht="28" outlineLevel="2" x14ac:dyDescent="0.15">
      <c r="A29" t="s">
        <v>151</v>
      </c>
      <c r="B29" t="s">
        <v>6014</v>
      </c>
      <c r="D29" t="s">
        <v>153</v>
      </c>
      <c r="F29" s="25" t="s">
        <v>6015</v>
      </c>
      <c r="G29" t="s">
        <v>6016</v>
      </c>
      <c r="H29" s="144">
        <v>14000</v>
      </c>
      <c r="I29" s="144">
        <v>0</v>
      </c>
      <c r="J29" s="144"/>
      <c r="K29" s="144"/>
      <c r="L29" t="s">
        <v>6017</v>
      </c>
      <c r="M29" s="25" t="s">
        <v>73</v>
      </c>
      <c r="N29" s="143">
        <f t="shared" si="0"/>
        <v>14000</v>
      </c>
      <c r="O29" s="143">
        <f t="shared" si="1"/>
        <v>0</v>
      </c>
    </row>
    <row r="30" spans="1:15" ht="42" outlineLevel="2" x14ac:dyDescent="0.15">
      <c r="A30" t="s">
        <v>151</v>
      </c>
      <c r="B30" t="s">
        <v>6018</v>
      </c>
      <c r="D30" t="s">
        <v>153</v>
      </c>
      <c r="F30" s="25" t="s">
        <v>6019</v>
      </c>
      <c r="G30" t="s">
        <v>76</v>
      </c>
      <c r="H30" s="144">
        <v>15000</v>
      </c>
      <c r="I30" s="144">
        <v>0</v>
      </c>
      <c r="J30" s="144"/>
      <c r="K30" s="144"/>
      <c r="L30" t="s">
        <v>6020</v>
      </c>
      <c r="M30" s="25" t="s">
        <v>73</v>
      </c>
      <c r="N30" s="143">
        <f t="shared" si="0"/>
        <v>15000</v>
      </c>
      <c r="O30" s="143">
        <f t="shared" si="1"/>
        <v>0</v>
      </c>
    </row>
    <row r="31" spans="1:15" ht="28" outlineLevel="2" x14ac:dyDescent="0.15">
      <c r="A31" t="s">
        <v>151</v>
      </c>
      <c r="B31" t="s">
        <v>6021</v>
      </c>
      <c r="D31" t="s">
        <v>153</v>
      </c>
      <c r="F31" s="25" t="s">
        <v>6022</v>
      </c>
      <c r="G31" t="s">
        <v>6023</v>
      </c>
      <c r="H31" s="144">
        <v>26000</v>
      </c>
      <c r="I31" s="144">
        <v>0</v>
      </c>
      <c r="J31" s="144"/>
      <c r="K31" s="144"/>
      <c r="L31" t="s">
        <v>509</v>
      </c>
      <c r="M31" s="25" t="s">
        <v>73</v>
      </c>
      <c r="N31" s="143">
        <f t="shared" si="0"/>
        <v>26000</v>
      </c>
      <c r="O31" s="143">
        <f t="shared" si="1"/>
        <v>0</v>
      </c>
    </row>
    <row r="32" spans="1:15" ht="28" outlineLevel="2" x14ac:dyDescent="0.15">
      <c r="A32" t="s">
        <v>151</v>
      </c>
      <c r="B32" t="s">
        <v>6188</v>
      </c>
      <c r="D32" t="s">
        <v>153</v>
      </c>
      <c r="F32" s="25" t="s">
        <v>6189</v>
      </c>
      <c r="G32" t="s">
        <v>178</v>
      </c>
      <c r="H32" s="144"/>
      <c r="I32" s="144">
        <v>16022.7</v>
      </c>
      <c r="J32" s="144"/>
      <c r="K32" s="144">
        <v>41881.32</v>
      </c>
      <c r="L32" t="s">
        <v>5274</v>
      </c>
      <c r="M32" s="25" t="s">
        <v>73</v>
      </c>
      <c r="N32" s="143">
        <f t="shared" si="0"/>
        <v>16022.7</v>
      </c>
      <c r="O32" s="143">
        <f t="shared" si="1"/>
        <v>25858.62</v>
      </c>
    </row>
    <row r="33" spans="1:15" ht="98" outlineLevel="2" x14ac:dyDescent="0.15">
      <c r="A33" t="s">
        <v>151</v>
      </c>
      <c r="B33" t="s">
        <v>6024</v>
      </c>
      <c r="D33" t="s">
        <v>211</v>
      </c>
      <c r="F33" s="25" t="s">
        <v>6025</v>
      </c>
      <c r="G33" t="s">
        <v>145</v>
      </c>
      <c r="H33" s="144">
        <v>10000</v>
      </c>
      <c r="I33" s="144">
        <v>0</v>
      </c>
      <c r="J33" s="144"/>
      <c r="K33" s="144"/>
      <c r="L33" t="s">
        <v>6026</v>
      </c>
      <c r="M33" s="25" t="s">
        <v>73</v>
      </c>
      <c r="N33" s="143">
        <f t="shared" si="0"/>
        <v>10000</v>
      </c>
      <c r="O33" s="143">
        <f t="shared" si="1"/>
        <v>0</v>
      </c>
    </row>
    <row r="34" spans="1:15" ht="42" outlineLevel="2" x14ac:dyDescent="0.15">
      <c r="A34" t="s">
        <v>151</v>
      </c>
      <c r="B34" t="s">
        <v>6055</v>
      </c>
      <c r="D34" t="s">
        <v>211</v>
      </c>
      <c r="F34" s="25" t="s">
        <v>6056</v>
      </c>
      <c r="G34" t="s">
        <v>3093</v>
      </c>
      <c r="H34" s="144">
        <v>10000</v>
      </c>
      <c r="I34" s="144">
        <v>0</v>
      </c>
      <c r="J34" s="144"/>
      <c r="K34" s="144"/>
      <c r="L34" t="s">
        <v>6057</v>
      </c>
      <c r="M34" s="25" t="s">
        <v>73</v>
      </c>
      <c r="N34" s="143">
        <f t="shared" si="0"/>
        <v>10000</v>
      </c>
      <c r="O34" s="143">
        <f t="shared" si="1"/>
        <v>0</v>
      </c>
    </row>
    <row r="35" spans="1:15" ht="42" outlineLevel="2" x14ac:dyDescent="0.15">
      <c r="A35" t="s">
        <v>151</v>
      </c>
      <c r="B35" t="s">
        <v>6058</v>
      </c>
      <c r="D35" t="s">
        <v>211</v>
      </c>
      <c r="F35" s="25" t="s">
        <v>6059</v>
      </c>
      <c r="G35" t="s">
        <v>3484</v>
      </c>
      <c r="H35" s="144">
        <v>14000</v>
      </c>
      <c r="I35" s="144">
        <v>0</v>
      </c>
      <c r="J35" s="144"/>
      <c r="K35" s="144"/>
      <c r="L35" t="s">
        <v>6060</v>
      </c>
      <c r="M35" s="25" t="s">
        <v>73</v>
      </c>
      <c r="N35" s="143">
        <f t="shared" si="0"/>
        <v>14000</v>
      </c>
      <c r="O35" s="143">
        <f t="shared" si="1"/>
        <v>0</v>
      </c>
    </row>
    <row r="36" spans="1:15" ht="98" outlineLevel="2" x14ac:dyDescent="0.15">
      <c r="A36" t="s">
        <v>151</v>
      </c>
      <c r="B36" t="s">
        <v>6061</v>
      </c>
      <c r="D36" t="s">
        <v>211</v>
      </c>
      <c r="F36" s="25" t="s">
        <v>6062</v>
      </c>
      <c r="G36" t="s">
        <v>76</v>
      </c>
      <c r="H36" s="144">
        <v>2000</v>
      </c>
      <c r="I36" s="144">
        <v>0</v>
      </c>
      <c r="J36" s="144"/>
      <c r="K36" s="144"/>
      <c r="L36" t="s">
        <v>6063</v>
      </c>
      <c r="M36" s="25" t="s">
        <v>73</v>
      </c>
      <c r="N36" s="143">
        <f t="shared" si="0"/>
        <v>2000</v>
      </c>
      <c r="O36" s="143">
        <f t="shared" si="1"/>
        <v>0</v>
      </c>
    </row>
    <row r="37" spans="1:15" ht="70" outlineLevel="2" x14ac:dyDescent="0.15">
      <c r="A37" t="s">
        <v>151</v>
      </c>
      <c r="B37" t="s">
        <v>6064</v>
      </c>
      <c r="D37" t="s">
        <v>211</v>
      </c>
      <c r="F37" s="25" t="s">
        <v>6065</v>
      </c>
      <c r="G37" t="s">
        <v>296</v>
      </c>
      <c r="H37" s="144">
        <v>10700</v>
      </c>
      <c r="I37" s="144">
        <v>0</v>
      </c>
      <c r="J37" s="144"/>
      <c r="K37" s="144"/>
      <c r="L37" t="s">
        <v>6066</v>
      </c>
      <c r="M37" s="25" t="s">
        <v>73</v>
      </c>
      <c r="N37" s="143">
        <f t="shared" si="0"/>
        <v>10700</v>
      </c>
      <c r="O37" s="143">
        <f t="shared" si="1"/>
        <v>0</v>
      </c>
    </row>
    <row r="38" spans="1:15" ht="42" outlineLevel="2" x14ac:dyDescent="0.15">
      <c r="A38" t="s">
        <v>151</v>
      </c>
      <c r="B38" t="s">
        <v>6067</v>
      </c>
      <c r="D38" t="s">
        <v>211</v>
      </c>
      <c r="F38" s="25" t="s">
        <v>6068</v>
      </c>
      <c r="G38" t="s">
        <v>224</v>
      </c>
      <c r="H38" s="144">
        <v>11655</v>
      </c>
      <c r="I38" s="144">
        <v>0</v>
      </c>
      <c r="J38" s="144"/>
      <c r="K38" s="144"/>
      <c r="L38" t="s">
        <v>6069</v>
      </c>
      <c r="M38" s="25" t="s">
        <v>73</v>
      </c>
      <c r="N38" s="143">
        <f t="shared" si="0"/>
        <v>11655</v>
      </c>
      <c r="O38" s="143">
        <f t="shared" si="1"/>
        <v>0</v>
      </c>
    </row>
    <row r="39" spans="1:15" ht="56" outlineLevel="2" x14ac:dyDescent="0.15">
      <c r="A39" t="s">
        <v>151</v>
      </c>
      <c r="B39" t="s">
        <v>6047</v>
      </c>
      <c r="D39" t="s">
        <v>211</v>
      </c>
      <c r="F39" s="25" t="s">
        <v>6048</v>
      </c>
      <c r="G39" t="s">
        <v>213</v>
      </c>
      <c r="H39" s="144">
        <v>12800</v>
      </c>
      <c r="I39" s="144">
        <v>0</v>
      </c>
      <c r="J39" s="144"/>
      <c r="K39" s="144"/>
      <c r="L39" t="s">
        <v>6049</v>
      </c>
      <c r="M39" s="25" t="s">
        <v>73</v>
      </c>
      <c r="N39" s="143">
        <f t="shared" si="0"/>
        <v>12800</v>
      </c>
      <c r="O39" s="143">
        <f t="shared" si="1"/>
        <v>0</v>
      </c>
    </row>
    <row r="40" spans="1:15" ht="56" outlineLevel="2" x14ac:dyDescent="0.15">
      <c r="A40" t="s">
        <v>151</v>
      </c>
      <c r="B40" t="s">
        <v>6050</v>
      </c>
      <c r="D40" t="s">
        <v>211</v>
      </c>
      <c r="F40" s="25" t="s">
        <v>5699</v>
      </c>
      <c r="G40" t="s">
        <v>133</v>
      </c>
      <c r="H40" s="144">
        <v>13000</v>
      </c>
      <c r="I40" s="144">
        <v>0</v>
      </c>
      <c r="J40" s="144"/>
      <c r="K40" s="144"/>
      <c r="L40" t="s">
        <v>6051</v>
      </c>
      <c r="M40" s="25" t="s">
        <v>73</v>
      </c>
      <c r="N40" s="143">
        <f t="shared" si="0"/>
        <v>13000</v>
      </c>
      <c r="O40" s="143">
        <f t="shared" si="1"/>
        <v>0</v>
      </c>
    </row>
    <row r="41" spans="1:15" ht="154" outlineLevel="2" x14ac:dyDescent="0.15">
      <c r="A41" t="s">
        <v>151</v>
      </c>
      <c r="B41" t="s">
        <v>6052</v>
      </c>
      <c r="D41" t="s">
        <v>211</v>
      </c>
      <c r="F41" s="25" t="s">
        <v>6053</v>
      </c>
      <c r="G41" t="s">
        <v>145</v>
      </c>
      <c r="H41" s="144">
        <v>22000</v>
      </c>
      <c r="I41" s="144">
        <v>0</v>
      </c>
      <c r="J41" s="144"/>
      <c r="K41" s="144"/>
      <c r="L41" t="s">
        <v>6054</v>
      </c>
      <c r="M41" s="25" t="s">
        <v>73</v>
      </c>
      <c r="N41" s="143">
        <f t="shared" si="0"/>
        <v>22000</v>
      </c>
      <c r="O41" s="143">
        <f t="shared" si="1"/>
        <v>0</v>
      </c>
    </row>
    <row r="42" spans="1:15" ht="98" outlineLevel="2" x14ac:dyDescent="0.15">
      <c r="A42" t="s">
        <v>151</v>
      </c>
      <c r="B42" t="s">
        <v>6038</v>
      </c>
      <c r="D42" t="s">
        <v>211</v>
      </c>
      <c r="F42" s="25" t="s">
        <v>6025</v>
      </c>
      <c r="G42" t="s">
        <v>145</v>
      </c>
      <c r="H42" s="144">
        <v>14510</v>
      </c>
      <c r="I42" s="144">
        <v>0</v>
      </c>
      <c r="J42" s="144"/>
      <c r="K42" s="144"/>
      <c r="L42" t="s">
        <v>6039</v>
      </c>
      <c r="M42" s="25" t="s">
        <v>73</v>
      </c>
      <c r="N42" s="143">
        <f t="shared" si="0"/>
        <v>14510</v>
      </c>
      <c r="O42" s="143">
        <f t="shared" si="1"/>
        <v>0</v>
      </c>
    </row>
    <row r="43" spans="1:15" ht="42" outlineLevel="2" x14ac:dyDescent="0.15">
      <c r="A43" t="s">
        <v>151</v>
      </c>
      <c r="B43" t="s">
        <v>6040</v>
      </c>
      <c r="D43" t="s">
        <v>211</v>
      </c>
      <c r="F43" s="25" t="s">
        <v>6041</v>
      </c>
      <c r="G43" t="s">
        <v>313</v>
      </c>
      <c r="H43" s="144">
        <v>18000</v>
      </c>
      <c r="I43" s="144">
        <v>0</v>
      </c>
      <c r="J43" s="144"/>
      <c r="K43" s="144"/>
      <c r="L43" t="s">
        <v>6042</v>
      </c>
      <c r="M43" s="25" t="s">
        <v>73</v>
      </c>
      <c r="N43" s="143">
        <f t="shared" si="0"/>
        <v>18000</v>
      </c>
      <c r="O43" s="143">
        <f t="shared" si="1"/>
        <v>0</v>
      </c>
    </row>
    <row r="44" spans="1:15" ht="98" outlineLevel="2" x14ac:dyDescent="0.15">
      <c r="A44" t="s">
        <v>151</v>
      </c>
      <c r="B44" t="s">
        <v>6043</v>
      </c>
      <c r="D44" t="s">
        <v>211</v>
      </c>
      <c r="F44" s="25" t="s">
        <v>6025</v>
      </c>
      <c r="G44" t="s">
        <v>145</v>
      </c>
      <c r="H44" s="144">
        <v>10000</v>
      </c>
      <c r="I44" s="144">
        <v>0</v>
      </c>
      <c r="J44" s="144"/>
      <c r="K44" s="144"/>
      <c r="L44" t="s">
        <v>6044</v>
      </c>
      <c r="M44" s="25" t="s">
        <v>73</v>
      </c>
      <c r="N44" s="143">
        <f t="shared" si="0"/>
        <v>10000</v>
      </c>
      <c r="O44" s="143">
        <f t="shared" si="1"/>
        <v>0</v>
      </c>
    </row>
    <row r="45" spans="1:15" ht="98" outlineLevel="2" x14ac:dyDescent="0.15">
      <c r="A45" t="s">
        <v>151</v>
      </c>
      <c r="B45" t="s">
        <v>6045</v>
      </c>
      <c r="D45" t="s">
        <v>211</v>
      </c>
      <c r="F45" s="25" t="s">
        <v>6028</v>
      </c>
      <c r="G45" t="s">
        <v>145</v>
      </c>
      <c r="H45" s="144">
        <v>12865</v>
      </c>
      <c r="I45" s="144">
        <v>0</v>
      </c>
      <c r="J45" s="144"/>
      <c r="K45" s="144"/>
      <c r="L45" t="s">
        <v>6046</v>
      </c>
      <c r="M45" s="25" t="s">
        <v>73</v>
      </c>
      <c r="N45" s="143">
        <f t="shared" si="0"/>
        <v>12865</v>
      </c>
      <c r="O45" s="143">
        <f t="shared" si="1"/>
        <v>0</v>
      </c>
    </row>
    <row r="46" spans="1:15" ht="98" outlineLevel="2" x14ac:dyDescent="0.15">
      <c r="A46" t="s">
        <v>151</v>
      </c>
      <c r="B46" t="s">
        <v>6027</v>
      </c>
      <c r="D46" t="s">
        <v>211</v>
      </c>
      <c r="F46" s="25" t="s">
        <v>6028</v>
      </c>
      <c r="G46" t="s">
        <v>145</v>
      </c>
      <c r="H46" s="144">
        <v>20000</v>
      </c>
      <c r="I46" s="144">
        <v>0</v>
      </c>
      <c r="J46" s="144"/>
      <c r="K46" s="144"/>
      <c r="L46" t="s">
        <v>6029</v>
      </c>
      <c r="M46" s="25" t="s">
        <v>73</v>
      </c>
      <c r="N46" s="143">
        <f t="shared" si="0"/>
        <v>20000</v>
      </c>
      <c r="O46" s="143">
        <f t="shared" si="1"/>
        <v>0</v>
      </c>
    </row>
    <row r="47" spans="1:15" ht="98" outlineLevel="2" x14ac:dyDescent="0.15">
      <c r="A47" t="s">
        <v>151</v>
      </c>
      <c r="B47" t="s">
        <v>6030</v>
      </c>
      <c r="D47" t="s">
        <v>211</v>
      </c>
      <c r="F47" s="25" t="s">
        <v>6025</v>
      </c>
      <c r="G47" t="s">
        <v>145</v>
      </c>
      <c r="H47" s="144">
        <v>7000</v>
      </c>
      <c r="I47" s="144">
        <v>0</v>
      </c>
      <c r="J47" s="144"/>
      <c r="K47" s="144"/>
      <c r="L47" t="s">
        <v>6031</v>
      </c>
      <c r="M47" s="25" t="s">
        <v>73</v>
      </c>
      <c r="N47" s="143">
        <f t="shared" si="0"/>
        <v>7000</v>
      </c>
      <c r="O47" s="143">
        <f t="shared" si="1"/>
        <v>0</v>
      </c>
    </row>
    <row r="48" spans="1:15" ht="126" outlineLevel="2" x14ac:dyDescent="0.15">
      <c r="A48" t="s">
        <v>151</v>
      </c>
      <c r="B48" t="s">
        <v>6032</v>
      </c>
      <c r="D48" t="s">
        <v>211</v>
      </c>
      <c r="F48" s="25" t="s">
        <v>6033</v>
      </c>
      <c r="G48" t="s">
        <v>145</v>
      </c>
      <c r="H48" s="144">
        <v>14000</v>
      </c>
      <c r="I48" s="144">
        <v>0</v>
      </c>
      <c r="J48" s="144"/>
      <c r="K48" s="144"/>
      <c r="L48" t="s">
        <v>6034</v>
      </c>
      <c r="M48" s="25" t="s">
        <v>73</v>
      </c>
      <c r="N48" s="143">
        <f t="shared" si="0"/>
        <v>14000</v>
      </c>
      <c r="O48" s="143">
        <f t="shared" si="1"/>
        <v>0</v>
      </c>
    </row>
    <row r="49" spans="1:15" ht="112" outlineLevel="2" x14ac:dyDescent="0.15">
      <c r="A49" t="s">
        <v>151</v>
      </c>
      <c r="B49" t="s">
        <v>6035</v>
      </c>
      <c r="D49" t="s">
        <v>211</v>
      </c>
      <c r="F49" s="25" t="s">
        <v>6036</v>
      </c>
      <c r="G49" t="s">
        <v>145</v>
      </c>
      <c r="H49" s="144">
        <v>23600</v>
      </c>
      <c r="I49" s="144">
        <v>0</v>
      </c>
      <c r="J49" s="144"/>
      <c r="K49" s="144"/>
      <c r="L49" t="s">
        <v>6037</v>
      </c>
      <c r="M49" s="25" t="s">
        <v>73</v>
      </c>
      <c r="N49" s="143">
        <f t="shared" si="0"/>
        <v>23600</v>
      </c>
      <c r="O49" s="143">
        <f t="shared" si="1"/>
        <v>0</v>
      </c>
    </row>
    <row r="50" spans="1:15" ht="126" outlineLevel="2" x14ac:dyDescent="0.15">
      <c r="A50" t="s">
        <v>151</v>
      </c>
      <c r="B50" t="s">
        <v>6070</v>
      </c>
      <c r="D50" t="s">
        <v>211</v>
      </c>
      <c r="F50" s="25" t="s">
        <v>6071</v>
      </c>
      <c r="G50" t="s">
        <v>5721</v>
      </c>
      <c r="H50" s="144">
        <v>27000</v>
      </c>
      <c r="I50" s="144">
        <v>0</v>
      </c>
      <c r="J50" s="144"/>
      <c r="K50" s="144"/>
      <c r="L50" t="s">
        <v>6072</v>
      </c>
      <c r="M50" s="25" t="s">
        <v>73</v>
      </c>
      <c r="N50" s="143">
        <f t="shared" si="0"/>
        <v>27000</v>
      </c>
      <c r="O50" s="143">
        <f t="shared" si="1"/>
        <v>0</v>
      </c>
    </row>
    <row r="51" spans="1:15" ht="56" outlineLevel="2" x14ac:dyDescent="0.15">
      <c r="A51" t="s">
        <v>151</v>
      </c>
      <c r="B51" t="s">
        <v>6073</v>
      </c>
      <c r="D51" t="s">
        <v>211</v>
      </c>
      <c r="F51" s="25" t="s">
        <v>6074</v>
      </c>
      <c r="G51" t="s">
        <v>76</v>
      </c>
      <c r="H51" s="144">
        <v>7000</v>
      </c>
      <c r="I51" s="144">
        <v>0</v>
      </c>
      <c r="J51" s="144"/>
      <c r="K51" s="144"/>
      <c r="L51" t="s">
        <v>6075</v>
      </c>
      <c r="M51" s="25" t="s">
        <v>73</v>
      </c>
      <c r="N51" s="143">
        <f t="shared" si="0"/>
        <v>7000</v>
      </c>
      <c r="O51" s="143">
        <f t="shared" si="1"/>
        <v>0</v>
      </c>
    </row>
    <row r="52" spans="1:15" ht="70" outlineLevel="2" x14ac:dyDescent="0.15">
      <c r="A52" t="s">
        <v>151</v>
      </c>
      <c r="B52" t="s">
        <v>6076</v>
      </c>
      <c r="D52" t="s">
        <v>211</v>
      </c>
      <c r="F52" s="25" t="s">
        <v>6077</v>
      </c>
      <c r="G52" t="s">
        <v>228</v>
      </c>
      <c r="H52" s="144">
        <v>5000</v>
      </c>
      <c r="I52" s="144">
        <v>0</v>
      </c>
      <c r="J52" s="144"/>
      <c r="K52" s="144"/>
      <c r="L52" t="s">
        <v>6078</v>
      </c>
      <c r="M52" s="25" t="s">
        <v>73</v>
      </c>
      <c r="N52" s="143">
        <f t="shared" si="0"/>
        <v>5000</v>
      </c>
      <c r="O52" s="143">
        <f t="shared" si="1"/>
        <v>0</v>
      </c>
    </row>
    <row r="53" spans="1:15" ht="28" outlineLevel="2" x14ac:dyDescent="0.15">
      <c r="A53" t="s">
        <v>151</v>
      </c>
      <c r="B53" t="s">
        <v>6079</v>
      </c>
      <c r="D53" t="s">
        <v>211</v>
      </c>
      <c r="F53" s="25" t="s">
        <v>6080</v>
      </c>
      <c r="G53" t="s">
        <v>224</v>
      </c>
      <c r="H53" s="144">
        <v>4437</v>
      </c>
      <c r="I53" s="144">
        <v>0</v>
      </c>
      <c r="J53" s="144"/>
      <c r="K53" s="144"/>
      <c r="L53" t="s">
        <v>6081</v>
      </c>
      <c r="M53" s="25" t="s">
        <v>73</v>
      </c>
      <c r="N53" s="143">
        <f t="shared" si="0"/>
        <v>4437</v>
      </c>
      <c r="O53" s="143">
        <f t="shared" si="1"/>
        <v>0</v>
      </c>
    </row>
    <row r="54" spans="1:15" ht="56" outlineLevel="2" x14ac:dyDescent="0.15">
      <c r="A54" t="s">
        <v>151</v>
      </c>
      <c r="B54" t="s">
        <v>6082</v>
      </c>
      <c r="D54" t="s">
        <v>211</v>
      </c>
      <c r="F54" s="25" t="s">
        <v>6083</v>
      </c>
      <c r="G54" t="s">
        <v>296</v>
      </c>
      <c r="H54" s="144">
        <v>8000</v>
      </c>
      <c r="I54" s="144">
        <v>0</v>
      </c>
      <c r="J54" s="144"/>
      <c r="K54" s="144"/>
      <c r="L54" t="s">
        <v>6084</v>
      </c>
      <c r="M54" s="25" t="s">
        <v>73</v>
      </c>
      <c r="N54" s="143">
        <f t="shared" si="0"/>
        <v>8000</v>
      </c>
      <c r="O54" s="143">
        <f t="shared" si="1"/>
        <v>0</v>
      </c>
    </row>
    <row r="55" spans="1:15" ht="56" outlineLevel="2" x14ac:dyDescent="0.15">
      <c r="A55" t="s">
        <v>151</v>
      </c>
      <c r="B55" t="s">
        <v>6085</v>
      </c>
      <c r="D55" t="s">
        <v>211</v>
      </c>
      <c r="F55" s="25" t="s">
        <v>6086</v>
      </c>
      <c r="G55" t="s">
        <v>252</v>
      </c>
      <c r="H55" s="144">
        <v>15921.4</v>
      </c>
      <c r="I55" s="144">
        <v>0</v>
      </c>
      <c r="J55" s="144"/>
      <c r="K55" s="144"/>
      <c r="L55" t="s">
        <v>6087</v>
      </c>
      <c r="M55" s="25" t="s">
        <v>73</v>
      </c>
      <c r="N55" s="143">
        <f t="shared" si="0"/>
        <v>15921.4</v>
      </c>
      <c r="O55" s="143">
        <f t="shared" si="1"/>
        <v>0</v>
      </c>
    </row>
    <row r="56" spans="1:15" ht="42" outlineLevel="2" x14ac:dyDescent="0.15">
      <c r="A56" t="s">
        <v>151</v>
      </c>
      <c r="B56" t="s">
        <v>6088</v>
      </c>
      <c r="D56" t="s">
        <v>211</v>
      </c>
      <c r="F56" s="25" t="s">
        <v>6089</v>
      </c>
      <c r="G56" t="s">
        <v>3093</v>
      </c>
      <c r="H56" s="144">
        <v>7800</v>
      </c>
      <c r="I56" s="144">
        <v>0</v>
      </c>
      <c r="J56" s="144"/>
      <c r="K56" s="144"/>
      <c r="L56" t="s">
        <v>6090</v>
      </c>
      <c r="M56" s="25" t="s">
        <v>73</v>
      </c>
      <c r="N56" s="143">
        <f t="shared" si="0"/>
        <v>7800</v>
      </c>
      <c r="O56" s="143">
        <f t="shared" si="1"/>
        <v>0</v>
      </c>
    </row>
    <row r="57" spans="1:15" ht="42" outlineLevel="2" x14ac:dyDescent="0.15">
      <c r="A57" t="s">
        <v>151</v>
      </c>
      <c r="B57" t="s">
        <v>6091</v>
      </c>
      <c r="D57" t="s">
        <v>211</v>
      </c>
      <c r="F57" s="25" t="s">
        <v>6092</v>
      </c>
      <c r="G57" t="s">
        <v>306</v>
      </c>
      <c r="H57" s="144">
        <v>22000</v>
      </c>
      <c r="I57" s="144">
        <v>0</v>
      </c>
      <c r="J57" s="144"/>
      <c r="K57" s="144"/>
      <c r="L57" t="s">
        <v>6093</v>
      </c>
      <c r="M57" s="25" t="s">
        <v>73</v>
      </c>
      <c r="N57" s="143">
        <f t="shared" si="0"/>
        <v>22000</v>
      </c>
      <c r="O57" s="143">
        <f t="shared" si="1"/>
        <v>0</v>
      </c>
    </row>
    <row r="58" spans="1:15" ht="56" outlineLevel="2" x14ac:dyDescent="0.15">
      <c r="A58" t="s">
        <v>151</v>
      </c>
      <c r="B58" t="s">
        <v>6094</v>
      </c>
      <c r="D58" t="s">
        <v>211</v>
      </c>
      <c r="F58" s="25" t="s">
        <v>6095</v>
      </c>
      <c r="G58" t="s">
        <v>133</v>
      </c>
      <c r="H58" s="144">
        <v>5000</v>
      </c>
      <c r="I58" s="144">
        <v>0</v>
      </c>
      <c r="J58" s="144"/>
      <c r="K58" s="144"/>
      <c r="L58" t="s">
        <v>6096</v>
      </c>
      <c r="M58" s="25" t="s">
        <v>73</v>
      </c>
      <c r="N58" s="143">
        <f t="shared" si="0"/>
        <v>5000</v>
      </c>
      <c r="O58" s="143">
        <f t="shared" si="1"/>
        <v>0</v>
      </c>
    </row>
    <row r="59" spans="1:15" ht="56" outlineLevel="2" x14ac:dyDescent="0.15">
      <c r="A59" t="s">
        <v>151</v>
      </c>
      <c r="B59" t="s">
        <v>6097</v>
      </c>
      <c r="D59" t="s">
        <v>211</v>
      </c>
      <c r="F59" s="25" t="s">
        <v>6098</v>
      </c>
      <c r="G59" t="s">
        <v>133</v>
      </c>
      <c r="H59" s="144">
        <v>8500</v>
      </c>
      <c r="I59" s="144">
        <v>0</v>
      </c>
      <c r="J59" s="144"/>
      <c r="K59" s="144"/>
      <c r="L59" t="s">
        <v>6099</v>
      </c>
      <c r="M59" s="25" t="s">
        <v>73</v>
      </c>
      <c r="N59" s="143">
        <f t="shared" si="0"/>
        <v>8500</v>
      </c>
      <c r="O59" s="143">
        <f t="shared" si="1"/>
        <v>0</v>
      </c>
    </row>
    <row r="60" spans="1:15" ht="56" outlineLevel="2" x14ac:dyDescent="0.15">
      <c r="A60" t="s">
        <v>151</v>
      </c>
      <c r="B60" t="s">
        <v>6100</v>
      </c>
      <c r="D60" t="s">
        <v>211</v>
      </c>
      <c r="F60" s="25" t="s">
        <v>6101</v>
      </c>
      <c r="G60" t="s">
        <v>4949</v>
      </c>
      <c r="H60" s="144">
        <v>15540</v>
      </c>
      <c r="I60" s="144">
        <v>0</v>
      </c>
      <c r="J60" s="144"/>
      <c r="K60" s="144"/>
      <c r="L60" t="s">
        <v>6102</v>
      </c>
      <c r="M60" s="25" t="s">
        <v>73</v>
      </c>
      <c r="N60" s="143">
        <f t="shared" si="0"/>
        <v>15540</v>
      </c>
      <c r="O60" s="143">
        <f t="shared" si="1"/>
        <v>0</v>
      </c>
    </row>
    <row r="61" spans="1:15" ht="42" outlineLevel="2" x14ac:dyDescent="0.15">
      <c r="A61" t="s">
        <v>151</v>
      </c>
      <c r="B61" t="s">
        <v>6103</v>
      </c>
      <c r="D61" t="s">
        <v>211</v>
      </c>
      <c r="F61" s="25" t="s">
        <v>6104</v>
      </c>
      <c r="G61" t="s">
        <v>306</v>
      </c>
      <c r="H61" s="144">
        <v>20000</v>
      </c>
      <c r="I61" s="144">
        <v>0</v>
      </c>
      <c r="J61" s="144"/>
      <c r="K61" s="144"/>
      <c r="L61" t="s">
        <v>6105</v>
      </c>
      <c r="M61" s="25" t="s">
        <v>73</v>
      </c>
      <c r="N61" s="143">
        <f t="shared" si="0"/>
        <v>20000</v>
      </c>
      <c r="O61" s="143">
        <f t="shared" si="1"/>
        <v>0</v>
      </c>
    </row>
    <row r="62" spans="1:15" ht="42" outlineLevel="2" x14ac:dyDescent="0.15">
      <c r="A62" t="s">
        <v>151</v>
      </c>
      <c r="B62" t="s">
        <v>6106</v>
      </c>
      <c r="D62" t="s">
        <v>211</v>
      </c>
      <c r="F62" s="25" t="s">
        <v>6107</v>
      </c>
      <c r="G62" t="s">
        <v>306</v>
      </c>
      <c r="H62" s="144">
        <v>15000</v>
      </c>
      <c r="I62" s="144">
        <v>0</v>
      </c>
      <c r="J62" s="144"/>
      <c r="K62" s="144"/>
      <c r="L62" t="s">
        <v>6108</v>
      </c>
      <c r="M62" s="25" t="s">
        <v>73</v>
      </c>
      <c r="N62" s="143">
        <f t="shared" si="0"/>
        <v>15000</v>
      </c>
      <c r="O62" s="143">
        <f t="shared" si="1"/>
        <v>0</v>
      </c>
    </row>
    <row r="63" spans="1:15" ht="56" outlineLevel="2" x14ac:dyDescent="0.15">
      <c r="A63" t="s">
        <v>151</v>
      </c>
      <c r="B63" t="s">
        <v>6109</v>
      </c>
      <c r="D63" t="s">
        <v>211</v>
      </c>
      <c r="F63" s="25" t="s">
        <v>6110</v>
      </c>
      <c r="G63" t="s">
        <v>133</v>
      </c>
      <c r="H63" s="144">
        <v>15000</v>
      </c>
      <c r="I63" s="144">
        <v>0</v>
      </c>
      <c r="J63" s="144"/>
      <c r="K63" s="144"/>
      <c r="L63" t="s">
        <v>6096</v>
      </c>
      <c r="M63" s="25" t="s">
        <v>73</v>
      </c>
      <c r="N63" s="143">
        <f t="shared" si="0"/>
        <v>15000</v>
      </c>
      <c r="O63" s="143">
        <f t="shared" si="1"/>
        <v>0</v>
      </c>
    </row>
    <row r="64" spans="1:15" ht="56" outlineLevel="2" x14ac:dyDescent="0.15">
      <c r="A64" t="s">
        <v>151</v>
      </c>
      <c r="B64" t="s">
        <v>6111</v>
      </c>
      <c r="D64" t="s">
        <v>211</v>
      </c>
      <c r="F64" s="25" t="s">
        <v>6112</v>
      </c>
      <c r="G64" t="s">
        <v>133</v>
      </c>
      <c r="H64" s="144">
        <v>3000</v>
      </c>
      <c r="I64" s="144">
        <v>0</v>
      </c>
      <c r="J64" s="144"/>
      <c r="K64" s="144"/>
      <c r="L64" t="s">
        <v>6096</v>
      </c>
      <c r="M64" s="25" t="s">
        <v>73</v>
      </c>
      <c r="N64" s="143">
        <f t="shared" si="0"/>
        <v>3000</v>
      </c>
      <c r="O64" s="143">
        <f t="shared" si="1"/>
        <v>0</v>
      </c>
    </row>
    <row r="65" spans="1:15" ht="56" outlineLevel="2" x14ac:dyDescent="0.15">
      <c r="A65" t="s">
        <v>151</v>
      </c>
      <c r="B65" t="s">
        <v>6113</v>
      </c>
      <c r="D65" t="s">
        <v>211</v>
      </c>
      <c r="F65" s="25" t="s">
        <v>6114</v>
      </c>
      <c r="G65" t="s">
        <v>3808</v>
      </c>
      <c r="H65" s="144">
        <v>9.6999999999999993</v>
      </c>
      <c r="I65" s="144">
        <v>0</v>
      </c>
      <c r="J65" s="144"/>
      <c r="K65" s="144"/>
      <c r="L65" t="s">
        <v>6115</v>
      </c>
      <c r="M65" s="25" t="s">
        <v>73</v>
      </c>
      <c r="N65" s="143">
        <f t="shared" si="0"/>
        <v>9.6999999999999993</v>
      </c>
      <c r="O65" s="143">
        <f t="shared" si="1"/>
        <v>0</v>
      </c>
    </row>
    <row r="66" spans="1:15" ht="70" outlineLevel="2" x14ac:dyDescent="0.15">
      <c r="A66" t="s">
        <v>151</v>
      </c>
      <c r="B66" t="s">
        <v>6116</v>
      </c>
      <c r="D66" t="s">
        <v>211</v>
      </c>
      <c r="F66" s="25" t="s">
        <v>6117</v>
      </c>
      <c r="G66" t="s">
        <v>217</v>
      </c>
      <c r="H66" s="144">
        <v>11800</v>
      </c>
      <c r="I66" s="144">
        <v>0</v>
      </c>
      <c r="J66" s="144"/>
      <c r="K66" s="144"/>
      <c r="L66" t="s">
        <v>6118</v>
      </c>
      <c r="M66" s="25" t="s">
        <v>73</v>
      </c>
      <c r="N66" s="143">
        <f t="shared" si="0"/>
        <v>11800</v>
      </c>
      <c r="O66" s="143">
        <f t="shared" si="1"/>
        <v>0</v>
      </c>
    </row>
    <row r="67" spans="1:15" ht="56" outlineLevel="2" x14ac:dyDescent="0.15">
      <c r="A67" t="s">
        <v>151</v>
      </c>
      <c r="B67" t="s">
        <v>6119</v>
      </c>
      <c r="D67" t="s">
        <v>211</v>
      </c>
      <c r="F67" s="25" t="s">
        <v>6120</v>
      </c>
      <c r="G67" t="s">
        <v>3808</v>
      </c>
      <c r="H67" s="144">
        <v>10.9</v>
      </c>
      <c r="I67" s="144">
        <v>0</v>
      </c>
      <c r="J67" s="144"/>
      <c r="K67" s="144"/>
      <c r="L67" t="s">
        <v>6121</v>
      </c>
      <c r="M67" s="25" t="s">
        <v>73</v>
      </c>
      <c r="N67" s="143">
        <f t="shared" si="0"/>
        <v>10.9</v>
      </c>
      <c r="O67" s="143">
        <f t="shared" ref="O67:O116" si="2">IF((J67+K67)&gt;0,(J67+K67)-N67,0)</f>
        <v>0</v>
      </c>
    </row>
    <row r="68" spans="1:15" ht="56" outlineLevel="2" x14ac:dyDescent="0.15">
      <c r="A68" t="s">
        <v>151</v>
      </c>
      <c r="B68" t="s">
        <v>6122</v>
      </c>
      <c r="D68" t="s">
        <v>211</v>
      </c>
      <c r="F68" s="25" t="s">
        <v>6123</v>
      </c>
      <c r="G68" t="s">
        <v>133</v>
      </c>
      <c r="H68" s="144">
        <v>12000</v>
      </c>
      <c r="I68" s="144">
        <v>0</v>
      </c>
      <c r="J68" s="144"/>
      <c r="K68" s="144"/>
      <c r="L68" t="s">
        <v>6124</v>
      </c>
      <c r="M68" s="25" t="s">
        <v>73</v>
      </c>
      <c r="N68" s="143">
        <f t="shared" ref="N68:N116" si="3">SUM(H68+I68)</f>
        <v>12000</v>
      </c>
      <c r="O68" s="143">
        <f t="shared" si="2"/>
        <v>0</v>
      </c>
    </row>
    <row r="69" spans="1:15" ht="42" outlineLevel="2" x14ac:dyDescent="0.15">
      <c r="A69" t="s">
        <v>151</v>
      </c>
      <c r="B69" t="s">
        <v>6125</v>
      </c>
      <c r="D69" t="s">
        <v>211</v>
      </c>
      <c r="F69" s="25" t="s">
        <v>6126</v>
      </c>
      <c r="G69" t="s">
        <v>306</v>
      </c>
      <c r="H69" s="144">
        <v>35000</v>
      </c>
      <c r="I69" s="144">
        <v>0</v>
      </c>
      <c r="J69" s="144"/>
      <c r="K69" s="144"/>
      <c r="L69" t="s">
        <v>6127</v>
      </c>
      <c r="M69" s="25" t="s">
        <v>73</v>
      </c>
      <c r="N69" s="143">
        <f t="shared" si="3"/>
        <v>35000</v>
      </c>
      <c r="O69" s="143">
        <f t="shared" si="2"/>
        <v>0</v>
      </c>
    </row>
    <row r="70" spans="1:15" ht="56" outlineLevel="2" x14ac:dyDescent="0.15">
      <c r="A70" t="s">
        <v>151</v>
      </c>
      <c r="B70" t="s">
        <v>6128</v>
      </c>
      <c r="D70" t="s">
        <v>211</v>
      </c>
      <c r="F70" s="25" t="s">
        <v>6129</v>
      </c>
      <c r="G70" t="s">
        <v>133</v>
      </c>
      <c r="H70" s="144">
        <v>15000</v>
      </c>
      <c r="I70" s="144">
        <v>0</v>
      </c>
      <c r="J70" s="144"/>
      <c r="K70" s="144"/>
      <c r="L70" t="s">
        <v>6130</v>
      </c>
      <c r="M70" s="25" t="s">
        <v>73</v>
      </c>
      <c r="N70" s="143">
        <f t="shared" si="3"/>
        <v>15000</v>
      </c>
      <c r="O70" s="143">
        <f t="shared" si="2"/>
        <v>0</v>
      </c>
    </row>
    <row r="71" spans="1:15" ht="56" outlineLevel="2" x14ac:dyDescent="0.15">
      <c r="A71" t="s">
        <v>151</v>
      </c>
      <c r="B71" t="s">
        <v>6131</v>
      </c>
      <c r="D71" t="s">
        <v>211</v>
      </c>
      <c r="F71" s="25" t="s">
        <v>6132</v>
      </c>
      <c r="G71" t="s">
        <v>213</v>
      </c>
      <c r="H71" s="144">
        <v>7800</v>
      </c>
      <c r="I71" s="144">
        <v>0</v>
      </c>
      <c r="J71" s="144"/>
      <c r="K71" s="144"/>
      <c r="L71" t="s">
        <v>6133</v>
      </c>
      <c r="M71" s="25" t="s">
        <v>73</v>
      </c>
      <c r="N71" s="143">
        <f t="shared" si="3"/>
        <v>7800</v>
      </c>
      <c r="O71" s="143">
        <f t="shared" si="2"/>
        <v>0</v>
      </c>
    </row>
    <row r="72" spans="1:15" ht="56" outlineLevel="2" x14ac:dyDescent="0.15">
      <c r="A72" t="s">
        <v>151</v>
      </c>
      <c r="B72" t="s">
        <v>6134</v>
      </c>
      <c r="D72" t="s">
        <v>211</v>
      </c>
      <c r="F72" s="25" t="s">
        <v>6135</v>
      </c>
      <c r="G72" t="s">
        <v>3100</v>
      </c>
      <c r="H72" s="144">
        <v>13576</v>
      </c>
      <c r="I72" s="144">
        <v>0</v>
      </c>
      <c r="J72" s="144"/>
      <c r="K72" s="144"/>
      <c r="L72" t="s">
        <v>6136</v>
      </c>
      <c r="M72" s="25" t="s">
        <v>73</v>
      </c>
      <c r="N72" s="143">
        <f t="shared" si="3"/>
        <v>13576</v>
      </c>
      <c r="O72" s="143">
        <f t="shared" si="2"/>
        <v>0</v>
      </c>
    </row>
    <row r="73" spans="1:15" ht="56" outlineLevel="2" x14ac:dyDescent="0.15">
      <c r="A73" t="s">
        <v>151</v>
      </c>
      <c r="B73" t="s">
        <v>6137</v>
      </c>
      <c r="D73" t="s">
        <v>211</v>
      </c>
      <c r="F73" s="25" t="s">
        <v>6138</v>
      </c>
      <c r="G73" t="s">
        <v>133</v>
      </c>
      <c r="H73" s="144">
        <v>11000</v>
      </c>
      <c r="I73" s="144">
        <v>0</v>
      </c>
      <c r="J73" s="144"/>
      <c r="K73" s="144"/>
      <c r="L73" t="s">
        <v>6139</v>
      </c>
      <c r="M73" s="25" t="s">
        <v>73</v>
      </c>
      <c r="N73" s="143">
        <f t="shared" si="3"/>
        <v>11000</v>
      </c>
      <c r="O73" s="143">
        <f t="shared" si="2"/>
        <v>0</v>
      </c>
    </row>
    <row r="74" spans="1:15" ht="56" outlineLevel="2" x14ac:dyDescent="0.15">
      <c r="A74" t="s">
        <v>151</v>
      </c>
      <c r="B74" t="s">
        <v>6140</v>
      </c>
      <c r="D74" t="s">
        <v>211</v>
      </c>
      <c r="F74" s="25" t="s">
        <v>6141</v>
      </c>
      <c r="G74" t="s">
        <v>133</v>
      </c>
      <c r="H74" s="144">
        <v>18000</v>
      </c>
      <c r="I74" s="144">
        <v>0</v>
      </c>
      <c r="J74" s="144"/>
      <c r="K74" s="144"/>
      <c r="L74" t="s">
        <v>6142</v>
      </c>
      <c r="M74" s="25" t="s">
        <v>73</v>
      </c>
      <c r="N74" s="143">
        <f t="shared" si="3"/>
        <v>18000</v>
      </c>
      <c r="O74" s="143">
        <f t="shared" si="2"/>
        <v>0</v>
      </c>
    </row>
    <row r="75" spans="1:15" ht="42" outlineLevel="2" x14ac:dyDescent="0.15">
      <c r="A75" t="s">
        <v>151</v>
      </c>
      <c r="B75" t="s">
        <v>6143</v>
      </c>
      <c r="D75" t="s">
        <v>211</v>
      </c>
      <c r="F75" s="25" t="s">
        <v>6144</v>
      </c>
      <c r="G75" t="s">
        <v>3093</v>
      </c>
      <c r="H75" s="144">
        <v>12500</v>
      </c>
      <c r="I75" s="144">
        <v>0</v>
      </c>
      <c r="J75" s="144"/>
      <c r="K75" s="144"/>
      <c r="L75" t="s">
        <v>6145</v>
      </c>
      <c r="M75" s="25" t="s">
        <v>73</v>
      </c>
      <c r="N75" s="143">
        <f t="shared" si="3"/>
        <v>12500</v>
      </c>
      <c r="O75" s="143">
        <f t="shared" si="2"/>
        <v>0</v>
      </c>
    </row>
    <row r="76" spans="1:15" ht="42" outlineLevel="2" x14ac:dyDescent="0.15">
      <c r="A76" t="s">
        <v>151</v>
      </c>
      <c r="B76" t="s">
        <v>6146</v>
      </c>
      <c r="D76" t="s">
        <v>211</v>
      </c>
      <c r="F76" s="25" t="s">
        <v>6147</v>
      </c>
      <c r="G76" t="s">
        <v>76</v>
      </c>
      <c r="H76" s="144">
        <v>2500</v>
      </c>
      <c r="I76" s="144">
        <v>0</v>
      </c>
      <c r="J76" s="144"/>
      <c r="K76" s="144"/>
      <c r="L76" t="s">
        <v>6148</v>
      </c>
      <c r="M76" s="25" t="s">
        <v>73</v>
      </c>
      <c r="N76" s="143">
        <f t="shared" si="3"/>
        <v>2500</v>
      </c>
      <c r="O76" s="143">
        <f t="shared" si="2"/>
        <v>0</v>
      </c>
    </row>
    <row r="77" spans="1:15" ht="42" outlineLevel="2" x14ac:dyDescent="0.15">
      <c r="A77" t="s">
        <v>151</v>
      </c>
      <c r="B77" t="s">
        <v>6149</v>
      </c>
      <c r="D77" t="s">
        <v>211</v>
      </c>
      <c r="F77" s="25" t="s">
        <v>6150</v>
      </c>
      <c r="G77" t="s">
        <v>3093</v>
      </c>
      <c r="H77" s="144">
        <v>12500</v>
      </c>
      <c r="I77" s="144">
        <v>0</v>
      </c>
      <c r="J77" s="144"/>
      <c r="K77" s="144"/>
      <c r="L77" t="s">
        <v>6151</v>
      </c>
      <c r="M77" s="25" t="s">
        <v>73</v>
      </c>
      <c r="N77" s="143">
        <f t="shared" si="3"/>
        <v>12500</v>
      </c>
      <c r="O77" s="143">
        <f t="shared" si="2"/>
        <v>0</v>
      </c>
    </row>
    <row r="78" spans="1:15" ht="112" outlineLevel="2" x14ac:dyDescent="0.15">
      <c r="A78" t="s">
        <v>151</v>
      </c>
      <c r="B78" t="s">
        <v>6152</v>
      </c>
      <c r="D78" t="s">
        <v>211</v>
      </c>
      <c r="F78" s="25" t="s">
        <v>6153</v>
      </c>
      <c r="G78" t="s">
        <v>145</v>
      </c>
      <c r="H78" s="144">
        <v>17000</v>
      </c>
      <c r="I78" s="144">
        <v>0</v>
      </c>
      <c r="J78" s="144"/>
      <c r="K78" s="144"/>
      <c r="L78" t="s">
        <v>6154</v>
      </c>
      <c r="M78" s="25" t="s">
        <v>73</v>
      </c>
      <c r="N78" s="143">
        <f t="shared" si="3"/>
        <v>17000</v>
      </c>
      <c r="O78" s="143">
        <f t="shared" si="2"/>
        <v>0</v>
      </c>
    </row>
    <row r="79" spans="1:15" ht="56" outlineLevel="2" x14ac:dyDescent="0.15">
      <c r="A79" t="s">
        <v>151</v>
      </c>
      <c r="B79" t="s">
        <v>6155</v>
      </c>
      <c r="D79" t="s">
        <v>211</v>
      </c>
      <c r="F79" s="25" t="s">
        <v>3920</v>
      </c>
      <c r="G79" t="s">
        <v>133</v>
      </c>
      <c r="H79" s="144">
        <v>15000</v>
      </c>
      <c r="I79" s="144">
        <v>0</v>
      </c>
      <c r="J79" s="144"/>
      <c r="K79" s="144"/>
      <c r="L79" t="s">
        <v>6156</v>
      </c>
      <c r="M79" s="25" t="s">
        <v>73</v>
      </c>
      <c r="N79" s="143">
        <f t="shared" si="3"/>
        <v>15000</v>
      </c>
      <c r="O79" s="143">
        <f t="shared" si="2"/>
        <v>0</v>
      </c>
    </row>
    <row r="80" spans="1:15" ht="56" outlineLevel="2" x14ac:dyDescent="0.15">
      <c r="A80" t="s">
        <v>151</v>
      </c>
      <c r="B80" t="s">
        <v>6157</v>
      </c>
      <c r="D80" t="s">
        <v>211</v>
      </c>
      <c r="F80" s="25" t="s">
        <v>6158</v>
      </c>
      <c r="G80" t="s">
        <v>133</v>
      </c>
      <c r="H80" s="144">
        <v>28000</v>
      </c>
      <c r="I80" s="144">
        <v>0</v>
      </c>
      <c r="J80" s="144"/>
      <c r="K80" s="144"/>
      <c r="L80" t="s">
        <v>6159</v>
      </c>
      <c r="M80" s="25" t="s">
        <v>73</v>
      </c>
      <c r="N80" s="143">
        <f t="shared" si="3"/>
        <v>28000</v>
      </c>
      <c r="O80" s="143">
        <f t="shared" si="2"/>
        <v>0</v>
      </c>
    </row>
    <row r="81" spans="1:18" ht="42" outlineLevel="2" x14ac:dyDescent="0.15">
      <c r="A81" t="s">
        <v>151</v>
      </c>
      <c r="B81" t="s">
        <v>6160</v>
      </c>
      <c r="D81" t="s">
        <v>211</v>
      </c>
      <c r="F81" s="25" t="s">
        <v>6161</v>
      </c>
      <c r="G81" t="s">
        <v>228</v>
      </c>
      <c r="H81" s="144">
        <v>18000</v>
      </c>
      <c r="I81" s="144">
        <v>0</v>
      </c>
      <c r="J81" s="144"/>
      <c r="K81" s="144"/>
      <c r="L81" t="s">
        <v>6162</v>
      </c>
      <c r="M81" s="25" t="s">
        <v>73</v>
      </c>
      <c r="N81" s="143">
        <f t="shared" si="3"/>
        <v>18000</v>
      </c>
      <c r="O81" s="143">
        <f t="shared" si="2"/>
        <v>0</v>
      </c>
    </row>
    <row r="82" spans="1:18" ht="56" outlineLevel="2" x14ac:dyDescent="0.15">
      <c r="A82" t="s">
        <v>151</v>
      </c>
      <c r="B82" t="s">
        <v>6163</v>
      </c>
      <c r="D82" t="s">
        <v>211</v>
      </c>
      <c r="F82" s="25" t="s">
        <v>6158</v>
      </c>
      <c r="G82" t="s">
        <v>133</v>
      </c>
      <c r="H82" s="144">
        <v>30000</v>
      </c>
      <c r="I82" s="144">
        <v>0</v>
      </c>
      <c r="J82" s="144"/>
      <c r="K82" s="144"/>
      <c r="L82" t="s">
        <v>6164</v>
      </c>
      <c r="M82" s="25" t="s">
        <v>73</v>
      </c>
      <c r="N82" s="143">
        <f t="shared" si="3"/>
        <v>30000</v>
      </c>
      <c r="O82" s="143">
        <f t="shared" si="2"/>
        <v>0</v>
      </c>
    </row>
    <row r="83" spans="1:18" outlineLevel="1" x14ac:dyDescent="0.15">
      <c r="A83" s="995" t="s">
        <v>530</v>
      </c>
      <c r="B83" s="109">
        <f>COUNTA(B24:B82)</f>
        <v>59</v>
      </c>
      <c r="C83" s="109"/>
      <c r="D83" s="109"/>
      <c r="E83" s="109"/>
      <c r="F83" s="110"/>
      <c r="G83" s="109"/>
      <c r="H83" s="938"/>
      <c r="I83" s="938"/>
      <c r="J83" s="938"/>
      <c r="K83" s="937">
        <f>SUBTOTAL(9,K24:K82)</f>
        <v>359219.68000000005</v>
      </c>
      <c r="L83" s="109"/>
      <c r="M83" s="110"/>
      <c r="N83" s="940">
        <f>SUBTOTAL(9,N24:N82)</f>
        <v>910211.8</v>
      </c>
      <c r="O83" s="996">
        <f>SUBTOTAL(9,O24:O82)</f>
        <v>219611.40000000002</v>
      </c>
    </row>
    <row r="84" spans="1:18" ht="28" outlineLevel="2" x14ac:dyDescent="0.15">
      <c r="A84" t="s">
        <v>381</v>
      </c>
      <c r="B84" t="s">
        <v>6165</v>
      </c>
      <c r="D84" t="s">
        <v>383</v>
      </c>
      <c r="F84" s="25" t="s">
        <v>387</v>
      </c>
      <c r="G84" t="s">
        <v>6166</v>
      </c>
      <c r="H84" s="144"/>
      <c r="I84" s="144">
        <v>88507.55</v>
      </c>
      <c r="J84" s="144"/>
      <c r="K84" s="144">
        <v>297830.65999999997</v>
      </c>
      <c r="L84" t="s">
        <v>6167</v>
      </c>
      <c r="M84" s="25" t="s">
        <v>172</v>
      </c>
      <c r="N84" s="143">
        <f t="shared" si="3"/>
        <v>88507.55</v>
      </c>
      <c r="O84" s="143">
        <f t="shared" si="2"/>
        <v>209323.11</v>
      </c>
      <c r="P84" s="25" t="s">
        <v>172</v>
      </c>
      <c r="Q84">
        <f>COUNTIF(M84:M96,M84)</f>
        <v>9</v>
      </c>
      <c r="R84" s="143">
        <f>SUM(N84:N92)</f>
        <v>1275967.22</v>
      </c>
    </row>
    <row r="85" spans="1:18" ht="28" outlineLevel="2" x14ac:dyDescent="0.15">
      <c r="A85" t="s">
        <v>381</v>
      </c>
      <c r="B85" t="s">
        <v>6168</v>
      </c>
      <c r="D85" t="s">
        <v>383</v>
      </c>
      <c r="F85" s="25" t="s">
        <v>5498</v>
      </c>
      <c r="G85" t="s">
        <v>6169</v>
      </c>
      <c r="H85" s="144"/>
      <c r="I85" s="144">
        <v>187846.95</v>
      </c>
      <c r="J85" s="144"/>
      <c r="K85" s="144">
        <v>628214.18999999994</v>
      </c>
      <c r="L85" t="s">
        <v>6170</v>
      </c>
      <c r="M85" s="25" t="s">
        <v>172</v>
      </c>
      <c r="N85" s="143">
        <f t="shared" si="3"/>
        <v>187846.95</v>
      </c>
      <c r="O85" s="143">
        <f t="shared" si="2"/>
        <v>440367.23999999993</v>
      </c>
      <c r="P85" s="25" t="s">
        <v>3319</v>
      </c>
      <c r="Q85">
        <f>COUNTIF(M84:M96,M93)</f>
        <v>4</v>
      </c>
      <c r="R85" s="143">
        <f>SUM(N93:N96)</f>
        <v>361041.08</v>
      </c>
    </row>
    <row r="86" spans="1:18" ht="28" outlineLevel="2" x14ac:dyDescent="0.15">
      <c r="A86" t="s">
        <v>381</v>
      </c>
      <c r="B86" t="s">
        <v>6171</v>
      </c>
      <c r="D86" t="s">
        <v>383</v>
      </c>
      <c r="F86" s="25" t="s">
        <v>3677</v>
      </c>
      <c r="G86" t="s">
        <v>4099</v>
      </c>
      <c r="H86" s="144"/>
      <c r="I86" s="144">
        <v>186248.55</v>
      </c>
      <c r="J86" s="144"/>
      <c r="K86" s="144">
        <v>439655.72</v>
      </c>
      <c r="L86" t="s">
        <v>6172</v>
      </c>
      <c r="M86" s="25" t="s">
        <v>172</v>
      </c>
      <c r="N86" s="143">
        <f t="shared" si="3"/>
        <v>186248.55</v>
      </c>
      <c r="O86" s="143">
        <f t="shared" si="2"/>
        <v>253407.16999999998</v>
      </c>
    </row>
    <row r="87" spans="1:18" ht="28" outlineLevel="2" x14ac:dyDescent="0.15">
      <c r="A87" t="s">
        <v>381</v>
      </c>
      <c r="B87" t="s">
        <v>6173</v>
      </c>
      <c r="D87" t="s">
        <v>383</v>
      </c>
      <c r="F87" s="25" t="s">
        <v>387</v>
      </c>
      <c r="G87" t="s">
        <v>4372</v>
      </c>
      <c r="H87" s="144"/>
      <c r="I87" s="144">
        <v>138797.9</v>
      </c>
      <c r="J87" s="144"/>
      <c r="K87" s="144">
        <v>440574.26</v>
      </c>
      <c r="L87" t="s">
        <v>6174</v>
      </c>
      <c r="M87" s="25" t="s">
        <v>172</v>
      </c>
      <c r="N87" s="143">
        <f t="shared" si="3"/>
        <v>138797.9</v>
      </c>
      <c r="O87" s="143">
        <f t="shared" si="2"/>
        <v>301776.36</v>
      </c>
    </row>
    <row r="88" spans="1:18" ht="28" outlineLevel="2" x14ac:dyDescent="0.15">
      <c r="A88" t="s">
        <v>381</v>
      </c>
      <c r="B88" t="s">
        <v>6175</v>
      </c>
      <c r="D88" t="s">
        <v>383</v>
      </c>
      <c r="F88" s="25" t="s">
        <v>419</v>
      </c>
      <c r="G88" t="s">
        <v>76</v>
      </c>
      <c r="H88" s="144"/>
      <c r="I88" s="144">
        <v>139723.76999999999</v>
      </c>
      <c r="J88" s="144"/>
      <c r="K88" s="144">
        <v>441064.63</v>
      </c>
      <c r="L88" t="s">
        <v>6176</v>
      </c>
      <c r="M88" s="25" t="s">
        <v>172</v>
      </c>
      <c r="N88" s="143">
        <f t="shared" si="3"/>
        <v>139723.76999999999</v>
      </c>
      <c r="O88" s="143">
        <f t="shared" si="2"/>
        <v>301340.86</v>
      </c>
    </row>
    <row r="89" spans="1:18" ht="28" outlineLevel="2" x14ac:dyDescent="0.15">
      <c r="A89" t="s">
        <v>381</v>
      </c>
      <c r="B89" t="s">
        <v>6177</v>
      </c>
      <c r="D89" t="s">
        <v>383</v>
      </c>
      <c r="F89" s="25" t="s">
        <v>5498</v>
      </c>
      <c r="G89" t="s">
        <v>3250</v>
      </c>
      <c r="H89" s="144"/>
      <c r="I89" s="144">
        <v>106096.55</v>
      </c>
      <c r="J89" s="144"/>
      <c r="K89" s="144">
        <v>340715.64</v>
      </c>
      <c r="L89" t="s">
        <v>6178</v>
      </c>
      <c r="M89" s="25" t="s">
        <v>172</v>
      </c>
      <c r="N89" s="143">
        <f t="shared" si="3"/>
        <v>106096.55</v>
      </c>
      <c r="O89" s="143">
        <f t="shared" si="2"/>
        <v>234619.09000000003</v>
      </c>
    </row>
    <row r="90" spans="1:18" ht="28" outlineLevel="2" x14ac:dyDescent="0.15">
      <c r="A90" t="s">
        <v>381</v>
      </c>
      <c r="B90" t="s">
        <v>6181</v>
      </c>
      <c r="D90" t="s">
        <v>383</v>
      </c>
      <c r="F90" s="25" t="s">
        <v>387</v>
      </c>
      <c r="G90" t="s">
        <v>3262</v>
      </c>
      <c r="H90" s="144"/>
      <c r="I90" s="144">
        <v>125494.1</v>
      </c>
      <c r="J90" s="144"/>
      <c r="K90" s="144">
        <v>400459.15</v>
      </c>
      <c r="L90" t="s">
        <v>6182</v>
      </c>
      <c r="M90" s="25" t="s">
        <v>172</v>
      </c>
      <c r="N90" s="143">
        <f t="shared" si="3"/>
        <v>125494.1</v>
      </c>
      <c r="O90" s="143">
        <f t="shared" si="2"/>
        <v>274965.05000000005</v>
      </c>
    </row>
    <row r="91" spans="1:18" ht="28" outlineLevel="2" x14ac:dyDescent="0.15">
      <c r="A91" t="s">
        <v>381</v>
      </c>
      <c r="B91" t="s">
        <v>6183</v>
      </c>
      <c r="D91" t="s">
        <v>383</v>
      </c>
      <c r="F91" s="25" t="s">
        <v>419</v>
      </c>
      <c r="G91" t="s">
        <v>3296</v>
      </c>
      <c r="H91" s="144"/>
      <c r="I91" s="144">
        <v>105540.04</v>
      </c>
      <c r="J91" s="144"/>
      <c r="K91" s="144">
        <v>329782.36</v>
      </c>
      <c r="L91" t="s">
        <v>6184</v>
      </c>
      <c r="M91" s="25" t="s">
        <v>172</v>
      </c>
      <c r="N91" s="143">
        <f t="shared" si="3"/>
        <v>105540.04</v>
      </c>
      <c r="O91" s="143">
        <f t="shared" si="2"/>
        <v>224242.32</v>
      </c>
    </row>
    <row r="92" spans="1:18" ht="28" outlineLevel="2" x14ac:dyDescent="0.15">
      <c r="A92" t="s">
        <v>381</v>
      </c>
      <c r="B92" t="s">
        <v>6185</v>
      </c>
      <c r="D92" t="s">
        <v>383</v>
      </c>
      <c r="F92" s="25" t="s">
        <v>5165</v>
      </c>
      <c r="G92" t="s">
        <v>6186</v>
      </c>
      <c r="H92" s="144"/>
      <c r="I92" s="144">
        <v>197711.81</v>
      </c>
      <c r="J92" s="144"/>
      <c r="K92" s="144">
        <v>621333.09</v>
      </c>
      <c r="L92" t="s">
        <v>6187</v>
      </c>
      <c r="M92" s="25" t="s">
        <v>172</v>
      </c>
      <c r="N92" s="143">
        <f t="shared" si="3"/>
        <v>197711.81</v>
      </c>
      <c r="O92" s="143">
        <f t="shared" si="2"/>
        <v>423621.27999999997</v>
      </c>
    </row>
    <row r="93" spans="1:18" ht="28" outlineLevel="2" x14ac:dyDescent="0.15">
      <c r="A93" t="s">
        <v>381</v>
      </c>
      <c r="B93" t="s">
        <v>6190</v>
      </c>
      <c r="D93" t="s">
        <v>438</v>
      </c>
      <c r="F93" s="25" t="s">
        <v>6191</v>
      </c>
      <c r="G93" t="s">
        <v>410</v>
      </c>
      <c r="H93" s="144"/>
      <c r="I93" s="144">
        <v>90260.27</v>
      </c>
      <c r="J93" s="144"/>
      <c r="K93" s="144">
        <v>283508.99</v>
      </c>
      <c r="L93" t="s">
        <v>6192</v>
      </c>
      <c r="M93" s="25" t="s">
        <v>3319</v>
      </c>
      <c r="N93" s="143">
        <f t="shared" si="3"/>
        <v>90260.27</v>
      </c>
      <c r="O93" s="143">
        <f t="shared" si="2"/>
        <v>193248.71999999997</v>
      </c>
    </row>
    <row r="94" spans="1:18" ht="28" outlineLevel="2" x14ac:dyDescent="0.15">
      <c r="A94" t="s">
        <v>381</v>
      </c>
      <c r="B94" t="s">
        <v>6193</v>
      </c>
      <c r="D94" t="s">
        <v>438</v>
      </c>
      <c r="F94" s="25" t="s">
        <v>6191</v>
      </c>
      <c r="G94" t="s">
        <v>410</v>
      </c>
      <c r="H94" s="144"/>
      <c r="I94" s="144">
        <v>90260.27</v>
      </c>
      <c r="J94" s="144"/>
      <c r="K94" s="144">
        <v>283508.99</v>
      </c>
      <c r="L94" t="s">
        <v>6194</v>
      </c>
      <c r="M94" s="25" t="s">
        <v>3319</v>
      </c>
      <c r="N94" s="143">
        <f t="shared" si="3"/>
        <v>90260.27</v>
      </c>
      <c r="O94" s="143">
        <f t="shared" si="2"/>
        <v>193248.71999999997</v>
      </c>
    </row>
    <row r="95" spans="1:18" ht="28" outlineLevel="2" x14ac:dyDescent="0.15">
      <c r="A95" t="s">
        <v>381</v>
      </c>
      <c r="B95" t="s">
        <v>6195</v>
      </c>
      <c r="D95" t="s">
        <v>438</v>
      </c>
      <c r="F95" s="25" t="s">
        <v>6191</v>
      </c>
      <c r="G95" t="s">
        <v>410</v>
      </c>
      <c r="H95" s="144"/>
      <c r="I95" s="144">
        <v>90260.27</v>
      </c>
      <c r="J95" s="144"/>
      <c r="K95" s="144">
        <v>283508.99</v>
      </c>
      <c r="L95" t="s">
        <v>6196</v>
      </c>
      <c r="M95" s="25" t="s">
        <v>3319</v>
      </c>
      <c r="N95" s="143">
        <f t="shared" si="3"/>
        <v>90260.27</v>
      </c>
      <c r="O95" s="143">
        <f t="shared" si="2"/>
        <v>193248.71999999997</v>
      </c>
    </row>
    <row r="96" spans="1:18" ht="28" outlineLevel="2" x14ac:dyDescent="0.15">
      <c r="A96" t="s">
        <v>381</v>
      </c>
      <c r="B96" t="s">
        <v>6197</v>
      </c>
      <c r="D96" t="s">
        <v>438</v>
      </c>
      <c r="F96" s="25" t="s">
        <v>6198</v>
      </c>
      <c r="G96" t="s">
        <v>410</v>
      </c>
      <c r="H96" s="144"/>
      <c r="I96" s="144">
        <v>90260.27</v>
      </c>
      <c r="J96" s="144"/>
      <c r="K96" s="144">
        <v>283508.99</v>
      </c>
      <c r="L96" t="s">
        <v>6199</v>
      </c>
      <c r="M96" s="25" t="s">
        <v>3319</v>
      </c>
      <c r="N96" s="143">
        <f t="shared" si="3"/>
        <v>90260.27</v>
      </c>
      <c r="O96" s="143">
        <f t="shared" si="2"/>
        <v>193248.71999999997</v>
      </c>
    </row>
    <row r="97" spans="1:18" outlineLevel="1" x14ac:dyDescent="0.15">
      <c r="A97" s="995" t="s">
        <v>531</v>
      </c>
      <c r="B97" s="109"/>
      <c r="C97" s="109"/>
      <c r="D97" s="109"/>
      <c r="E97" s="109"/>
      <c r="F97" s="110"/>
      <c r="G97" s="109"/>
      <c r="H97" s="938"/>
      <c r="I97" s="938"/>
      <c r="J97" s="938"/>
      <c r="K97" s="937">
        <f>SUBTOTAL(9,K84:K96)</f>
        <v>5073665.66</v>
      </c>
      <c r="L97" s="109"/>
      <c r="M97" s="110">
        <f>COUNTA(M84:M96)</f>
        <v>13</v>
      </c>
      <c r="N97" s="940">
        <f>SUBTOTAL(9,N84:N96)</f>
        <v>1637008.3</v>
      </c>
      <c r="O97" s="996">
        <f>SUBTOTAL(9,O84:O96)</f>
        <v>3436657.3599999985</v>
      </c>
    </row>
    <row r="98" spans="1:18" ht="42" outlineLevel="2" x14ac:dyDescent="0.15">
      <c r="A98" t="s">
        <v>3327</v>
      </c>
      <c r="B98" t="s">
        <v>6179</v>
      </c>
      <c r="D98" t="s">
        <v>383</v>
      </c>
      <c r="F98" s="25" t="s">
        <v>6180</v>
      </c>
      <c r="G98" t="s">
        <v>3683</v>
      </c>
      <c r="H98" s="144"/>
      <c r="I98" s="144">
        <v>70353.95</v>
      </c>
      <c r="J98" s="144"/>
      <c r="K98" s="144">
        <v>185894.42</v>
      </c>
      <c r="L98" t="s">
        <v>5932</v>
      </c>
      <c r="M98" s="25" t="s">
        <v>3333</v>
      </c>
      <c r="N98" s="143">
        <f t="shared" si="3"/>
        <v>70353.95</v>
      </c>
      <c r="O98" s="143">
        <f t="shared" si="2"/>
        <v>115540.47000000002</v>
      </c>
      <c r="P98" t="str">
        <f>M98</f>
        <v xml:space="preserve">Duplex_x000D_
</v>
      </c>
      <c r="Q98">
        <v>4</v>
      </c>
      <c r="R98" s="505">
        <v>8</v>
      </c>
    </row>
    <row r="99" spans="1:18" ht="28" outlineLevel="2" x14ac:dyDescent="0.15">
      <c r="A99" t="s">
        <v>3327</v>
      </c>
      <c r="B99" t="s">
        <v>6200</v>
      </c>
      <c r="D99" t="s">
        <v>3329</v>
      </c>
      <c r="E99" s="279" t="s">
        <v>3258</v>
      </c>
      <c r="F99" s="25" t="s">
        <v>6201</v>
      </c>
      <c r="G99" t="s">
        <v>76</v>
      </c>
      <c r="H99" s="144"/>
      <c r="I99" s="144">
        <v>86285.9</v>
      </c>
      <c r="J99" s="144"/>
      <c r="K99" s="144">
        <v>281361.88</v>
      </c>
      <c r="L99" t="s">
        <v>6202</v>
      </c>
      <c r="M99" s="25" t="s">
        <v>3333</v>
      </c>
      <c r="N99" s="143">
        <f t="shared" si="3"/>
        <v>86285.9</v>
      </c>
      <c r="O99" s="143">
        <f t="shared" si="2"/>
        <v>195075.98</v>
      </c>
    </row>
    <row r="100" spans="1:18" ht="42" outlineLevel="2" x14ac:dyDescent="0.15">
      <c r="A100" t="s">
        <v>3327</v>
      </c>
      <c r="B100" t="s">
        <v>6203</v>
      </c>
      <c r="D100" t="s">
        <v>3329</v>
      </c>
      <c r="F100" s="25" t="s">
        <v>6204</v>
      </c>
      <c r="G100" t="s">
        <v>3683</v>
      </c>
      <c r="H100" s="144"/>
      <c r="I100" s="144">
        <v>65793.72</v>
      </c>
      <c r="J100" s="144"/>
      <c r="K100" s="144">
        <v>168716.16</v>
      </c>
      <c r="L100" t="s">
        <v>5936</v>
      </c>
      <c r="M100" s="25" t="s">
        <v>3333</v>
      </c>
      <c r="N100" s="143">
        <f t="shared" si="3"/>
        <v>65793.72</v>
      </c>
      <c r="O100" s="143">
        <f t="shared" si="2"/>
        <v>102922.44</v>
      </c>
    </row>
    <row r="101" spans="1:18" ht="28" outlineLevel="2" x14ac:dyDescent="0.15">
      <c r="A101" t="s">
        <v>3327</v>
      </c>
      <c r="B101" t="s">
        <v>6205</v>
      </c>
      <c r="D101" t="s">
        <v>3329</v>
      </c>
      <c r="F101" s="25" t="s">
        <v>5851</v>
      </c>
      <c r="G101" t="s">
        <v>5898</v>
      </c>
      <c r="H101" s="144"/>
      <c r="I101" s="144">
        <v>89356.4</v>
      </c>
      <c r="J101" s="144"/>
      <c r="K101" s="144">
        <v>285301.77</v>
      </c>
      <c r="L101" t="s">
        <v>6206</v>
      </c>
      <c r="M101" s="25" t="s">
        <v>3333</v>
      </c>
      <c r="N101" s="143">
        <f t="shared" si="3"/>
        <v>89356.4</v>
      </c>
      <c r="O101" s="143">
        <f t="shared" si="2"/>
        <v>195945.37000000002</v>
      </c>
    </row>
    <row r="102" spans="1:18" outlineLevel="1" x14ac:dyDescent="0.15">
      <c r="A102" s="995" t="s">
        <v>3334</v>
      </c>
      <c r="B102" s="109"/>
      <c r="C102" s="109"/>
      <c r="D102" s="109"/>
      <c r="E102" s="109"/>
      <c r="F102" s="110"/>
      <c r="G102" s="109"/>
      <c r="H102" s="938"/>
      <c r="I102" s="938"/>
      <c r="J102" s="938"/>
      <c r="K102" s="937">
        <f>SUBTOTAL(9,K98:K101)</f>
        <v>921274.2300000001</v>
      </c>
      <c r="L102" s="109"/>
      <c r="M102" s="110"/>
      <c r="N102" s="940">
        <f>SUBTOTAL(9,N98:N101)</f>
        <v>311789.96999999997</v>
      </c>
      <c r="O102" s="996">
        <f>SUBTOTAL(9,O98:O101)</f>
        <v>609484.26</v>
      </c>
    </row>
    <row r="103" spans="1:18" ht="28" outlineLevel="2" x14ac:dyDescent="0.15">
      <c r="A103" t="s">
        <v>440</v>
      </c>
      <c r="B103" t="s">
        <v>6207</v>
      </c>
      <c r="C103" t="s">
        <v>442</v>
      </c>
      <c r="F103" s="25" t="s">
        <v>6208</v>
      </c>
      <c r="G103" t="s">
        <v>4077</v>
      </c>
      <c r="H103" s="144"/>
      <c r="I103" s="144">
        <v>1569793.2</v>
      </c>
      <c r="J103" s="144"/>
      <c r="K103" s="144">
        <v>3852879.6</v>
      </c>
      <c r="L103" t="s">
        <v>6209</v>
      </c>
      <c r="M103" s="25" t="s">
        <v>446</v>
      </c>
      <c r="N103" s="143">
        <f t="shared" si="3"/>
        <v>1569793.2</v>
      </c>
      <c r="O103" s="143">
        <f t="shared" si="2"/>
        <v>2283086.4000000004</v>
      </c>
      <c r="P103" t="str">
        <f>M103</f>
        <v xml:space="preserve">MFR-APT_x000D_
</v>
      </c>
      <c r="Q103">
        <v>1</v>
      </c>
      <c r="R103">
        <v>25</v>
      </c>
    </row>
    <row r="104" spans="1:18" outlineLevel="1" x14ac:dyDescent="0.15">
      <c r="A104" s="995" t="s">
        <v>532</v>
      </c>
      <c r="B104" s="109"/>
      <c r="C104" s="109"/>
      <c r="D104" s="109"/>
      <c r="E104" s="109"/>
      <c r="F104" s="110"/>
      <c r="G104" s="109"/>
      <c r="H104" s="938"/>
      <c r="I104" s="938"/>
      <c r="J104" s="938"/>
      <c r="K104" s="937">
        <f>SUBTOTAL(9,K103:K103)</f>
        <v>3852879.6</v>
      </c>
      <c r="L104" s="109"/>
      <c r="M104" s="110"/>
      <c r="N104" s="999">
        <f>SUBTOTAL(9,N103:N103)</f>
        <v>1569793.2</v>
      </c>
      <c r="O104" s="996">
        <f>SUBTOTAL(9,O103:O103)</f>
        <v>2283086.4000000004</v>
      </c>
    </row>
    <row r="105" spans="1:18" ht="28" outlineLevel="2" x14ac:dyDescent="0.15">
      <c r="A105" t="s">
        <v>465</v>
      </c>
      <c r="B105" t="s">
        <v>6210</v>
      </c>
      <c r="D105" t="s">
        <v>467</v>
      </c>
      <c r="F105" s="25" t="s">
        <v>6211</v>
      </c>
      <c r="G105" t="s">
        <v>6008</v>
      </c>
      <c r="H105" s="144"/>
      <c r="I105" s="144">
        <v>28644</v>
      </c>
      <c r="J105" s="144"/>
      <c r="K105" s="144">
        <v>126436.63</v>
      </c>
      <c r="L105" t="s">
        <v>6009</v>
      </c>
      <c r="M105" s="25" t="s">
        <v>73</v>
      </c>
      <c r="N105" s="143">
        <f t="shared" si="3"/>
        <v>28644</v>
      </c>
      <c r="O105" s="143">
        <f t="shared" si="2"/>
        <v>97792.63</v>
      </c>
    </row>
    <row r="106" spans="1:18" ht="22.25" customHeight="1" outlineLevel="2" x14ac:dyDescent="0.15">
      <c r="A106" t="s">
        <v>465</v>
      </c>
      <c r="B106" t="s">
        <v>6212</v>
      </c>
      <c r="D106" t="s">
        <v>467</v>
      </c>
      <c r="F106" s="25" t="s">
        <v>6213</v>
      </c>
      <c r="G106" t="s">
        <v>4957</v>
      </c>
      <c r="H106" s="144"/>
      <c r="I106" s="144">
        <v>28110</v>
      </c>
      <c r="J106" s="144"/>
      <c r="K106" s="144">
        <v>66174</v>
      </c>
      <c r="L106" t="s">
        <v>4958</v>
      </c>
      <c r="M106" s="25"/>
      <c r="N106" s="143">
        <f t="shared" si="3"/>
        <v>28110</v>
      </c>
      <c r="O106" s="143">
        <f t="shared" si="2"/>
        <v>38064</v>
      </c>
    </row>
    <row r="107" spans="1:18" ht="22.25" customHeight="1" outlineLevel="2" x14ac:dyDescent="0.15">
      <c r="A107" t="s">
        <v>465</v>
      </c>
      <c r="B107" t="s">
        <v>6214</v>
      </c>
      <c r="D107" t="s">
        <v>471</v>
      </c>
      <c r="F107" s="25" t="s">
        <v>478</v>
      </c>
      <c r="G107" t="s">
        <v>76</v>
      </c>
      <c r="H107" s="144"/>
      <c r="I107" s="144">
        <v>14731.2</v>
      </c>
      <c r="J107" s="144"/>
      <c r="K107" s="144">
        <v>51740.29</v>
      </c>
      <c r="L107" t="s">
        <v>6176</v>
      </c>
      <c r="M107" s="25"/>
      <c r="N107" s="143">
        <f t="shared" si="3"/>
        <v>14731.2</v>
      </c>
      <c r="O107" s="143">
        <f t="shared" si="2"/>
        <v>37009.089999999997</v>
      </c>
    </row>
    <row r="108" spans="1:18" ht="22.25" customHeight="1" outlineLevel="2" x14ac:dyDescent="0.15">
      <c r="A108" t="s">
        <v>465</v>
      </c>
      <c r="B108" t="s">
        <v>6215</v>
      </c>
      <c r="D108" t="s">
        <v>471</v>
      </c>
      <c r="F108" s="25" t="s">
        <v>478</v>
      </c>
      <c r="G108" t="s">
        <v>444</v>
      </c>
      <c r="H108" s="144"/>
      <c r="I108" s="144">
        <v>13912.8</v>
      </c>
      <c r="J108" s="144"/>
      <c r="K108" s="144">
        <v>48862.080000000002</v>
      </c>
      <c r="L108" t="s">
        <v>5830</v>
      </c>
      <c r="M108" s="25"/>
      <c r="N108" s="143">
        <f t="shared" si="3"/>
        <v>13912.8</v>
      </c>
      <c r="O108" s="143">
        <f t="shared" si="2"/>
        <v>34949.279999999999</v>
      </c>
    </row>
    <row r="109" spans="1:18" ht="22.25" customHeight="1" outlineLevel="2" x14ac:dyDescent="0.15">
      <c r="A109" t="s">
        <v>465</v>
      </c>
      <c r="B109" t="s">
        <v>6216</v>
      </c>
      <c r="D109" t="s">
        <v>471</v>
      </c>
      <c r="F109" s="25" t="s">
        <v>478</v>
      </c>
      <c r="G109" t="s">
        <v>3296</v>
      </c>
      <c r="H109" s="144"/>
      <c r="I109" s="144">
        <v>9820.7999999999993</v>
      </c>
      <c r="J109" s="144"/>
      <c r="K109" s="144">
        <v>34490.879999999997</v>
      </c>
      <c r="L109" t="s">
        <v>6184</v>
      </c>
      <c r="M109" s="25"/>
      <c r="N109" s="143">
        <f t="shared" si="3"/>
        <v>9820.7999999999993</v>
      </c>
      <c r="O109" s="143">
        <f t="shared" si="2"/>
        <v>24670.079999999998</v>
      </c>
    </row>
    <row r="110" spans="1:18" ht="28" outlineLevel="2" x14ac:dyDescent="0.15">
      <c r="A110" t="s">
        <v>465</v>
      </c>
      <c r="B110" t="s">
        <v>6217</v>
      </c>
      <c r="D110" t="s">
        <v>5886</v>
      </c>
      <c r="F110" s="25" t="s">
        <v>6218</v>
      </c>
      <c r="G110" t="s">
        <v>76</v>
      </c>
      <c r="H110" s="144">
        <v>25000</v>
      </c>
      <c r="I110" s="144">
        <v>0</v>
      </c>
      <c r="J110" s="144"/>
      <c r="K110" s="144"/>
      <c r="L110" t="s">
        <v>6219</v>
      </c>
      <c r="M110" s="25" t="s">
        <v>73</v>
      </c>
      <c r="N110" s="143">
        <f t="shared" si="3"/>
        <v>25000</v>
      </c>
      <c r="O110" s="143">
        <f t="shared" si="2"/>
        <v>0</v>
      </c>
    </row>
    <row r="111" spans="1:18" ht="28" outlineLevel="2" x14ac:dyDescent="0.15">
      <c r="A111" t="s">
        <v>465</v>
      </c>
      <c r="B111" t="s">
        <v>6220</v>
      </c>
      <c r="D111" t="s">
        <v>5886</v>
      </c>
      <c r="F111" s="25" t="s">
        <v>6221</v>
      </c>
      <c r="G111" t="s">
        <v>76</v>
      </c>
      <c r="H111" s="144">
        <v>5000</v>
      </c>
      <c r="I111" s="144">
        <v>0</v>
      </c>
      <c r="J111" s="144"/>
      <c r="K111" s="144"/>
      <c r="L111" t="s">
        <v>6222</v>
      </c>
      <c r="M111" s="25" t="s">
        <v>73</v>
      </c>
      <c r="N111" s="143">
        <f t="shared" si="3"/>
        <v>5000</v>
      </c>
      <c r="O111" s="143">
        <f t="shared" si="2"/>
        <v>0</v>
      </c>
    </row>
    <row r="112" spans="1:18" outlineLevel="1" x14ac:dyDescent="0.15">
      <c r="A112" s="995" t="s">
        <v>533</v>
      </c>
      <c r="B112" s="109">
        <f>COUNTA(B105:B111)</f>
        <v>7</v>
      </c>
      <c r="C112" s="109"/>
      <c r="D112" s="109"/>
      <c r="E112" s="109"/>
      <c r="F112" s="110"/>
      <c r="G112" s="109"/>
      <c r="H112" s="938"/>
      <c r="I112" s="938"/>
      <c r="J112" s="938"/>
      <c r="K112" s="937">
        <f>SUBTOTAL(9,K105:K111)</f>
        <v>327703.88</v>
      </c>
      <c r="L112" s="109"/>
      <c r="M112" s="110"/>
      <c r="N112" s="940">
        <f>SUBTOTAL(9,N105:N111)</f>
        <v>125218.8</v>
      </c>
      <c r="O112" s="996">
        <f>SUBTOTAL(9,O105:O111)</f>
        <v>232485.08</v>
      </c>
    </row>
    <row r="113" spans="1:15" ht="70" outlineLevel="2" x14ac:dyDescent="0.15">
      <c r="A113" t="s">
        <v>489</v>
      </c>
      <c r="B113" t="s">
        <v>6223</v>
      </c>
      <c r="C113" t="s">
        <v>491</v>
      </c>
      <c r="F113" s="25" t="s">
        <v>6224</v>
      </c>
      <c r="G113" t="s">
        <v>76</v>
      </c>
      <c r="H113" s="144">
        <v>1200000</v>
      </c>
      <c r="I113" s="144">
        <v>0</v>
      </c>
      <c r="J113" s="144"/>
      <c r="K113" s="144"/>
      <c r="L113" t="s">
        <v>6225</v>
      </c>
      <c r="M113" s="25" t="s">
        <v>73</v>
      </c>
      <c r="N113" s="143">
        <f t="shared" si="3"/>
        <v>1200000</v>
      </c>
      <c r="O113" s="143">
        <f t="shared" si="2"/>
        <v>0</v>
      </c>
    </row>
    <row r="114" spans="1:15" ht="28" outlineLevel="2" x14ac:dyDescent="0.15">
      <c r="A114" t="s">
        <v>489</v>
      </c>
      <c r="B114" t="s">
        <v>6226</v>
      </c>
      <c r="C114" t="s">
        <v>496</v>
      </c>
      <c r="F114" s="25" t="s">
        <v>6227</v>
      </c>
      <c r="G114" t="s">
        <v>76</v>
      </c>
      <c r="H114" s="144"/>
      <c r="I114" s="144">
        <v>35460</v>
      </c>
      <c r="J114" s="144">
        <v>318240</v>
      </c>
      <c r="K114" s="144"/>
      <c r="L114" t="s">
        <v>6228</v>
      </c>
      <c r="M114" s="25" t="s">
        <v>73</v>
      </c>
      <c r="N114" s="143">
        <f t="shared" si="3"/>
        <v>35460</v>
      </c>
      <c r="O114" s="143">
        <f t="shared" si="2"/>
        <v>282780</v>
      </c>
    </row>
    <row r="115" spans="1:15" outlineLevel="1" x14ac:dyDescent="0.15">
      <c r="A115" s="995" t="s">
        <v>534</v>
      </c>
      <c r="B115" s="109">
        <f>COUNTA(B113:B114)</f>
        <v>2</v>
      </c>
      <c r="C115" s="109"/>
      <c r="D115" s="109"/>
      <c r="E115" s="109"/>
      <c r="F115" s="110"/>
      <c r="G115" s="109"/>
      <c r="H115" s="938"/>
      <c r="I115" s="938"/>
      <c r="J115" s="938"/>
      <c r="K115" s="937">
        <f>SUBTOTAL(9,K113:K114)</f>
        <v>0</v>
      </c>
      <c r="L115" s="109"/>
      <c r="M115" s="110"/>
      <c r="N115" s="940">
        <f>SUBTOTAL(9,N113:N114)</f>
        <v>1235460</v>
      </c>
      <c r="O115" s="996">
        <f>SUBTOTAL(9,O113:O114)</f>
        <v>282780</v>
      </c>
    </row>
    <row r="116" spans="1:15" ht="28" outlineLevel="2" x14ac:dyDescent="0.15">
      <c r="A116" t="s">
        <v>6229</v>
      </c>
      <c r="B116" t="s">
        <v>6230</v>
      </c>
      <c r="C116" t="s">
        <v>6231</v>
      </c>
      <c r="F116" s="25" t="s">
        <v>6232</v>
      </c>
      <c r="G116" t="s">
        <v>6233</v>
      </c>
      <c r="H116" s="144">
        <v>881359</v>
      </c>
      <c r="I116" s="144">
        <v>0</v>
      </c>
      <c r="J116" s="144"/>
      <c r="K116" s="144"/>
      <c r="L116" t="s">
        <v>6234</v>
      </c>
      <c r="M116" s="25" t="s">
        <v>73</v>
      </c>
      <c r="N116" s="143">
        <f t="shared" si="3"/>
        <v>881359</v>
      </c>
      <c r="O116" s="143">
        <f t="shared" si="2"/>
        <v>0</v>
      </c>
    </row>
    <row r="117" spans="1:15" outlineLevel="1" x14ac:dyDescent="0.15">
      <c r="A117" s="995" t="s">
        <v>6235</v>
      </c>
      <c r="B117" s="109">
        <f>COUNTA(B116)</f>
        <v>1</v>
      </c>
      <c r="C117" s="109"/>
      <c r="D117" s="109"/>
      <c r="E117" s="109"/>
      <c r="F117" s="110"/>
      <c r="G117" s="109"/>
      <c r="H117" s="938"/>
      <c r="I117" s="938"/>
      <c r="J117" s="938"/>
      <c r="K117" s="937">
        <f>SUBTOTAL(9,K116:K116)</f>
        <v>0</v>
      </c>
      <c r="L117" s="109"/>
      <c r="M117" s="110"/>
      <c r="N117" s="940">
        <f>SUBTOTAL(9,N116:N116)</f>
        <v>881359</v>
      </c>
      <c r="O117" s="996">
        <f>SUBTOTAL(9,O116:O116)</f>
        <v>0</v>
      </c>
    </row>
    <row r="118" spans="1:15" x14ac:dyDescent="0.15">
      <c r="A118" s="997" t="s">
        <v>535</v>
      </c>
      <c r="B118" s="618"/>
      <c r="C118" s="618"/>
      <c r="D118" s="618"/>
      <c r="E118" s="618"/>
      <c r="F118" s="925"/>
      <c r="G118" s="618"/>
      <c r="H118" s="936"/>
      <c r="I118" s="936"/>
      <c r="J118" s="936"/>
      <c r="K118" s="937">
        <f>SUBTOTAL(9,K2:K116)</f>
        <v>10534743.050000001</v>
      </c>
      <c r="L118" s="618"/>
      <c r="M118" s="925"/>
      <c r="N118" s="998">
        <f>SUBTOTAL(9,N2:N116)</f>
        <v>15715021.069999998</v>
      </c>
      <c r="O118" s="943">
        <f>SUBTOTAL(9,O2:O116)</f>
        <v>7064104.4999999991</v>
      </c>
    </row>
    <row r="120" spans="1:15" x14ac:dyDescent="0.15">
      <c r="M120" s="949"/>
      <c r="N120" s="950" t="s">
        <v>46</v>
      </c>
      <c r="O120" s="951">
        <f>SUM(N118:O118)</f>
        <v>22779125.569999997</v>
      </c>
    </row>
  </sheetData>
  <sortState xmlns:xlrd2="http://schemas.microsoft.com/office/spreadsheetml/2017/richdata2" ref="A2:O116">
    <sortCondition ref="A2:A116"/>
  </sortState>
  <conditionalFormatting sqref="B1">
    <cfRule type="duplicateValues" dxfId="12" priority="3"/>
    <cfRule type="duplicateValues" dxfId="11" priority="4"/>
  </conditionalFormatting>
  <conditionalFormatting sqref="B1:B1048576">
    <cfRule type="duplicateValues" dxfId="10" priority="1"/>
  </conditionalFormatting>
  <conditionalFormatting sqref="B127:B1048576 B1:B119 T1:T7">
    <cfRule type="duplicateValues" dxfId="9" priority="2"/>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0E28A-2279-41BE-AABB-0DFF4E5A5A76}">
  <dimension ref="A1:M127"/>
  <sheetViews>
    <sheetView workbookViewId="0">
      <selection activeCell="L18" sqref="L18"/>
    </sheetView>
  </sheetViews>
  <sheetFormatPr baseColWidth="10" defaultColWidth="8.83203125" defaultRowHeight="16" x14ac:dyDescent="0.2"/>
  <cols>
    <col min="1" max="1" width="22.5" customWidth="1"/>
    <col min="2" max="2" width="29.5" customWidth="1"/>
    <col min="3" max="3" width="20.5" customWidth="1"/>
    <col min="5" max="5" width="23.5" customWidth="1"/>
    <col min="6" max="6" width="26.1640625" customWidth="1"/>
    <col min="7" max="7" width="21.5" customWidth="1"/>
    <col min="9" max="10" width="27.6640625" style="204" customWidth="1"/>
    <col min="12" max="12" width="27.1640625" customWidth="1"/>
    <col min="13" max="13" width="17.33203125" customWidth="1"/>
  </cols>
  <sheetData>
    <row r="1" spans="1:13" ht="19" thickBot="1" x14ac:dyDescent="0.25">
      <c r="A1" s="118" t="s">
        <v>4112</v>
      </c>
      <c r="E1" s="118" t="s">
        <v>4833</v>
      </c>
      <c r="I1" s="1024" t="s">
        <v>4111</v>
      </c>
      <c r="L1" s="1026" t="s">
        <v>2842</v>
      </c>
    </row>
    <row r="2" spans="1:13" ht="35" thickBot="1" x14ac:dyDescent="0.25">
      <c r="A2" s="1005" t="s">
        <v>2742</v>
      </c>
      <c r="B2" s="1005" t="s">
        <v>2743</v>
      </c>
      <c r="C2" s="1005" t="s">
        <v>1450</v>
      </c>
      <c r="E2" s="992" t="s">
        <v>2742</v>
      </c>
      <c r="F2" s="992" t="s">
        <v>2743</v>
      </c>
      <c r="G2" s="992" t="s">
        <v>1450</v>
      </c>
      <c r="I2" s="1025" t="s">
        <v>1486</v>
      </c>
      <c r="J2" s="1025" t="s">
        <v>1487</v>
      </c>
      <c r="L2" s="1025" t="s">
        <v>1846</v>
      </c>
      <c r="M2" s="1025" t="s">
        <v>1487</v>
      </c>
    </row>
    <row r="3" spans="1:13" ht="18" thickBot="1" x14ac:dyDescent="0.2">
      <c r="A3" s="1005" t="s">
        <v>1476</v>
      </c>
      <c r="B3" s="1005" t="s">
        <v>4827</v>
      </c>
      <c r="C3" s="1009">
        <v>1000</v>
      </c>
      <c r="E3" s="121"/>
      <c r="F3" s="121"/>
      <c r="G3" s="121"/>
      <c r="I3" s="1018" t="s">
        <v>1488</v>
      </c>
      <c r="J3" s="1021">
        <v>3</v>
      </c>
      <c r="L3" s="1018" t="s">
        <v>2839</v>
      </c>
      <c r="M3" s="1021">
        <v>8</v>
      </c>
    </row>
    <row r="4" spans="1:13" ht="35" thickBot="1" x14ac:dyDescent="0.2">
      <c r="A4" s="1005" t="s">
        <v>1457</v>
      </c>
      <c r="B4" s="1005" t="s">
        <v>3751</v>
      </c>
      <c r="C4" s="1009">
        <v>28527</v>
      </c>
      <c r="E4" s="681"/>
      <c r="F4" s="681"/>
      <c r="G4" s="657"/>
      <c r="I4" s="1022" t="s">
        <v>1489</v>
      </c>
      <c r="J4" s="1020">
        <v>106</v>
      </c>
      <c r="L4" s="1022" t="s">
        <v>2840</v>
      </c>
      <c r="M4" s="1020">
        <v>4</v>
      </c>
    </row>
    <row r="5" spans="1:13" ht="19" thickTop="1" thickBot="1" x14ac:dyDescent="0.2">
      <c r="A5" s="1005" t="s">
        <v>1483</v>
      </c>
      <c r="B5" s="1005" t="s">
        <v>3752</v>
      </c>
      <c r="C5" s="1009">
        <v>554</v>
      </c>
      <c r="E5" s="749" t="s">
        <v>1464</v>
      </c>
      <c r="F5" s="749" t="s">
        <v>2744</v>
      </c>
      <c r="G5" s="659">
        <v>62725.87</v>
      </c>
      <c r="I5" s="1018" t="s">
        <v>1490</v>
      </c>
      <c r="J5" s="1021">
        <v>142</v>
      </c>
      <c r="L5" s="1023"/>
      <c r="M5" s="1019">
        <v>12</v>
      </c>
    </row>
    <row r="6" spans="1:13" ht="18" thickBot="1" x14ac:dyDescent="0.2">
      <c r="A6" s="1005" t="s">
        <v>1469</v>
      </c>
      <c r="B6" s="1005" t="s">
        <v>3753</v>
      </c>
      <c r="C6" s="1009">
        <v>2027</v>
      </c>
      <c r="E6" s="749" t="s">
        <v>2745</v>
      </c>
      <c r="F6" s="749" t="s">
        <v>2746</v>
      </c>
      <c r="G6" s="659">
        <v>2657</v>
      </c>
      <c r="I6" s="1022" t="s">
        <v>1491</v>
      </c>
      <c r="J6" s="1020">
        <v>83</v>
      </c>
    </row>
    <row r="7" spans="1:13" ht="18" thickTop="1" thickBot="1" x14ac:dyDescent="0.2">
      <c r="A7" s="1005" t="s">
        <v>2911</v>
      </c>
      <c r="B7" s="1005" t="s">
        <v>3754</v>
      </c>
      <c r="C7" s="1009">
        <v>120</v>
      </c>
      <c r="E7" s="29"/>
      <c r="F7" s="29"/>
      <c r="G7" s="506"/>
      <c r="I7" s="1023"/>
      <c r="J7" s="1019">
        <v>334</v>
      </c>
    </row>
    <row r="8" spans="1:13" x14ac:dyDescent="0.2">
      <c r="A8" s="1005" t="s">
        <v>1464</v>
      </c>
      <c r="B8" s="1005" t="s">
        <v>2744</v>
      </c>
      <c r="C8" s="1009">
        <v>1204.3</v>
      </c>
      <c r="E8" s="718"/>
      <c r="F8" s="718"/>
      <c r="G8" s="993"/>
    </row>
    <row r="9" spans="1:13" ht="17" thickBot="1" x14ac:dyDescent="0.25">
      <c r="A9" s="1005" t="s">
        <v>1452</v>
      </c>
      <c r="B9" s="1005" t="s">
        <v>2753</v>
      </c>
      <c r="C9" s="1009">
        <v>1275</v>
      </c>
      <c r="E9" s="749" t="s">
        <v>2747</v>
      </c>
      <c r="F9" s="749" t="s">
        <v>2748</v>
      </c>
      <c r="G9" s="659">
        <v>4752</v>
      </c>
      <c r="I9" s="1024" t="s">
        <v>4825</v>
      </c>
    </row>
    <row r="10" spans="1:13" ht="29" thickBot="1" x14ac:dyDescent="0.25">
      <c r="A10" s="1005" t="s">
        <v>4831</v>
      </c>
      <c r="B10" s="934" t="s">
        <v>4832</v>
      </c>
      <c r="C10" s="1009">
        <v>124</v>
      </c>
      <c r="E10" s="749" t="s">
        <v>2749</v>
      </c>
      <c r="F10" s="749" t="s">
        <v>2750</v>
      </c>
      <c r="G10" s="659">
        <v>1519</v>
      </c>
      <c r="I10" s="1025" t="s">
        <v>1846</v>
      </c>
      <c r="J10" s="1025" t="s">
        <v>1487</v>
      </c>
    </row>
    <row r="11" spans="1:13" ht="18" thickBot="1" x14ac:dyDescent="0.2">
      <c r="A11" s="1005" t="s">
        <v>1428</v>
      </c>
      <c r="B11" s="1005" t="s">
        <v>1429</v>
      </c>
      <c r="C11" s="1009">
        <v>942</v>
      </c>
      <c r="E11" s="749" t="s">
        <v>2926</v>
      </c>
      <c r="F11" s="749" t="s">
        <v>3759</v>
      </c>
      <c r="G11" s="659">
        <v>402</v>
      </c>
      <c r="I11" s="1018" t="s">
        <v>1847</v>
      </c>
      <c r="J11" s="1021">
        <v>6</v>
      </c>
    </row>
    <row r="12" spans="1:13" ht="18" thickBot="1" x14ac:dyDescent="0.2">
      <c r="A12" s="1005" t="s">
        <v>1430</v>
      </c>
      <c r="B12" s="1005" t="s">
        <v>1431</v>
      </c>
      <c r="C12" s="1009">
        <v>978</v>
      </c>
      <c r="E12" s="749" t="s">
        <v>2751</v>
      </c>
      <c r="F12" s="749" t="s">
        <v>2752</v>
      </c>
      <c r="G12" s="659">
        <v>8442</v>
      </c>
      <c r="I12" s="1022" t="s">
        <v>1848</v>
      </c>
      <c r="J12" s="1020">
        <v>1</v>
      </c>
    </row>
    <row r="13" spans="1:13" ht="18" thickBot="1" x14ac:dyDescent="0.2">
      <c r="A13" s="1005" t="s">
        <v>1432</v>
      </c>
      <c r="B13" s="1005" t="s">
        <v>1433</v>
      </c>
      <c r="C13" s="1009">
        <v>1008</v>
      </c>
      <c r="E13" s="749" t="s">
        <v>1452</v>
      </c>
      <c r="F13" s="749" t="s">
        <v>2753</v>
      </c>
      <c r="G13" s="659">
        <v>9422</v>
      </c>
      <c r="I13" s="1018" t="s">
        <v>1849</v>
      </c>
      <c r="J13" s="1021">
        <v>24</v>
      </c>
    </row>
    <row r="14" spans="1:13" ht="35" thickBot="1" x14ac:dyDescent="0.2">
      <c r="A14" s="1005" t="s">
        <v>1434</v>
      </c>
      <c r="B14" s="1005" t="s">
        <v>1435</v>
      </c>
      <c r="C14" s="1009">
        <v>2255</v>
      </c>
      <c r="E14" s="749" t="s">
        <v>4651</v>
      </c>
      <c r="F14" s="749" t="s">
        <v>4652</v>
      </c>
      <c r="G14" s="659">
        <v>659</v>
      </c>
      <c r="I14" s="1022" t="s">
        <v>1850</v>
      </c>
      <c r="J14" s="1020">
        <v>31</v>
      </c>
    </row>
    <row r="15" spans="1:13" ht="35" thickBot="1" x14ac:dyDescent="0.2">
      <c r="A15" s="1005" t="s">
        <v>2764</v>
      </c>
      <c r="B15" s="1005" t="s">
        <v>2765</v>
      </c>
      <c r="C15" s="1009">
        <v>289</v>
      </c>
      <c r="E15" s="749" t="s">
        <v>2754</v>
      </c>
      <c r="F15" s="749" t="s">
        <v>2755</v>
      </c>
      <c r="G15" s="659">
        <v>1233</v>
      </c>
      <c r="I15" s="1018" t="s">
        <v>1851</v>
      </c>
      <c r="J15" s="1021">
        <v>4</v>
      </c>
    </row>
    <row r="16" spans="1:13" ht="35" thickBot="1" x14ac:dyDescent="0.2">
      <c r="A16" s="1005" t="s">
        <v>2768</v>
      </c>
      <c r="B16" s="1005" t="s">
        <v>2769</v>
      </c>
      <c r="C16" s="1009">
        <v>5898.81</v>
      </c>
      <c r="E16" s="749" t="s">
        <v>2756</v>
      </c>
      <c r="F16" s="749" t="s">
        <v>2757</v>
      </c>
      <c r="G16" s="659">
        <v>226</v>
      </c>
      <c r="I16" s="1022" t="s">
        <v>1852</v>
      </c>
      <c r="J16" s="1020">
        <v>11</v>
      </c>
    </row>
    <row r="17" spans="1:10" ht="52" thickBot="1" x14ac:dyDescent="0.2">
      <c r="A17" s="1005" t="s">
        <v>1436</v>
      </c>
      <c r="B17" s="1005" t="s">
        <v>1437</v>
      </c>
      <c r="C17" s="1009">
        <v>5789</v>
      </c>
      <c r="E17" s="749" t="s">
        <v>2758</v>
      </c>
      <c r="F17" s="749" t="s">
        <v>2759</v>
      </c>
      <c r="G17" s="659">
        <v>400</v>
      </c>
      <c r="I17" s="1018" t="s">
        <v>1853</v>
      </c>
      <c r="J17" s="1021">
        <v>83</v>
      </c>
    </row>
    <row r="18" spans="1:10" ht="35" thickBot="1" x14ac:dyDescent="0.2">
      <c r="A18" s="1005" t="s">
        <v>2772</v>
      </c>
      <c r="B18" s="681"/>
      <c r="C18" s="1009">
        <v>2324</v>
      </c>
      <c r="E18" s="749" t="s">
        <v>2923</v>
      </c>
      <c r="F18" s="749" t="s">
        <v>2924</v>
      </c>
      <c r="G18" s="659">
        <v>4488</v>
      </c>
      <c r="I18" s="1022" t="s">
        <v>1854</v>
      </c>
      <c r="J18" s="1020">
        <v>54</v>
      </c>
    </row>
    <row r="19" spans="1:10" ht="18" thickBot="1" x14ac:dyDescent="0.2">
      <c r="A19" s="1005" t="s">
        <v>1438</v>
      </c>
      <c r="B19" s="1005" t="s">
        <v>1439</v>
      </c>
      <c r="C19" s="1009">
        <v>48848.36</v>
      </c>
      <c r="E19" s="749" t="s">
        <v>1428</v>
      </c>
      <c r="F19" s="749" t="s">
        <v>1429</v>
      </c>
      <c r="G19" s="659">
        <v>1539</v>
      </c>
      <c r="I19" s="1018" t="s">
        <v>5043</v>
      </c>
      <c r="J19" s="1021">
        <v>20</v>
      </c>
    </row>
    <row r="20" spans="1:10" ht="35" thickBot="1" x14ac:dyDescent="0.2">
      <c r="A20" s="1005" t="s">
        <v>1440</v>
      </c>
      <c r="B20" s="1005" t="s">
        <v>1441</v>
      </c>
      <c r="C20" s="1009">
        <v>25368.67</v>
      </c>
      <c r="E20" s="749" t="s">
        <v>1430</v>
      </c>
      <c r="F20" s="749" t="s">
        <v>1431</v>
      </c>
      <c r="G20" s="659">
        <v>3143</v>
      </c>
      <c r="I20" s="1022" t="s">
        <v>1855</v>
      </c>
      <c r="J20" s="1020">
        <v>20</v>
      </c>
    </row>
    <row r="21" spans="1:10" ht="18" thickTop="1" thickBot="1" x14ac:dyDescent="0.2">
      <c r="A21" s="1005" t="s">
        <v>1442</v>
      </c>
      <c r="B21" s="1005" t="s">
        <v>1443</v>
      </c>
      <c r="C21" s="1009">
        <v>22974</v>
      </c>
      <c r="E21" s="749" t="s">
        <v>1432</v>
      </c>
      <c r="F21" s="749" t="s">
        <v>1433</v>
      </c>
      <c r="G21" s="659">
        <v>3922</v>
      </c>
      <c r="I21" s="1023"/>
      <c r="J21" s="1019">
        <v>254</v>
      </c>
    </row>
    <row r="22" spans="1:10" x14ac:dyDescent="0.2">
      <c r="A22" s="1005" t="s">
        <v>1444</v>
      </c>
      <c r="B22" s="1005" t="s">
        <v>1445</v>
      </c>
      <c r="C22" s="1009">
        <v>18770</v>
      </c>
      <c r="E22" s="749" t="s">
        <v>2764</v>
      </c>
      <c r="F22" s="749" t="s">
        <v>2765</v>
      </c>
      <c r="G22" s="659">
        <v>22553</v>
      </c>
    </row>
    <row r="23" spans="1:10" ht="28" x14ac:dyDescent="0.2">
      <c r="A23" s="1005" t="s">
        <v>1446</v>
      </c>
      <c r="B23" s="1005" t="s">
        <v>1447</v>
      </c>
      <c r="C23" s="1009">
        <v>524.1</v>
      </c>
      <c r="E23" s="749" t="s">
        <v>2766</v>
      </c>
      <c r="F23" s="749" t="s">
        <v>2767</v>
      </c>
      <c r="G23" s="659">
        <v>43747</v>
      </c>
    </row>
    <row r="24" spans="1:10" x14ac:dyDescent="0.2">
      <c r="A24" s="1007" t="s">
        <v>1448</v>
      </c>
      <c r="B24" s="681"/>
      <c r="C24" s="1010">
        <v>170800.24</v>
      </c>
      <c r="E24" s="749" t="s">
        <v>2768</v>
      </c>
      <c r="F24" s="749" t="s">
        <v>2769</v>
      </c>
      <c r="G24" s="659">
        <v>34857.06</v>
      </c>
    </row>
    <row r="25" spans="1:10" x14ac:dyDescent="0.2">
      <c r="A25" s="29"/>
      <c r="B25" s="29"/>
      <c r="C25" s="1011"/>
      <c r="E25" s="749" t="s">
        <v>6237</v>
      </c>
      <c r="F25" s="681"/>
      <c r="G25" s="659">
        <v>240</v>
      </c>
    </row>
    <row r="26" spans="1:10" x14ac:dyDescent="0.2">
      <c r="A26" s="718"/>
      <c r="B26" s="718"/>
      <c r="C26" s="1012"/>
      <c r="E26" s="749" t="s">
        <v>2770</v>
      </c>
      <c r="F26" s="749" t="s">
        <v>2771</v>
      </c>
      <c r="G26" s="659">
        <v>572</v>
      </c>
    </row>
    <row r="27" spans="1:10" x14ac:dyDescent="0.2">
      <c r="A27" s="1005" t="s">
        <v>1449</v>
      </c>
      <c r="B27" s="1006"/>
      <c r="C27" s="1013" t="s">
        <v>6236</v>
      </c>
      <c r="E27" s="749" t="s">
        <v>1436</v>
      </c>
      <c r="F27" s="749" t="s">
        <v>1437</v>
      </c>
      <c r="G27" s="659">
        <v>95047</v>
      </c>
    </row>
    <row r="28" spans="1:10" x14ac:dyDescent="0.2">
      <c r="A28" s="1007" t="s">
        <v>1451</v>
      </c>
      <c r="B28" s="1008"/>
      <c r="C28" s="1014"/>
      <c r="E28" s="749" t="s">
        <v>2772</v>
      </c>
      <c r="F28" s="681"/>
      <c r="G28" s="659">
        <v>13696.99</v>
      </c>
    </row>
    <row r="29" spans="1:10" x14ac:dyDescent="0.2">
      <c r="A29" s="1005" t="s">
        <v>1452</v>
      </c>
      <c r="B29" s="1006"/>
      <c r="C29" s="1009">
        <v>450</v>
      </c>
      <c r="E29" s="749" t="s">
        <v>1438</v>
      </c>
      <c r="F29" s="749" t="s">
        <v>1439</v>
      </c>
      <c r="G29" s="659">
        <v>83708.05</v>
      </c>
    </row>
    <row r="30" spans="1:10" x14ac:dyDescent="0.2">
      <c r="A30" s="1005" t="s">
        <v>1428</v>
      </c>
      <c r="B30" s="1006"/>
      <c r="C30" s="1009">
        <v>942</v>
      </c>
      <c r="E30" s="749" t="s">
        <v>1442</v>
      </c>
      <c r="F30" s="749" t="s">
        <v>1443</v>
      </c>
      <c r="G30" s="659">
        <v>-48</v>
      </c>
    </row>
    <row r="31" spans="1:10" x14ac:dyDescent="0.2">
      <c r="A31" s="1005" t="s">
        <v>1430</v>
      </c>
      <c r="B31" s="1006"/>
      <c r="C31" s="1009">
        <v>978</v>
      </c>
      <c r="E31" s="749" t="s">
        <v>1444</v>
      </c>
      <c r="F31" s="749" t="s">
        <v>1445</v>
      </c>
      <c r="G31" s="659">
        <v>1088</v>
      </c>
    </row>
    <row r="32" spans="1:10" x14ac:dyDescent="0.2">
      <c r="A32" s="1005" t="s">
        <v>1432</v>
      </c>
      <c r="B32" s="1006"/>
      <c r="C32" s="1009">
        <v>308</v>
      </c>
      <c r="E32" s="749" t="s">
        <v>1446</v>
      </c>
      <c r="F32" s="749" t="s">
        <v>1447</v>
      </c>
      <c r="G32" s="659">
        <v>3930.75</v>
      </c>
    </row>
    <row r="33" spans="1:7" x14ac:dyDescent="0.2">
      <c r="A33" s="1005" t="s">
        <v>1438</v>
      </c>
      <c r="B33" s="1006"/>
      <c r="C33" s="1009">
        <v>30210.32</v>
      </c>
      <c r="E33" s="749" t="s">
        <v>2773</v>
      </c>
      <c r="F33" s="749" t="s">
        <v>2774</v>
      </c>
      <c r="G33" s="659">
        <v>42249</v>
      </c>
    </row>
    <row r="34" spans="1:7" ht="28" x14ac:dyDescent="0.2">
      <c r="A34" s="1007" t="s">
        <v>1453</v>
      </c>
      <c r="B34" s="1008"/>
      <c r="C34" s="1010">
        <v>32888.32</v>
      </c>
      <c r="E34" s="749" t="s">
        <v>2775</v>
      </c>
      <c r="F34" s="749" t="s">
        <v>2776</v>
      </c>
      <c r="G34" s="659">
        <v>4175</v>
      </c>
    </row>
    <row r="35" spans="1:7" x14ac:dyDescent="0.2">
      <c r="A35" s="1007" t="s">
        <v>1454</v>
      </c>
      <c r="B35" s="1008"/>
      <c r="C35" s="1014"/>
      <c r="E35" s="749" t="s">
        <v>2777</v>
      </c>
      <c r="F35" s="749" t="s">
        <v>2778</v>
      </c>
      <c r="G35" s="659">
        <v>57118</v>
      </c>
    </row>
    <row r="36" spans="1:7" ht="28" x14ac:dyDescent="0.2">
      <c r="A36" s="1005" t="s">
        <v>1452</v>
      </c>
      <c r="B36" s="1006"/>
      <c r="C36" s="1009">
        <v>825</v>
      </c>
      <c r="E36" s="749" t="s">
        <v>2779</v>
      </c>
      <c r="F36" s="749" t="s">
        <v>2780</v>
      </c>
      <c r="G36" s="659">
        <v>1488.02</v>
      </c>
    </row>
    <row r="37" spans="1:7" x14ac:dyDescent="0.2">
      <c r="A37" s="1005" t="s">
        <v>1432</v>
      </c>
      <c r="B37" s="1006"/>
      <c r="C37" s="1009">
        <v>700</v>
      </c>
      <c r="E37" s="718"/>
      <c r="F37" s="718"/>
      <c r="G37" s="993"/>
    </row>
    <row r="38" spans="1:7" x14ac:dyDescent="0.2">
      <c r="A38" s="1005" t="s">
        <v>1436</v>
      </c>
      <c r="B38" s="1006"/>
      <c r="C38" s="1009">
        <v>5789</v>
      </c>
      <c r="E38" s="1016" t="s">
        <v>1448</v>
      </c>
      <c r="F38" s="681"/>
      <c r="G38" s="604">
        <v>509951.74</v>
      </c>
    </row>
    <row r="39" spans="1:7" x14ac:dyDescent="0.2">
      <c r="A39" s="1005" t="s">
        <v>2772</v>
      </c>
      <c r="B39" s="1006"/>
      <c r="C39" s="1009">
        <v>2324</v>
      </c>
      <c r="E39" s="25"/>
      <c r="F39" s="25"/>
      <c r="G39" s="671"/>
    </row>
    <row r="40" spans="1:7" x14ac:dyDescent="0.2">
      <c r="A40" s="1005" t="s">
        <v>1438</v>
      </c>
      <c r="B40" s="1006"/>
      <c r="C40" s="1009">
        <v>18638.04</v>
      </c>
      <c r="E40" s="749" t="s">
        <v>1449</v>
      </c>
      <c r="F40" s="766"/>
      <c r="G40" s="672" t="s">
        <v>1450</v>
      </c>
    </row>
    <row r="41" spans="1:7" x14ac:dyDescent="0.2">
      <c r="A41" s="1005" t="s">
        <v>1446</v>
      </c>
      <c r="B41" s="1006"/>
      <c r="C41" s="1009">
        <v>524.1</v>
      </c>
      <c r="E41" s="1016" t="s">
        <v>1451</v>
      </c>
      <c r="F41" s="1017"/>
      <c r="G41" s="657"/>
    </row>
    <row r="42" spans="1:7" ht="28" x14ac:dyDescent="0.2">
      <c r="A42" s="1007" t="s">
        <v>1455</v>
      </c>
      <c r="B42" s="1008"/>
      <c r="C42" s="1010">
        <v>28800.14</v>
      </c>
      <c r="E42" s="749" t="s">
        <v>1452</v>
      </c>
      <c r="F42" s="766"/>
      <c r="G42" s="659">
        <v>3300</v>
      </c>
    </row>
    <row r="43" spans="1:7" ht="28" x14ac:dyDescent="0.2">
      <c r="A43" s="1007" t="s">
        <v>1456</v>
      </c>
      <c r="B43" s="1008"/>
      <c r="C43" s="1014"/>
      <c r="E43" s="749" t="s">
        <v>1428</v>
      </c>
      <c r="F43" s="766"/>
      <c r="G43" s="659">
        <v>1539</v>
      </c>
    </row>
    <row r="44" spans="1:7" x14ac:dyDescent="0.2">
      <c r="A44" s="1005" t="s">
        <v>1457</v>
      </c>
      <c r="B44" s="1006"/>
      <c r="C44" s="1009">
        <v>2541</v>
      </c>
      <c r="E44" s="749" t="s">
        <v>1430</v>
      </c>
      <c r="F44" s="766"/>
      <c r="G44" s="659">
        <v>3143</v>
      </c>
    </row>
    <row r="45" spans="1:7" x14ac:dyDescent="0.2">
      <c r="A45" s="1005" t="s">
        <v>1434</v>
      </c>
      <c r="B45" s="1006"/>
      <c r="C45" s="1009">
        <v>715</v>
      </c>
      <c r="E45" s="749" t="s">
        <v>1432</v>
      </c>
      <c r="F45" s="766"/>
      <c r="G45" s="659">
        <v>919</v>
      </c>
    </row>
    <row r="46" spans="1:7" ht="28" x14ac:dyDescent="0.2">
      <c r="A46" s="1007" t="s">
        <v>1458</v>
      </c>
      <c r="B46" s="1008"/>
      <c r="C46" s="1010">
        <v>3256</v>
      </c>
      <c r="E46" s="749" t="s">
        <v>1436</v>
      </c>
      <c r="F46" s="766"/>
      <c r="G46" s="659">
        <v>52168</v>
      </c>
    </row>
    <row r="47" spans="1:7" ht="28" x14ac:dyDescent="0.2">
      <c r="A47" s="1007" t="s">
        <v>2908</v>
      </c>
      <c r="B47" s="1008"/>
      <c r="C47" s="1014"/>
      <c r="E47" s="749" t="s">
        <v>2772</v>
      </c>
      <c r="F47" s="766"/>
      <c r="G47" s="659">
        <v>2530</v>
      </c>
    </row>
    <row r="48" spans="1:7" x14ac:dyDescent="0.2">
      <c r="A48" s="1005" t="s">
        <v>1457</v>
      </c>
      <c r="B48" s="1006"/>
      <c r="C48" s="1009">
        <v>960</v>
      </c>
      <c r="E48" s="749" t="s">
        <v>1438</v>
      </c>
      <c r="F48" s="766"/>
      <c r="G48" s="659">
        <v>60104.78</v>
      </c>
    </row>
    <row r="49" spans="1:7" x14ac:dyDescent="0.2">
      <c r="A49" s="1005" t="s">
        <v>1469</v>
      </c>
      <c r="B49" s="1006"/>
      <c r="C49" s="1009">
        <v>792</v>
      </c>
      <c r="E49" s="749" t="s">
        <v>1446</v>
      </c>
      <c r="F49" s="766"/>
      <c r="G49" s="659">
        <v>262.05</v>
      </c>
    </row>
    <row r="50" spans="1:7" ht="28" x14ac:dyDescent="0.2">
      <c r="A50" s="1007" t="s">
        <v>2909</v>
      </c>
      <c r="B50" s="1008"/>
      <c r="C50" s="1010">
        <v>1752</v>
      </c>
      <c r="E50" s="1016" t="s">
        <v>1453</v>
      </c>
      <c r="F50" s="1017"/>
      <c r="G50" s="604">
        <v>123965.83</v>
      </c>
    </row>
    <row r="51" spans="1:7" x14ac:dyDescent="0.2">
      <c r="A51" s="1007" t="s">
        <v>1461</v>
      </c>
      <c r="B51" s="1008"/>
      <c r="C51" s="1014"/>
      <c r="E51" s="1016" t="s">
        <v>1454</v>
      </c>
      <c r="F51" s="1017"/>
      <c r="G51" s="657"/>
    </row>
    <row r="52" spans="1:7" x14ac:dyDescent="0.2">
      <c r="A52" s="1005" t="s">
        <v>1440</v>
      </c>
      <c r="B52" s="1006"/>
      <c r="C52" s="1009">
        <v>25368.67</v>
      </c>
      <c r="E52" s="749" t="s">
        <v>1452</v>
      </c>
      <c r="F52" s="766"/>
      <c r="G52" s="659">
        <v>2625</v>
      </c>
    </row>
    <row r="53" spans="1:7" x14ac:dyDescent="0.2">
      <c r="A53" s="1007" t="s">
        <v>1462</v>
      </c>
      <c r="B53" s="1008"/>
      <c r="C53" s="1010">
        <v>25368.67</v>
      </c>
      <c r="E53" s="749" t="s">
        <v>1432</v>
      </c>
      <c r="F53" s="766"/>
      <c r="G53" s="659">
        <v>3003</v>
      </c>
    </row>
    <row r="54" spans="1:7" ht="28" x14ac:dyDescent="0.2">
      <c r="A54" s="1007" t="s">
        <v>2787</v>
      </c>
      <c r="B54" s="1008"/>
      <c r="C54" s="1015"/>
      <c r="E54" s="749" t="s">
        <v>1436</v>
      </c>
      <c r="F54" s="766"/>
      <c r="G54" s="659">
        <v>38209</v>
      </c>
    </row>
    <row r="55" spans="1:7" x14ac:dyDescent="0.2">
      <c r="A55" s="1005" t="s">
        <v>2768</v>
      </c>
      <c r="B55" s="1006"/>
      <c r="C55" s="1009">
        <v>5898.81</v>
      </c>
      <c r="E55" s="749" t="s">
        <v>2772</v>
      </c>
      <c r="F55" s="766"/>
      <c r="G55" s="659">
        <v>11166.99</v>
      </c>
    </row>
    <row r="56" spans="1:7" ht="42" x14ac:dyDescent="0.2">
      <c r="A56" s="1007" t="s">
        <v>2788</v>
      </c>
      <c r="B56" s="1008"/>
      <c r="C56" s="1010">
        <v>5898.81</v>
      </c>
      <c r="E56" s="749" t="s">
        <v>1438</v>
      </c>
      <c r="F56" s="766"/>
      <c r="G56" s="659">
        <v>23527.27</v>
      </c>
    </row>
    <row r="57" spans="1:7" ht="28" x14ac:dyDescent="0.2">
      <c r="A57" s="1007" t="s">
        <v>1463</v>
      </c>
      <c r="B57" s="1008"/>
      <c r="C57" s="1014"/>
      <c r="E57" s="749" t="s">
        <v>1446</v>
      </c>
      <c r="F57" s="766"/>
      <c r="G57" s="659">
        <v>3668.7</v>
      </c>
    </row>
    <row r="58" spans="1:7" x14ac:dyDescent="0.2">
      <c r="A58" s="1005" t="s">
        <v>1464</v>
      </c>
      <c r="B58" s="1006"/>
      <c r="C58" s="1009">
        <v>1204.3</v>
      </c>
      <c r="E58" s="1016" t="s">
        <v>1455</v>
      </c>
      <c r="F58" s="1017"/>
      <c r="G58" s="604">
        <v>82199.960000000006</v>
      </c>
    </row>
    <row r="59" spans="1:7" ht="28" x14ac:dyDescent="0.2">
      <c r="A59" s="1007" t="s">
        <v>1465</v>
      </c>
      <c r="B59" s="1008"/>
      <c r="C59" s="1010">
        <v>1204.3</v>
      </c>
      <c r="E59" s="1016" t="s">
        <v>1459</v>
      </c>
      <c r="F59" s="1017"/>
      <c r="G59" s="657"/>
    </row>
    <row r="60" spans="1:7" x14ac:dyDescent="0.2">
      <c r="A60" s="718"/>
      <c r="B60" s="718"/>
      <c r="C60" s="1012"/>
      <c r="E60" s="749" t="s">
        <v>1438</v>
      </c>
      <c r="F60" s="766"/>
      <c r="G60" s="659">
        <v>76</v>
      </c>
    </row>
    <row r="61" spans="1:7" ht="42" x14ac:dyDescent="0.2">
      <c r="A61" s="1007" t="s">
        <v>2795</v>
      </c>
      <c r="B61" s="1008"/>
      <c r="C61" s="1015"/>
      <c r="E61" s="1016" t="s">
        <v>1460</v>
      </c>
      <c r="F61" s="1017"/>
      <c r="G61" s="604">
        <v>76</v>
      </c>
    </row>
    <row r="62" spans="1:7" x14ac:dyDescent="0.2">
      <c r="A62" s="1005" t="s">
        <v>2764</v>
      </c>
      <c r="B62" s="1006"/>
      <c r="C62" s="1009">
        <v>289</v>
      </c>
      <c r="E62" s="1016" t="s">
        <v>2781</v>
      </c>
      <c r="F62" s="1017"/>
      <c r="G62" s="657"/>
    </row>
    <row r="63" spans="1:7" ht="42" x14ac:dyDescent="0.2">
      <c r="A63" s="1007" t="s">
        <v>2796</v>
      </c>
      <c r="B63" s="1008"/>
      <c r="C63" s="1010">
        <v>289</v>
      </c>
      <c r="E63" s="749" t="s">
        <v>2749</v>
      </c>
      <c r="F63" s="766"/>
      <c r="G63" s="659">
        <v>1519</v>
      </c>
    </row>
    <row r="64" spans="1:7" ht="28" x14ac:dyDescent="0.2">
      <c r="A64" s="1007" t="s">
        <v>1466</v>
      </c>
      <c r="B64" s="1008"/>
      <c r="C64" s="1014"/>
      <c r="E64" s="1016" t="s">
        <v>2782</v>
      </c>
      <c r="F64" s="1017"/>
      <c r="G64" s="604">
        <v>1519</v>
      </c>
    </row>
    <row r="65" spans="1:7" x14ac:dyDescent="0.2">
      <c r="A65" s="1005" t="s">
        <v>1457</v>
      </c>
      <c r="B65" s="1006"/>
      <c r="C65" s="1009">
        <v>4456</v>
      </c>
      <c r="E65" s="1016" t="s">
        <v>2783</v>
      </c>
      <c r="F65" s="1017"/>
      <c r="G65" s="657"/>
    </row>
    <row r="66" spans="1:7" x14ac:dyDescent="0.2">
      <c r="A66" s="1005" t="s">
        <v>1434</v>
      </c>
      <c r="B66" s="1006"/>
      <c r="C66" s="1009">
        <v>1375</v>
      </c>
      <c r="E66" s="749" t="s">
        <v>2745</v>
      </c>
      <c r="F66" s="766"/>
      <c r="G66" s="659">
        <v>324</v>
      </c>
    </row>
    <row r="67" spans="1:7" ht="28" x14ac:dyDescent="0.2">
      <c r="A67" s="1007" t="s">
        <v>1467</v>
      </c>
      <c r="B67" s="1008"/>
      <c r="C67" s="1010">
        <v>5831</v>
      </c>
      <c r="E67" s="1016" t="s">
        <v>2784</v>
      </c>
      <c r="F67" s="1017"/>
      <c r="G67" s="604">
        <v>324</v>
      </c>
    </row>
    <row r="68" spans="1:7" ht="28" x14ac:dyDescent="0.2">
      <c r="A68" s="1007" t="s">
        <v>1468</v>
      </c>
      <c r="B68" s="1008"/>
      <c r="C68" s="1014"/>
      <c r="E68" s="1016" t="s">
        <v>2785</v>
      </c>
      <c r="F68" s="1017"/>
      <c r="G68" s="657"/>
    </row>
    <row r="69" spans="1:7" x14ac:dyDescent="0.2">
      <c r="A69" s="1005" t="s">
        <v>1457</v>
      </c>
      <c r="B69" s="1006"/>
      <c r="C69" s="1009">
        <v>17620</v>
      </c>
      <c r="E69" s="749" t="s">
        <v>2747</v>
      </c>
      <c r="F69" s="766"/>
      <c r="G69" s="659">
        <v>4752</v>
      </c>
    </row>
    <row r="70" spans="1:7" ht="28" x14ac:dyDescent="0.2">
      <c r="A70" s="1005" t="s">
        <v>1469</v>
      </c>
      <c r="B70" s="1006"/>
      <c r="C70" s="1009">
        <v>80</v>
      </c>
      <c r="E70" s="1016" t="s">
        <v>2786</v>
      </c>
      <c r="F70" s="1017"/>
      <c r="G70" s="604">
        <v>4752</v>
      </c>
    </row>
    <row r="71" spans="1:7" ht="28" x14ac:dyDescent="0.2">
      <c r="A71" s="1007" t="s">
        <v>1470</v>
      </c>
      <c r="B71" s="1008"/>
      <c r="C71" s="1010">
        <v>17700</v>
      </c>
      <c r="E71" s="718"/>
      <c r="F71" s="718"/>
      <c r="G71" s="993"/>
    </row>
    <row r="72" spans="1:7" ht="28" x14ac:dyDescent="0.2">
      <c r="A72" s="1007" t="s">
        <v>1471</v>
      </c>
      <c r="B72" s="1008"/>
      <c r="C72" s="1014"/>
      <c r="E72" s="1016" t="s">
        <v>2787</v>
      </c>
      <c r="F72" s="1017"/>
      <c r="G72" s="675"/>
    </row>
    <row r="73" spans="1:7" x14ac:dyDescent="0.2">
      <c r="A73" s="1005" t="s">
        <v>1457</v>
      </c>
      <c r="B73" s="1006"/>
      <c r="C73" s="1009">
        <v>219</v>
      </c>
      <c r="E73" s="749" t="s">
        <v>2768</v>
      </c>
      <c r="F73" s="766"/>
      <c r="G73" s="659">
        <v>34472.06</v>
      </c>
    </row>
    <row r="74" spans="1:7" ht="28" x14ac:dyDescent="0.2">
      <c r="A74" s="1007" t="s">
        <v>1472</v>
      </c>
      <c r="B74" s="1008"/>
      <c r="C74" s="1010">
        <v>219</v>
      </c>
      <c r="E74" s="1016" t="s">
        <v>2788</v>
      </c>
      <c r="F74" s="1017"/>
      <c r="G74" s="604">
        <v>34472.06</v>
      </c>
    </row>
    <row r="75" spans="1:7" ht="28" x14ac:dyDescent="0.2">
      <c r="A75" s="1007" t="s">
        <v>1473</v>
      </c>
      <c r="B75" s="1008"/>
      <c r="C75" s="1014"/>
      <c r="E75" s="1016" t="s">
        <v>2789</v>
      </c>
      <c r="F75" s="1017"/>
      <c r="G75" s="657"/>
    </row>
    <row r="76" spans="1:7" x14ac:dyDescent="0.2">
      <c r="A76" s="1005" t="s">
        <v>1457</v>
      </c>
      <c r="B76" s="1006"/>
      <c r="C76" s="1009">
        <v>411</v>
      </c>
      <c r="E76" s="749" t="s">
        <v>2768</v>
      </c>
      <c r="F76" s="766"/>
      <c r="G76" s="659">
        <v>385</v>
      </c>
    </row>
    <row r="77" spans="1:7" ht="28" x14ac:dyDescent="0.2">
      <c r="A77" s="1005" t="s">
        <v>1434</v>
      </c>
      <c r="B77" s="1006"/>
      <c r="C77" s="1009">
        <v>165</v>
      </c>
      <c r="E77" s="1016" t="s">
        <v>2790</v>
      </c>
      <c r="F77" s="1017"/>
      <c r="G77" s="604">
        <v>385</v>
      </c>
    </row>
    <row r="78" spans="1:7" ht="28" x14ac:dyDescent="0.2">
      <c r="A78" s="1007" t="s">
        <v>1474</v>
      </c>
      <c r="B78" s="1008"/>
      <c r="C78" s="1010">
        <v>576</v>
      </c>
      <c r="E78" s="1016" t="s">
        <v>1463</v>
      </c>
      <c r="F78" s="1017"/>
      <c r="G78" s="657"/>
    </row>
    <row r="79" spans="1:7" ht="28" x14ac:dyDescent="0.2">
      <c r="A79" s="1007" t="s">
        <v>2910</v>
      </c>
      <c r="B79" s="1008"/>
      <c r="C79" s="1014"/>
      <c r="E79" s="749" t="s">
        <v>1464</v>
      </c>
      <c r="F79" s="766"/>
      <c r="G79" s="659">
        <v>62725.87</v>
      </c>
    </row>
    <row r="80" spans="1:7" ht="28" x14ac:dyDescent="0.2">
      <c r="A80" s="1005" t="s">
        <v>2911</v>
      </c>
      <c r="B80" s="1006"/>
      <c r="C80" s="1009">
        <v>120</v>
      </c>
      <c r="E80" s="1016" t="s">
        <v>1465</v>
      </c>
      <c r="F80" s="1017"/>
      <c r="G80" s="604">
        <v>62725.87</v>
      </c>
    </row>
    <row r="81" spans="1:7" ht="42" x14ac:dyDescent="0.2">
      <c r="A81" s="1007" t="s">
        <v>2912</v>
      </c>
      <c r="B81" s="1008"/>
      <c r="C81" s="1010">
        <v>120</v>
      </c>
      <c r="E81" s="1016" t="s">
        <v>2793</v>
      </c>
      <c r="F81" s="1017"/>
      <c r="G81" s="675"/>
    </row>
    <row r="82" spans="1:7" x14ac:dyDescent="0.2">
      <c r="A82" s="1007" t="s">
        <v>2915</v>
      </c>
      <c r="B82" s="1008"/>
      <c r="C82" s="1014"/>
      <c r="E82" s="749" t="s">
        <v>2756</v>
      </c>
      <c r="F82" s="766"/>
      <c r="G82" s="659">
        <v>226</v>
      </c>
    </row>
    <row r="83" spans="1:7" x14ac:dyDescent="0.2">
      <c r="A83" s="1005" t="s">
        <v>1476</v>
      </c>
      <c r="B83" s="1006"/>
      <c r="C83" s="1009">
        <v>1000</v>
      </c>
      <c r="E83" s="749" t="s">
        <v>2766</v>
      </c>
      <c r="F83" s="766"/>
      <c r="G83" s="659">
        <v>43747</v>
      </c>
    </row>
    <row r="84" spans="1:7" x14ac:dyDescent="0.2">
      <c r="A84" s="1005" t="s">
        <v>1457</v>
      </c>
      <c r="B84" s="1006"/>
      <c r="C84" s="1009">
        <v>2320</v>
      </c>
      <c r="E84" s="749" t="s">
        <v>2770</v>
      </c>
      <c r="F84" s="766"/>
      <c r="G84" s="659">
        <v>572</v>
      </c>
    </row>
    <row r="85" spans="1:7" x14ac:dyDescent="0.2">
      <c r="A85" s="1005" t="s">
        <v>1469</v>
      </c>
      <c r="B85" s="1006"/>
      <c r="C85" s="1009">
        <v>1140</v>
      </c>
      <c r="E85" s="749" t="s">
        <v>1436</v>
      </c>
      <c r="F85" s="766"/>
      <c r="G85" s="659">
        <v>4670</v>
      </c>
    </row>
    <row r="86" spans="1:7" x14ac:dyDescent="0.2">
      <c r="A86" s="1005" t="s">
        <v>4831</v>
      </c>
      <c r="B86" s="1006"/>
      <c r="C86" s="1009">
        <v>124</v>
      </c>
      <c r="E86" s="749" t="s">
        <v>2775</v>
      </c>
      <c r="F86" s="766"/>
      <c r="G86" s="659">
        <v>4075</v>
      </c>
    </row>
    <row r="87" spans="1:7" ht="28" x14ac:dyDescent="0.2">
      <c r="A87" s="1007" t="s">
        <v>2917</v>
      </c>
      <c r="B87" s="1008"/>
      <c r="C87" s="1010">
        <v>4584</v>
      </c>
      <c r="E87" s="749" t="s">
        <v>2777</v>
      </c>
      <c r="F87" s="766"/>
      <c r="G87" s="659">
        <v>57118</v>
      </c>
    </row>
    <row r="88" spans="1:7" x14ac:dyDescent="0.2">
      <c r="A88" s="1007" t="s">
        <v>1478</v>
      </c>
      <c r="B88" s="1008"/>
      <c r="C88" s="1014"/>
      <c r="E88" s="749" t="s">
        <v>2779</v>
      </c>
      <c r="F88" s="766"/>
      <c r="G88" s="659">
        <v>1488.02</v>
      </c>
    </row>
    <row r="89" spans="1:7" ht="42" x14ac:dyDescent="0.2">
      <c r="A89" s="1005" t="s">
        <v>1444</v>
      </c>
      <c r="B89" s="1006"/>
      <c r="C89" s="1009">
        <v>18770</v>
      </c>
      <c r="E89" s="1016" t="s">
        <v>2794</v>
      </c>
      <c r="F89" s="1017"/>
      <c r="G89" s="604">
        <v>111896.02</v>
      </c>
    </row>
    <row r="90" spans="1:7" ht="42" x14ac:dyDescent="0.2">
      <c r="A90" s="1007" t="s">
        <v>1479</v>
      </c>
      <c r="B90" s="1008"/>
      <c r="C90" s="1010">
        <v>18770</v>
      </c>
      <c r="E90" s="1016" t="s">
        <v>2795</v>
      </c>
      <c r="F90" s="1017"/>
      <c r="G90" s="675"/>
    </row>
    <row r="91" spans="1:7" x14ac:dyDescent="0.2">
      <c r="A91" s="1007" t="s">
        <v>1480</v>
      </c>
      <c r="B91" s="1008"/>
      <c r="C91" s="1014"/>
      <c r="E91" s="749" t="s">
        <v>2764</v>
      </c>
      <c r="F91" s="766"/>
      <c r="G91" s="659">
        <v>22553</v>
      </c>
    </row>
    <row r="92" spans="1:7" x14ac:dyDescent="0.2">
      <c r="A92" s="1005" t="s">
        <v>1442</v>
      </c>
      <c r="B92" s="1006"/>
      <c r="C92" s="1009">
        <v>22974</v>
      </c>
      <c r="E92" s="749" t="s">
        <v>2773</v>
      </c>
      <c r="F92" s="766"/>
      <c r="G92" s="659">
        <v>42249</v>
      </c>
    </row>
    <row r="93" spans="1:7" ht="42" x14ac:dyDescent="0.2">
      <c r="A93" s="1007" t="s">
        <v>1481</v>
      </c>
      <c r="B93" s="1008"/>
      <c r="C93" s="1010">
        <v>22974</v>
      </c>
      <c r="E93" s="1016" t="s">
        <v>2796</v>
      </c>
      <c r="F93" s="1017"/>
      <c r="G93" s="604">
        <v>64802</v>
      </c>
    </row>
    <row r="94" spans="1:7" x14ac:dyDescent="0.2">
      <c r="A94" s="718"/>
      <c r="B94" s="718"/>
      <c r="C94" s="1012"/>
      <c r="E94" s="1016" t="s">
        <v>5045</v>
      </c>
      <c r="F94" s="1017"/>
      <c r="G94" s="657"/>
    </row>
    <row r="95" spans="1:7" x14ac:dyDescent="0.2">
      <c r="A95" s="1007" t="s">
        <v>1482</v>
      </c>
      <c r="B95" s="1008"/>
      <c r="C95" s="1014"/>
      <c r="E95" s="749" t="s">
        <v>2745</v>
      </c>
      <c r="F95" s="766"/>
      <c r="G95" s="659">
        <v>2333</v>
      </c>
    </row>
    <row r="96" spans="1:7" x14ac:dyDescent="0.2">
      <c r="A96" s="1005" t="s">
        <v>1483</v>
      </c>
      <c r="B96" s="1006"/>
      <c r="C96" s="1009">
        <v>434</v>
      </c>
      <c r="E96" s="1016" t="s">
        <v>5046</v>
      </c>
      <c r="F96" s="1017"/>
      <c r="G96" s="604">
        <v>2333</v>
      </c>
    </row>
    <row r="97" spans="1:7" ht="28" x14ac:dyDescent="0.2">
      <c r="A97" s="1007" t="s">
        <v>1484</v>
      </c>
      <c r="B97" s="1008"/>
      <c r="C97" s="1010">
        <v>434</v>
      </c>
      <c r="E97" s="1016" t="s">
        <v>1478</v>
      </c>
      <c r="F97" s="1017"/>
      <c r="G97" s="657"/>
    </row>
    <row r="98" spans="1:7" x14ac:dyDescent="0.2">
      <c r="A98" s="1007" t="s">
        <v>3755</v>
      </c>
      <c r="B98" s="1008"/>
      <c r="C98" s="1014"/>
      <c r="E98" s="749" t="s">
        <v>1444</v>
      </c>
      <c r="F98" s="766"/>
      <c r="G98" s="659">
        <v>1088</v>
      </c>
    </row>
    <row r="99" spans="1:7" x14ac:dyDescent="0.2">
      <c r="A99" s="1005" t="s">
        <v>1483</v>
      </c>
      <c r="B99" s="1006"/>
      <c r="C99" s="1009">
        <v>120</v>
      </c>
      <c r="E99" s="1016" t="s">
        <v>1479</v>
      </c>
      <c r="F99" s="1017"/>
      <c r="G99" s="604">
        <v>1088</v>
      </c>
    </row>
    <row r="100" spans="1:7" x14ac:dyDescent="0.2">
      <c r="A100" s="1005" t="s">
        <v>1469</v>
      </c>
      <c r="B100" s="1006"/>
      <c r="C100" s="1009">
        <v>15</v>
      </c>
      <c r="E100" s="1016" t="s">
        <v>2797</v>
      </c>
      <c r="F100" s="1017"/>
      <c r="G100" s="657"/>
    </row>
    <row r="101" spans="1:7" x14ac:dyDescent="0.2">
      <c r="A101" s="1007" t="s">
        <v>3756</v>
      </c>
      <c r="B101" s="1008"/>
      <c r="C101" s="1010">
        <v>135</v>
      </c>
      <c r="E101" s="749" t="s">
        <v>2926</v>
      </c>
      <c r="F101" s="766"/>
      <c r="G101" s="659">
        <v>402</v>
      </c>
    </row>
    <row r="102" spans="1:7" x14ac:dyDescent="0.2">
      <c r="A102" s="1007" t="s">
        <v>1448</v>
      </c>
      <c r="B102" s="1008"/>
      <c r="C102" s="1010">
        <v>170800.24</v>
      </c>
      <c r="E102" s="749" t="s">
        <v>6237</v>
      </c>
      <c r="F102" s="766"/>
      <c r="G102" s="659">
        <v>240</v>
      </c>
    </row>
    <row r="103" spans="1:7" x14ac:dyDescent="0.2">
      <c r="E103" s="718"/>
      <c r="F103" s="718"/>
      <c r="G103" s="993"/>
    </row>
    <row r="104" spans="1:7" x14ac:dyDescent="0.2">
      <c r="E104" s="749" t="s">
        <v>2775</v>
      </c>
      <c r="F104" s="766"/>
      <c r="G104" s="659">
        <v>100</v>
      </c>
    </row>
    <row r="105" spans="1:7" ht="28" x14ac:dyDescent="0.2">
      <c r="E105" s="1016" t="s">
        <v>2798</v>
      </c>
      <c r="F105" s="1017"/>
      <c r="G105" s="604">
        <v>742</v>
      </c>
    </row>
    <row r="106" spans="1:7" x14ac:dyDescent="0.2">
      <c r="E106" s="1016" t="s">
        <v>4655</v>
      </c>
      <c r="F106" s="1017"/>
      <c r="G106" s="657"/>
    </row>
    <row r="107" spans="1:7" x14ac:dyDescent="0.2">
      <c r="E107" s="749" t="s">
        <v>4651</v>
      </c>
      <c r="F107" s="766"/>
      <c r="G107" s="659">
        <v>659</v>
      </c>
    </row>
    <row r="108" spans="1:7" x14ac:dyDescent="0.2">
      <c r="E108" s="1016" t="s">
        <v>4656</v>
      </c>
      <c r="F108" s="1017"/>
      <c r="G108" s="604">
        <v>659</v>
      </c>
    </row>
    <row r="109" spans="1:7" ht="28" x14ac:dyDescent="0.2">
      <c r="E109" s="1016" t="s">
        <v>2930</v>
      </c>
      <c r="F109" s="1017"/>
      <c r="G109" s="657"/>
    </row>
    <row r="110" spans="1:7" x14ac:dyDescent="0.2">
      <c r="E110" s="749" t="s">
        <v>2923</v>
      </c>
      <c r="F110" s="766"/>
      <c r="G110" s="659">
        <v>4488</v>
      </c>
    </row>
    <row r="111" spans="1:7" ht="28" x14ac:dyDescent="0.2">
      <c r="E111" s="1016" t="s">
        <v>2931</v>
      </c>
      <c r="F111" s="1017"/>
      <c r="G111" s="604">
        <v>4488</v>
      </c>
    </row>
    <row r="112" spans="1:7" x14ac:dyDescent="0.2">
      <c r="E112" s="1016" t="s">
        <v>2799</v>
      </c>
      <c r="F112" s="1017"/>
      <c r="G112" s="657"/>
    </row>
    <row r="113" spans="5:7" x14ac:dyDescent="0.2">
      <c r="E113" s="749" t="s">
        <v>2754</v>
      </c>
      <c r="F113" s="766"/>
      <c r="G113" s="659">
        <v>1233</v>
      </c>
    </row>
    <row r="114" spans="5:7" x14ac:dyDescent="0.2">
      <c r="E114" s="1016" t="s">
        <v>2800</v>
      </c>
      <c r="F114" s="1017"/>
      <c r="G114" s="604">
        <v>1233</v>
      </c>
    </row>
    <row r="115" spans="5:7" ht="28" x14ac:dyDescent="0.2">
      <c r="E115" s="1016" t="s">
        <v>2801</v>
      </c>
      <c r="F115" s="1017"/>
      <c r="G115" s="675"/>
    </row>
    <row r="116" spans="5:7" x14ac:dyDescent="0.2">
      <c r="E116" s="749" t="s">
        <v>2758</v>
      </c>
      <c r="F116" s="766"/>
      <c r="G116" s="659">
        <v>400</v>
      </c>
    </row>
    <row r="117" spans="5:7" ht="28" x14ac:dyDescent="0.2">
      <c r="E117" s="1016" t="s">
        <v>2802</v>
      </c>
      <c r="F117" s="1017"/>
      <c r="G117" s="604">
        <v>400</v>
      </c>
    </row>
    <row r="118" spans="5:7" ht="28" x14ac:dyDescent="0.2">
      <c r="E118" s="1016" t="s">
        <v>2805</v>
      </c>
      <c r="F118" s="1017"/>
      <c r="G118" s="657"/>
    </row>
    <row r="119" spans="5:7" x14ac:dyDescent="0.2">
      <c r="E119" s="749" t="s">
        <v>1452</v>
      </c>
      <c r="F119" s="766"/>
      <c r="G119" s="659">
        <v>3497</v>
      </c>
    </row>
    <row r="120" spans="5:7" ht="28" x14ac:dyDescent="0.2">
      <c r="E120" s="1016" t="s">
        <v>2806</v>
      </c>
      <c r="F120" s="1017"/>
      <c r="G120" s="604">
        <v>3497</v>
      </c>
    </row>
    <row r="121" spans="5:7" x14ac:dyDescent="0.2">
      <c r="E121" s="1016" t="s">
        <v>1480</v>
      </c>
      <c r="F121" s="1017"/>
      <c r="G121" s="657"/>
    </row>
    <row r="122" spans="5:7" x14ac:dyDescent="0.2">
      <c r="E122" s="749" t="s">
        <v>1442</v>
      </c>
      <c r="F122" s="766"/>
      <c r="G122" s="659">
        <v>-48</v>
      </c>
    </row>
    <row r="123" spans="5:7" x14ac:dyDescent="0.2">
      <c r="E123" s="1016" t="s">
        <v>1481</v>
      </c>
      <c r="F123" s="1017"/>
      <c r="G123" s="604">
        <v>-48</v>
      </c>
    </row>
    <row r="124" spans="5:7" ht="28" x14ac:dyDescent="0.2">
      <c r="E124" s="1016" t="s">
        <v>2807</v>
      </c>
      <c r="F124" s="1017"/>
      <c r="G124" s="657"/>
    </row>
    <row r="125" spans="5:7" x14ac:dyDescent="0.2">
      <c r="E125" s="749" t="s">
        <v>2751</v>
      </c>
      <c r="F125" s="766"/>
      <c r="G125" s="659">
        <v>8442</v>
      </c>
    </row>
    <row r="126" spans="5:7" ht="28" x14ac:dyDescent="0.2">
      <c r="E126" s="1016" t="s">
        <v>2808</v>
      </c>
      <c r="F126" s="1017"/>
      <c r="G126" s="604">
        <v>8442</v>
      </c>
    </row>
    <row r="127" spans="5:7" x14ac:dyDescent="0.2">
      <c r="E127" s="1016" t="s">
        <v>1448</v>
      </c>
      <c r="F127" s="1017"/>
      <c r="G127" s="604">
        <v>509951.74</v>
      </c>
    </row>
  </sheetData>
  <pageMargins left="0.7" right="0.7" top="0.75" bottom="0.75" header="0.3" footer="0.3"/>
  <pageSetup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8BB2A-7D1F-40D4-A754-A62E44A313BD}">
  <dimension ref="A2:E22"/>
  <sheetViews>
    <sheetView workbookViewId="0">
      <selection activeCell="E28" sqref="E28"/>
    </sheetView>
  </sheetViews>
  <sheetFormatPr baseColWidth="10" defaultColWidth="8.83203125" defaultRowHeight="13" x14ac:dyDescent="0.15"/>
  <cols>
    <col min="1" max="1" width="22.5" customWidth="1"/>
    <col min="2" max="2" width="29.5" customWidth="1"/>
    <col min="3" max="3" width="37.6640625" customWidth="1"/>
    <col min="4" max="4" width="22.5" customWidth="1"/>
    <col min="5" max="5" width="29.5" customWidth="1"/>
  </cols>
  <sheetData>
    <row r="2" spans="1:5" x14ac:dyDescent="0.15">
      <c r="A2" s="1085" t="s">
        <v>6278</v>
      </c>
      <c r="B2" s="1086"/>
      <c r="C2" s="1086"/>
    </row>
    <row r="3" spans="1:5" x14ac:dyDescent="0.15">
      <c r="A3" s="326"/>
      <c r="B3" s="326"/>
      <c r="C3" s="326"/>
    </row>
    <row r="4" spans="1:5" ht="14" x14ac:dyDescent="0.15">
      <c r="A4" s="1031" t="s">
        <v>1438</v>
      </c>
      <c r="B4" s="1031" t="s">
        <v>1439</v>
      </c>
      <c r="C4" s="326"/>
      <c r="D4" s="1030"/>
      <c r="E4" s="1030"/>
    </row>
    <row r="5" spans="1:5" ht="14" x14ac:dyDescent="0.15">
      <c r="A5" s="1031" t="s">
        <v>1440</v>
      </c>
      <c r="B5" s="1031" t="s">
        <v>1441</v>
      </c>
      <c r="C5" s="326"/>
      <c r="D5" s="1030"/>
      <c r="E5" s="1030"/>
    </row>
    <row r="6" spans="1:5" ht="14" x14ac:dyDescent="0.15">
      <c r="A6" s="1031" t="s">
        <v>1442</v>
      </c>
      <c r="B6" s="1031" t="s">
        <v>1443</v>
      </c>
      <c r="C6" s="326"/>
      <c r="D6" s="1030"/>
      <c r="E6" s="1030"/>
    </row>
    <row r="7" spans="1:5" ht="14" x14ac:dyDescent="0.15">
      <c r="A7" s="1031" t="s">
        <v>1444</v>
      </c>
      <c r="B7" s="1031" t="s">
        <v>1445</v>
      </c>
      <c r="C7" s="326"/>
      <c r="D7" s="1030"/>
      <c r="E7" s="1030"/>
    </row>
    <row r="8" spans="1:5" ht="14" x14ac:dyDescent="0.15">
      <c r="A8" s="1032" t="s">
        <v>6256</v>
      </c>
      <c r="B8" s="1032" t="s">
        <v>6257</v>
      </c>
      <c r="C8" s="326"/>
      <c r="D8" s="1029"/>
      <c r="E8" s="1029"/>
    </row>
    <row r="9" spans="1:5" x14ac:dyDescent="0.15">
      <c r="A9" s="326"/>
      <c r="B9" s="326"/>
      <c r="C9" s="326"/>
    </row>
    <row r="10" spans="1:5" ht="14" x14ac:dyDescent="0.15">
      <c r="A10" s="1032" t="s">
        <v>6258</v>
      </c>
      <c r="B10" s="1032" t="s">
        <v>6259</v>
      </c>
      <c r="C10" s="326"/>
    </row>
    <row r="11" spans="1:5" ht="14" x14ac:dyDescent="0.15">
      <c r="A11" s="1032" t="s">
        <v>6260</v>
      </c>
      <c r="B11" s="1032" t="s">
        <v>36</v>
      </c>
      <c r="C11" s="326"/>
    </row>
    <row r="12" spans="1:5" ht="48" customHeight="1" x14ac:dyDescent="0.15">
      <c r="A12" s="1032" t="s">
        <v>6261</v>
      </c>
      <c r="B12" s="1032" t="s">
        <v>26</v>
      </c>
      <c r="C12" s="1032" t="s">
        <v>6262</v>
      </c>
    </row>
    <row r="13" spans="1:5" ht="28" x14ac:dyDescent="0.15">
      <c r="A13" s="1032" t="s">
        <v>6261</v>
      </c>
      <c r="B13" s="1032" t="s">
        <v>27</v>
      </c>
      <c r="C13" s="1032" t="s">
        <v>6263</v>
      </c>
    </row>
    <row r="14" spans="1:5" ht="28" x14ac:dyDescent="0.15">
      <c r="A14" s="1032" t="s">
        <v>6265</v>
      </c>
      <c r="B14" s="1032" t="s">
        <v>6266</v>
      </c>
      <c r="C14" s="1033" t="s">
        <v>6264</v>
      </c>
    </row>
    <row r="15" spans="1:5" ht="28" x14ac:dyDescent="0.15">
      <c r="A15" s="1032" t="s">
        <v>6265</v>
      </c>
      <c r="B15" s="1032" t="s">
        <v>6267</v>
      </c>
      <c r="C15" s="1033" t="s">
        <v>6268</v>
      </c>
    </row>
    <row r="16" spans="1:5" ht="14" x14ac:dyDescent="0.15">
      <c r="A16" s="1032" t="s">
        <v>6269</v>
      </c>
      <c r="B16" s="1032" t="s">
        <v>3</v>
      </c>
      <c r="C16" s="326"/>
    </row>
    <row r="17" spans="1:3" ht="14" x14ac:dyDescent="0.15">
      <c r="A17" s="1032" t="s">
        <v>6270</v>
      </c>
      <c r="B17" s="1032" t="s">
        <v>30</v>
      </c>
      <c r="C17" s="326"/>
    </row>
    <row r="18" spans="1:3" ht="14" x14ac:dyDescent="0.15">
      <c r="A18" s="1032" t="s">
        <v>6271</v>
      </c>
      <c r="B18" s="1032" t="s">
        <v>31</v>
      </c>
      <c r="C18" s="326"/>
    </row>
    <row r="19" spans="1:3" ht="14" x14ac:dyDescent="0.15">
      <c r="A19" s="1032" t="s">
        <v>6272</v>
      </c>
      <c r="B19" s="1032" t="s">
        <v>4</v>
      </c>
      <c r="C19" s="326"/>
    </row>
    <row r="20" spans="1:3" ht="14" x14ac:dyDescent="0.15">
      <c r="A20" s="1032" t="s">
        <v>6273</v>
      </c>
      <c r="B20" s="1032" t="s">
        <v>32</v>
      </c>
      <c r="C20" s="326"/>
    </row>
    <row r="21" spans="1:3" ht="14" x14ac:dyDescent="0.15">
      <c r="A21" s="1032" t="s">
        <v>6274</v>
      </c>
      <c r="B21" s="1032" t="s">
        <v>33</v>
      </c>
      <c r="C21" s="326"/>
    </row>
    <row r="22" spans="1:3" ht="42" x14ac:dyDescent="0.15">
      <c r="A22" s="1032" t="s">
        <v>6275</v>
      </c>
      <c r="B22" s="1032" t="s">
        <v>6276</v>
      </c>
      <c r="C22" s="1033" t="s">
        <v>6277</v>
      </c>
    </row>
  </sheetData>
  <mergeCells count="1">
    <mergeCell ref="A2:C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2F104-B78E-4D3A-B057-2D63C07E4757}">
  <dimension ref="A1:AK117"/>
  <sheetViews>
    <sheetView topLeftCell="W3" workbookViewId="0">
      <selection activeCell="AA22" sqref="AA22"/>
    </sheetView>
  </sheetViews>
  <sheetFormatPr baseColWidth="10" defaultColWidth="8.83203125" defaultRowHeight="13" x14ac:dyDescent="0.15"/>
  <cols>
    <col min="1" max="1" width="36.6640625" customWidth="1"/>
    <col min="2" max="2" width="22.5" customWidth="1"/>
    <col min="3" max="7" width="9.1640625"/>
    <col min="8" max="8" width="22.6640625" customWidth="1"/>
    <col min="9" max="9" width="31.83203125" customWidth="1"/>
    <col min="10" max="10" width="21.33203125" customWidth="1"/>
    <col min="11" max="11" width="9.1640625"/>
    <col min="14" max="14" width="22.6640625" customWidth="1"/>
    <col min="15" max="15" width="28.33203125" customWidth="1"/>
    <col min="16" max="16" width="21.5" customWidth="1"/>
    <col min="17" max="17" width="11.83203125" customWidth="1"/>
    <col min="18" max="19" width="4" customWidth="1"/>
    <col min="20" max="20" width="6.83203125" customWidth="1"/>
    <col min="21" max="21" width="9.83203125" customWidth="1"/>
    <col min="22" max="22" width="10.83203125" customWidth="1"/>
    <col min="23" max="23" width="14.83203125" customWidth="1"/>
    <col min="25" max="25" width="25" customWidth="1"/>
    <col min="26" max="28" width="19.6640625" customWidth="1"/>
    <col min="33" max="33" width="11" bestFit="1" customWidth="1"/>
    <col min="37" max="37" width="12.5" customWidth="1"/>
  </cols>
  <sheetData>
    <row r="1" spans="1:29" ht="14" thickBot="1" x14ac:dyDescent="0.2">
      <c r="A1" s="118" t="s">
        <v>4111</v>
      </c>
      <c r="H1" s="118" t="s">
        <v>4650</v>
      </c>
      <c r="N1" s="118" t="s">
        <v>4112</v>
      </c>
    </row>
    <row r="2" spans="1:29" ht="21.75" customHeight="1" thickBot="1" x14ac:dyDescent="0.25">
      <c r="A2" s="897" t="s">
        <v>1486</v>
      </c>
      <c r="B2" s="897" t="s">
        <v>1487</v>
      </c>
      <c r="H2" s="826" t="s">
        <v>2742</v>
      </c>
      <c r="I2" s="826" t="s">
        <v>2743</v>
      </c>
      <c r="J2" s="749" t="s">
        <v>1450</v>
      </c>
      <c r="K2" s="750"/>
      <c r="N2" s="826" t="s">
        <v>2742</v>
      </c>
      <c r="O2" s="826" t="s">
        <v>2743</v>
      </c>
      <c r="P2" s="1081" t="s">
        <v>1450</v>
      </c>
      <c r="Q2" s="1094"/>
      <c r="R2" s="29"/>
      <c r="S2" s="29"/>
      <c r="T2" s="29"/>
      <c r="U2" s="29"/>
      <c r="V2" s="29"/>
      <c r="W2" s="29"/>
      <c r="Y2" s="118" t="s">
        <v>19</v>
      </c>
      <c r="Z2" s="903">
        <v>105624.93</v>
      </c>
    </row>
    <row r="3" spans="1:29" ht="21.75" customHeight="1" thickBot="1" x14ac:dyDescent="0.2">
      <c r="A3" s="900" t="s">
        <v>1488</v>
      </c>
      <c r="B3" s="901">
        <v>5</v>
      </c>
      <c r="H3" s="826" t="s">
        <v>1464</v>
      </c>
      <c r="I3" s="826" t="s">
        <v>2744</v>
      </c>
      <c r="J3" s="890">
        <v>7342.4</v>
      </c>
      <c r="K3" s="891"/>
      <c r="N3" s="826" t="s">
        <v>1457</v>
      </c>
      <c r="O3" s="826" t="s">
        <v>3751</v>
      </c>
      <c r="P3" s="890">
        <v>7920</v>
      </c>
      <c r="Q3" s="891"/>
      <c r="R3" s="29"/>
      <c r="S3" s="29"/>
      <c r="T3" s="29"/>
      <c r="U3" s="29"/>
      <c r="V3" s="29"/>
      <c r="W3" s="29"/>
      <c r="Y3" s="118" t="s">
        <v>20</v>
      </c>
      <c r="Z3" s="903">
        <v>34317.270000000004</v>
      </c>
    </row>
    <row r="4" spans="1:29" ht="21.75" customHeight="1" thickBot="1" x14ac:dyDescent="0.2">
      <c r="A4" s="898" t="s">
        <v>1489</v>
      </c>
      <c r="B4" s="896">
        <v>116</v>
      </c>
      <c r="H4" s="826" t="s">
        <v>2745</v>
      </c>
      <c r="I4" s="826" t="s">
        <v>2746</v>
      </c>
      <c r="J4" s="888">
        <v>732</v>
      </c>
      <c r="K4" s="889"/>
      <c r="N4" s="826" t="s">
        <v>1483</v>
      </c>
      <c r="O4" s="826" t="s">
        <v>3752</v>
      </c>
      <c r="P4" s="890">
        <v>4921.6499999999996</v>
      </c>
      <c r="Q4" s="891"/>
      <c r="R4" s="29"/>
      <c r="S4" s="29"/>
      <c r="T4" s="29"/>
      <c r="U4" s="29"/>
      <c r="V4" s="29"/>
      <c r="W4" s="29"/>
      <c r="Y4" s="118" t="s">
        <v>21</v>
      </c>
      <c r="Z4" s="903">
        <v>21253</v>
      </c>
    </row>
    <row r="5" spans="1:29" ht="21.75" customHeight="1" thickBot="1" x14ac:dyDescent="0.2">
      <c r="A5" s="900" t="s">
        <v>1490</v>
      </c>
      <c r="B5" s="901">
        <v>127</v>
      </c>
      <c r="H5" s="826" t="s">
        <v>2747</v>
      </c>
      <c r="I5" s="826" t="s">
        <v>2748</v>
      </c>
      <c r="J5" s="890">
        <v>3498</v>
      </c>
      <c r="K5" s="891"/>
      <c r="N5" s="826" t="s">
        <v>1469</v>
      </c>
      <c r="O5" s="826" t="s">
        <v>3753</v>
      </c>
      <c r="P5" s="888">
        <v>164</v>
      </c>
      <c r="Q5" s="889"/>
      <c r="R5" s="29"/>
      <c r="S5" s="29"/>
      <c r="T5" s="29"/>
      <c r="U5" s="29"/>
      <c r="V5" s="29"/>
      <c r="W5" s="29"/>
      <c r="Y5" s="118" t="s">
        <v>22</v>
      </c>
      <c r="Z5" s="903">
        <v>11163</v>
      </c>
    </row>
    <row r="6" spans="1:29" ht="21.75" customHeight="1" thickBot="1" x14ac:dyDescent="0.2">
      <c r="A6" s="898" t="s">
        <v>1491</v>
      </c>
      <c r="B6" s="896">
        <v>78</v>
      </c>
      <c r="H6" s="826" t="s">
        <v>2749</v>
      </c>
      <c r="I6" s="826" t="s">
        <v>2750</v>
      </c>
      <c r="J6" s="890">
        <v>2278</v>
      </c>
      <c r="K6" s="891"/>
      <c r="N6" s="826" t="s">
        <v>2911</v>
      </c>
      <c r="O6" s="826" t="s">
        <v>3754</v>
      </c>
      <c r="P6" s="888">
        <v>60</v>
      </c>
      <c r="Q6" s="889"/>
      <c r="R6" s="29"/>
      <c r="S6" s="29"/>
      <c r="T6" s="29"/>
      <c r="U6" s="29"/>
      <c r="V6" s="29"/>
      <c r="W6" s="29"/>
      <c r="Y6" s="118" t="s">
        <v>1488</v>
      </c>
      <c r="Z6" s="903">
        <v>228</v>
      </c>
    </row>
    <row r="7" spans="1:29" ht="21.75" customHeight="1" thickTop="1" thickBot="1" x14ac:dyDescent="0.2">
      <c r="A7" s="902"/>
      <c r="B7" s="899">
        <v>326</v>
      </c>
      <c r="H7" s="826" t="s">
        <v>2926</v>
      </c>
      <c r="I7" s="826" t="s">
        <v>3759</v>
      </c>
      <c r="J7" s="890">
        <v>1407</v>
      </c>
      <c r="K7" s="891"/>
      <c r="N7" s="826" t="s">
        <v>1452</v>
      </c>
      <c r="O7" s="826" t="s">
        <v>2753</v>
      </c>
      <c r="P7" s="890">
        <v>3795</v>
      </c>
      <c r="Q7" s="891"/>
      <c r="R7" s="29"/>
      <c r="S7" s="29"/>
      <c r="T7" s="29"/>
      <c r="U7" s="29"/>
      <c r="V7" s="29"/>
      <c r="W7" s="29"/>
    </row>
    <row r="8" spans="1:29" ht="21.75" customHeight="1" x14ac:dyDescent="0.15">
      <c r="H8" s="826" t="s">
        <v>2751</v>
      </c>
      <c r="I8" s="826" t="s">
        <v>2752</v>
      </c>
      <c r="J8" s="890">
        <v>4995</v>
      </c>
      <c r="K8" s="891"/>
      <c r="N8" s="826" t="s">
        <v>1428</v>
      </c>
      <c r="O8" s="826" t="s">
        <v>1429</v>
      </c>
      <c r="P8" s="888">
        <v>856</v>
      </c>
      <c r="Q8" s="889"/>
      <c r="R8" s="29"/>
      <c r="S8" s="29"/>
      <c r="T8" s="29"/>
      <c r="U8" s="29"/>
      <c r="V8" s="29"/>
      <c r="W8" s="29"/>
    </row>
    <row r="9" spans="1:29" ht="21.75" customHeight="1" thickBot="1" x14ac:dyDescent="0.2">
      <c r="A9" s="118" t="s">
        <v>1857</v>
      </c>
      <c r="H9" s="826" t="s">
        <v>1452</v>
      </c>
      <c r="I9" s="826" t="s">
        <v>2753</v>
      </c>
      <c r="J9" s="890">
        <v>9351</v>
      </c>
      <c r="K9" s="891"/>
      <c r="N9" s="826" t="s">
        <v>1430</v>
      </c>
      <c r="O9" s="826" t="s">
        <v>1431</v>
      </c>
      <c r="P9" s="888">
        <v>932</v>
      </c>
      <c r="Q9" s="889"/>
      <c r="R9" s="29"/>
      <c r="S9" s="29"/>
      <c r="T9" s="29"/>
      <c r="U9" s="29"/>
      <c r="V9" s="29"/>
      <c r="W9" s="29"/>
    </row>
    <row r="10" spans="1:29" ht="30" customHeight="1" thickBot="1" x14ac:dyDescent="0.25">
      <c r="A10" s="897" t="s">
        <v>1846</v>
      </c>
      <c r="B10" s="897" t="s">
        <v>1487</v>
      </c>
      <c r="H10" s="826" t="s">
        <v>2754</v>
      </c>
      <c r="I10" s="826" t="s">
        <v>2755</v>
      </c>
      <c r="J10" s="888">
        <v>961</v>
      </c>
      <c r="K10" s="889"/>
      <c r="N10" s="29"/>
      <c r="O10" s="29"/>
      <c r="P10" s="29"/>
      <c r="Q10" s="29"/>
      <c r="R10" s="29"/>
      <c r="S10" s="29"/>
      <c r="T10" s="29"/>
      <c r="U10" s="29"/>
      <c r="V10" s="29"/>
      <c r="W10" s="29"/>
    </row>
    <row r="11" spans="1:29" ht="21.75" customHeight="1" thickBot="1" x14ac:dyDescent="0.2">
      <c r="A11" s="900" t="s">
        <v>1847</v>
      </c>
      <c r="B11" s="901">
        <v>4</v>
      </c>
      <c r="H11" s="826" t="s">
        <v>2756</v>
      </c>
      <c r="I11" s="826" t="s">
        <v>2757</v>
      </c>
      <c r="J11" s="888">
        <v>113</v>
      </c>
      <c r="K11" s="889"/>
      <c r="N11" s="1078"/>
      <c r="O11" s="1078"/>
      <c r="P11" s="1078"/>
      <c r="Q11" s="1078"/>
      <c r="R11" s="1078"/>
      <c r="S11" s="1078"/>
      <c r="T11" s="1078"/>
      <c r="U11" s="1078"/>
      <c r="V11" s="1078"/>
      <c r="W11" s="1078"/>
    </row>
    <row r="12" spans="1:29" ht="21.75" customHeight="1" thickBot="1" x14ac:dyDescent="0.2">
      <c r="A12" s="898" t="s">
        <v>1849</v>
      </c>
      <c r="B12" s="896">
        <v>14</v>
      </c>
      <c r="H12" s="826" t="s">
        <v>2758</v>
      </c>
      <c r="I12" s="826" t="s">
        <v>2759</v>
      </c>
      <c r="J12" s="888">
        <v>200</v>
      </c>
      <c r="K12" s="889"/>
      <c r="N12" s="826" t="s">
        <v>1432</v>
      </c>
      <c r="O12" s="826" t="s">
        <v>1433</v>
      </c>
      <c r="P12" s="888">
        <v>629</v>
      </c>
      <c r="Q12" s="889"/>
      <c r="R12" s="1093"/>
      <c r="S12" s="1078"/>
      <c r="T12" s="1078"/>
      <c r="U12" s="1078"/>
      <c r="V12" s="1078"/>
      <c r="W12" s="1078"/>
    </row>
    <row r="13" spans="1:29" ht="37.5" customHeight="1" thickBot="1" x14ac:dyDescent="0.2">
      <c r="A13" s="900" t="s">
        <v>1850</v>
      </c>
      <c r="B13" s="901">
        <v>1</v>
      </c>
      <c r="H13" s="826" t="s">
        <v>2760</v>
      </c>
      <c r="I13" s="826" t="s">
        <v>2761</v>
      </c>
      <c r="J13" s="890">
        <v>4125</v>
      </c>
      <c r="K13" s="891"/>
      <c r="N13" s="826" t="s">
        <v>1434</v>
      </c>
      <c r="O13" s="826" t="s">
        <v>1435</v>
      </c>
      <c r="P13" s="888">
        <v>550</v>
      </c>
      <c r="Q13" s="889"/>
      <c r="R13" s="1093"/>
      <c r="S13" s="1078"/>
      <c r="T13" s="1078"/>
      <c r="U13" s="1078"/>
      <c r="V13" s="1078"/>
      <c r="W13" s="1078"/>
    </row>
    <row r="14" spans="1:29" ht="21.75" customHeight="1" thickBot="1" x14ac:dyDescent="0.2">
      <c r="A14" s="898" t="s">
        <v>1851</v>
      </c>
      <c r="B14" s="896">
        <v>5</v>
      </c>
      <c r="H14" s="826" t="s">
        <v>2923</v>
      </c>
      <c r="I14" s="826" t="s">
        <v>2924</v>
      </c>
      <c r="J14" s="890">
        <v>1141</v>
      </c>
      <c r="K14" s="891"/>
      <c r="N14" s="826" t="s">
        <v>1436</v>
      </c>
      <c r="O14" s="826" t="s">
        <v>1437</v>
      </c>
      <c r="P14" s="890">
        <v>1742</v>
      </c>
      <c r="Q14" s="891"/>
      <c r="R14" s="1090"/>
      <c r="S14" s="1091"/>
      <c r="T14" s="1091"/>
      <c r="U14" s="1091"/>
      <c r="V14" s="1091"/>
      <c r="W14" s="1091"/>
    </row>
    <row r="15" spans="1:29" ht="21.75" customHeight="1" thickBot="1" x14ac:dyDescent="0.3">
      <c r="A15" s="900" t="s">
        <v>1852</v>
      </c>
      <c r="B15" s="901">
        <v>5</v>
      </c>
      <c r="H15" s="826" t="s">
        <v>1428</v>
      </c>
      <c r="I15" s="826" t="s">
        <v>1429</v>
      </c>
      <c r="J15" s="890">
        <v>5257</v>
      </c>
      <c r="K15" s="891"/>
      <c r="N15" s="826" t="s">
        <v>1438</v>
      </c>
      <c r="O15" s="826" t="s">
        <v>1439</v>
      </c>
      <c r="P15" s="890">
        <v>18444.900000000001</v>
      </c>
      <c r="Q15" s="891"/>
      <c r="R15" s="1090"/>
      <c r="S15" s="1091"/>
      <c r="T15" s="1091"/>
      <c r="U15" s="1091"/>
      <c r="V15" s="1091"/>
      <c r="W15" s="1091"/>
      <c r="Y15" s="1087" t="s">
        <v>5249</v>
      </c>
      <c r="Z15" s="1087"/>
      <c r="AA15" s="1087"/>
      <c r="AB15" s="1087"/>
    </row>
    <row r="16" spans="1:29" ht="48.75" customHeight="1" thickTop="1" thickBot="1" x14ac:dyDescent="0.3">
      <c r="A16" s="898" t="s">
        <v>1853</v>
      </c>
      <c r="B16" s="896">
        <v>25</v>
      </c>
      <c r="H16" s="826" t="s">
        <v>1430</v>
      </c>
      <c r="I16" s="826" t="s">
        <v>1431</v>
      </c>
      <c r="J16" s="890">
        <v>12834</v>
      </c>
      <c r="K16" s="891"/>
      <c r="N16" s="826" t="s">
        <v>1440</v>
      </c>
      <c r="O16" s="826" t="s">
        <v>1441</v>
      </c>
      <c r="P16" s="890">
        <v>33044.11</v>
      </c>
      <c r="Q16" s="891"/>
      <c r="R16" s="1090"/>
      <c r="S16" s="1091"/>
      <c r="T16" s="1091"/>
      <c r="U16" s="1091"/>
      <c r="V16" s="1091"/>
      <c r="W16" s="1091"/>
      <c r="Y16" s="909" t="s">
        <v>5248</v>
      </c>
      <c r="Z16" s="910" t="s">
        <v>5241</v>
      </c>
      <c r="AA16" s="911" t="s">
        <v>5242</v>
      </c>
      <c r="AB16" s="912" t="s">
        <v>5243</v>
      </c>
      <c r="AC16" s="907"/>
    </row>
    <row r="17" spans="1:37" ht="17.25" customHeight="1" thickBot="1" x14ac:dyDescent="0.3">
      <c r="A17" s="900" t="s">
        <v>1854</v>
      </c>
      <c r="B17" s="901">
        <v>21</v>
      </c>
      <c r="H17" s="826" t="s">
        <v>1432</v>
      </c>
      <c r="I17" s="826" t="s">
        <v>1433</v>
      </c>
      <c r="J17" s="890">
        <v>4522</v>
      </c>
      <c r="K17" s="891"/>
      <c r="N17" s="826" t="s">
        <v>1442</v>
      </c>
      <c r="O17" s="826" t="s">
        <v>1443</v>
      </c>
      <c r="P17" s="890">
        <v>19567</v>
      </c>
      <c r="Q17" s="891"/>
      <c r="R17" s="1090"/>
      <c r="S17" s="1091"/>
      <c r="T17" s="1091"/>
      <c r="U17" s="1091"/>
      <c r="V17" s="1091"/>
      <c r="W17" s="1091"/>
      <c r="Y17" s="913" t="s">
        <v>5239</v>
      </c>
      <c r="Z17" s="914">
        <v>337</v>
      </c>
      <c r="AA17" s="915">
        <v>543</v>
      </c>
      <c r="AB17" s="916">
        <v>902</v>
      </c>
      <c r="AC17" s="907"/>
      <c r="AF17">
        <f>SUM(AB17-Z17)</f>
        <v>565</v>
      </c>
      <c r="AG17" s="921">
        <f>SUM(AF17/Z17)</f>
        <v>1.6765578635014837</v>
      </c>
      <c r="AH17" s="1088" t="s">
        <v>5251</v>
      </c>
      <c r="AI17" s="1088"/>
      <c r="AJ17" s="1088"/>
      <c r="AK17" s="1088"/>
    </row>
    <row r="18" spans="1:37" ht="15" customHeight="1" thickBot="1" x14ac:dyDescent="0.3">
      <c r="A18" s="898" t="s">
        <v>5043</v>
      </c>
      <c r="B18" s="896">
        <v>12</v>
      </c>
      <c r="H18" s="826" t="s">
        <v>2764</v>
      </c>
      <c r="I18" s="826" t="s">
        <v>2765</v>
      </c>
      <c r="J18" s="890">
        <v>5485</v>
      </c>
      <c r="K18" s="891"/>
      <c r="N18" s="826" t="s">
        <v>1444</v>
      </c>
      <c r="O18" s="826" t="s">
        <v>1445</v>
      </c>
      <c r="P18" s="890">
        <v>9498</v>
      </c>
      <c r="Q18" s="891"/>
      <c r="R18" s="1090"/>
      <c r="S18" s="1091"/>
      <c r="T18" s="1091"/>
      <c r="U18" s="1091"/>
      <c r="V18" s="1091"/>
      <c r="W18" s="1091"/>
      <c r="X18" s="906"/>
      <c r="Y18" s="917" t="s">
        <v>5240</v>
      </c>
      <c r="Z18" s="918" t="s">
        <v>5244</v>
      </c>
      <c r="AA18" s="919" t="s">
        <v>5245</v>
      </c>
      <c r="AB18" s="920" t="s">
        <v>5246</v>
      </c>
      <c r="AC18" s="907"/>
      <c r="AF18">
        <f>SUM(AB20-Z20)</f>
        <v>29.400000000000002</v>
      </c>
      <c r="AG18" s="921">
        <f>SUM(AF18/Z20)</f>
        <v>1.1666666666666667</v>
      </c>
      <c r="AH18" s="1088" t="s">
        <v>5250</v>
      </c>
      <c r="AI18" s="1088"/>
      <c r="AJ18" s="1088"/>
      <c r="AK18" s="1088"/>
    </row>
    <row r="19" spans="1:37" ht="21.75" customHeight="1" thickTop="1" thickBot="1" x14ac:dyDescent="0.2">
      <c r="A19" s="900" t="s">
        <v>1855</v>
      </c>
      <c r="B19" s="901">
        <v>10</v>
      </c>
      <c r="H19" s="826" t="s">
        <v>2766</v>
      </c>
      <c r="I19" s="826" t="s">
        <v>2767</v>
      </c>
      <c r="J19" s="890">
        <v>10004</v>
      </c>
      <c r="K19" s="891"/>
      <c r="N19" s="825" t="s">
        <v>1448</v>
      </c>
      <c r="O19" s="827"/>
      <c r="P19" s="892">
        <v>102123.66</v>
      </c>
      <c r="Q19" s="893"/>
      <c r="R19" s="1090"/>
      <c r="S19" s="1091"/>
      <c r="T19" s="1091"/>
      <c r="U19" s="1091"/>
      <c r="V19" s="1091"/>
      <c r="W19" s="1091"/>
      <c r="Z19" s="908"/>
      <c r="AA19" s="908"/>
    </row>
    <row r="20" spans="1:37" ht="21.75" customHeight="1" thickTop="1" thickBot="1" x14ac:dyDescent="0.2">
      <c r="A20" s="902"/>
      <c r="B20" s="899">
        <v>97</v>
      </c>
      <c r="H20" s="826" t="s">
        <v>2768</v>
      </c>
      <c r="I20" s="826" t="s">
        <v>2769</v>
      </c>
      <c r="J20" s="890">
        <v>1092</v>
      </c>
      <c r="K20" s="891"/>
      <c r="N20" s="57"/>
      <c r="O20" s="57"/>
      <c r="P20" s="1077"/>
      <c r="Q20" s="1077"/>
      <c r="R20" s="1091"/>
      <c r="S20" s="1091"/>
      <c r="T20" s="1091"/>
      <c r="U20" s="1091"/>
      <c r="V20" s="1091"/>
      <c r="W20" s="1091"/>
      <c r="Z20">
        <v>25.2</v>
      </c>
      <c r="AB20">
        <v>54.6</v>
      </c>
    </row>
    <row r="21" spans="1:37" ht="21.75" customHeight="1" x14ac:dyDescent="0.15">
      <c r="H21" s="826" t="s">
        <v>1436</v>
      </c>
      <c r="I21" s="826" t="s">
        <v>1437</v>
      </c>
      <c r="J21" s="890">
        <v>233780.5</v>
      </c>
      <c r="K21" s="891"/>
      <c r="N21" s="1081" t="s">
        <v>1449</v>
      </c>
      <c r="O21" s="1094"/>
      <c r="P21" s="749" t="s">
        <v>1450</v>
      </c>
      <c r="Q21" s="750"/>
      <c r="R21" s="1090"/>
      <c r="S21" s="1091"/>
      <c r="T21" s="1091"/>
      <c r="U21" s="1091"/>
      <c r="V21" s="1091"/>
      <c r="W21" s="1091"/>
      <c r="Z21" s="904"/>
    </row>
    <row r="22" spans="1:37" ht="21.75" customHeight="1" thickBot="1" x14ac:dyDescent="0.2">
      <c r="A22" s="118" t="s">
        <v>2842</v>
      </c>
      <c r="H22" s="29"/>
      <c r="I22" s="29"/>
      <c r="J22" s="29"/>
      <c r="K22" s="29"/>
      <c r="N22" s="1072" t="s">
        <v>1451</v>
      </c>
      <c r="O22" s="1089"/>
      <c r="P22" s="681"/>
      <c r="Q22" s="682"/>
      <c r="R22" s="1090"/>
      <c r="S22" s="1091"/>
      <c r="T22" s="1091"/>
      <c r="U22" s="1091"/>
      <c r="V22" s="1091"/>
      <c r="W22" s="1091"/>
    </row>
    <row r="23" spans="1:37" ht="21.75" customHeight="1" thickBot="1" x14ac:dyDescent="0.25">
      <c r="A23" s="897" t="s">
        <v>1846</v>
      </c>
      <c r="B23" s="897" t="s">
        <v>1487</v>
      </c>
      <c r="H23" s="1078"/>
      <c r="I23" s="1078"/>
      <c r="J23" s="1078"/>
      <c r="K23" s="1078"/>
      <c r="N23" s="1074" t="s">
        <v>1452</v>
      </c>
      <c r="O23" s="1092"/>
      <c r="P23" s="890">
        <v>3600</v>
      </c>
      <c r="Q23" s="891"/>
      <c r="R23" s="1090"/>
      <c r="S23" s="1091"/>
      <c r="T23" s="1091"/>
      <c r="U23" s="1091"/>
      <c r="V23" s="1091"/>
      <c r="W23" s="1091"/>
    </row>
    <row r="24" spans="1:37" ht="21.75" customHeight="1" thickBot="1" x14ac:dyDescent="0.2">
      <c r="A24" s="900" t="s">
        <v>2839</v>
      </c>
      <c r="B24" s="901">
        <v>5</v>
      </c>
      <c r="H24" s="826" t="s">
        <v>2772</v>
      </c>
      <c r="I24" s="827"/>
      <c r="J24" s="890">
        <v>69635</v>
      </c>
      <c r="K24" s="891"/>
      <c r="N24" s="1074" t="s">
        <v>1428</v>
      </c>
      <c r="O24" s="1092"/>
      <c r="P24" s="888">
        <v>856</v>
      </c>
      <c r="Q24" s="889"/>
      <c r="R24" s="1090"/>
      <c r="S24" s="1091"/>
      <c r="T24" s="1091"/>
      <c r="U24" s="1091"/>
      <c r="V24" s="1091"/>
      <c r="W24" s="1091"/>
      <c r="AF24" s="27" t="s">
        <v>5247</v>
      </c>
    </row>
    <row r="25" spans="1:37" ht="21.75" customHeight="1" thickBot="1" x14ac:dyDescent="0.2">
      <c r="A25" s="898" t="s">
        <v>2840</v>
      </c>
      <c r="B25" s="896">
        <v>1</v>
      </c>
      <c r="H25" s="826" t="s">
        <v>1438</v>
      </c>
      <c r="I25" s="826" t="s">
        <v>1439</v>
      </c>
      <c r="J25" s="890">
        <v>87408.03</v>
      </c>
      <c r="K25" s="891"/>
      <c r="N25" s="1074" t="s">
        <v>1430</v>
      </c>
      <c r="O25" s="1092"/>
      <c r="P25" s="888">
        <v>932</v>
      </c>
      <c r="Q25" s="889"/>
      <c r="R25" s="1090"/>
      <c r="S25" s="1091"/>
      <c r="T25" s="1091"/>
      <c r="U25" s="1091"/>
      <c r="V25" s="1091"/>
      <c r="W25" s="1091"/>
    </row>
    <row r="26" spans="1:37" ht="21.75" customHeight="1" thickTop="1" thickBot="1" x14ac:dyDescent="0.2">
      <c r="A26" s="902"/>
      <c r="B26" s="899">
        <v>6</v>
      </c>
      <c r="H26" s="826" t="s">
        <v>1440</v>
      </c>
      <c r="I26" s="826" t="s">
        <v>1441</v>
      </c>
      <c r="J26" s="890">
        <v>1273.1600000000001</v>
      </c>
      <c r="K26" s="891"/>
      <c r="N26" s="1074" t="s">
        <v>1432</v>
      </c>
      <c r="O26" s="1092"/>
      <c r="P26" s="888">
        <v>424</v>
      </c>
      <c r="Q26" s="889"/>
      <c r="R26" s="1090"/>
      <c r="S26" s="1091"/>
      <c r="T26" s="1091"/>
      <c r="U26" s="1091"/>
      <c r="V26" s="1091"/>
      <c r="W26" s="1091"/>
      <c r="AB26" s="905"/>
    </row>
    <row r="27" spans="1:37" ht="12.75" customHeight="1" x14ac:dyDescent="0.15">
      <c r="H27" s="826" t="s">
        <v>1442</v>
      </c>
      <c r="I27" s="826" t="s">
        <v>1443</v>
      </c>
      <c r="J27" s="890">
        <v>1686</v>
      </c>
      <c r="K27" s="891"/>
      <c r="N27" s="1074" t="s">
        <v>1438</v>
      </c>
      <c r="O27" s="1092"/>
      <c r="P27" s="890">
        <v>8970.9</v>
      </c>
      <c r="Q27" s="891"/>
      <c r="R27" s="1090"/>
      <c r="S27" s="1091"/>
      <c r="T27" s="1091"/>
      <c r="U27" s="1091"/>
      <c r="V27" s="1091"/>
      <c r="W27" s="1091"/>
    </row>
    <row r="28" spans="1:37" ht="12.75" customHeight="1" x14ac:dyDescent="0.15">
      <c r="H28" s="826" t="s">
        <v>1444</v>
      </c>
      <c r="I28" s="826" t="s">
        <v>1445</v>
      </c>
      <c r="J28" s="890">
        <v>1665</v>
      </c>
      <c r="K28" s="891"/>
      <c r="N28" s="1072" t="s">
        <v>1453</v>
      </c>
      <c r="O28" s="1089"/>
      <c r="P28" s="892">
        <v>14782.9</v>
      </c>
      <c r="Q28" s="893"/>
      <c r="R28" s="1090"/>
      <c r="S28" s="1091"/>
      <c r="T28" s="1091"/>
      <c r="U28" s="1091"/>
      <c r="V28" s="1091"/>
      <c r="W28" s="1091"/>
    </row>
    <row r="29" spans="1:37" ht="12.75" customHeight="1" x14ac:dyDescent="0.15">
      <c r="H29" s="826" t="s">
        <v>1446</v>
      </c>
      <c r="I29" s="826" t="s">
        <v>1447</v>
      </c>
      <c r="J29" s="890">
        <v>5402.92</v>
      </c>
      <c r="K29" s="891"/>
      <c r="N29" s="1072" t="s">
        <v>1454</v>
      </c>
      <c r="O29" s="1089"/>
      <c r="P29" s="681"/>
      <c r="Q29" s="682"/>
      <c r="R29" s="1090"/>
      <c r="S29" s="1091"/>
      <c r="T29" s="1091"/>
      <c r="U29" s="1091"/>
      <c r="V29" s="1091"/>
      <c r="W29" s="1091"/>
    </row>
    <row r="30" spans="1:37" ht="12.75" customHeight="1" x14ac:dyDescent="0.15">
      <c r="H30" s="826" t="s">
        <v>3764</v>
      </c>
      <c r="I30" s="827"/>
      <c r="J30" s="890">
        <v>4372.4799999999996</v>
      </c>
      <c r="K30" s="891"/>
      <c r="N30" s="1074" t="s">
        <v>1452</v>
      </c>
      <c r="O30" s="1092"/>
      <c r="P30" s="888">
        <v>195</v>
      </c>
      <c r="Q30" s="889"/>
      <c r="R30" s="1090"/>
      <c r="S30" s="1091"/>
      <c r="T30" s="1091"/>
      <c r="U30" s="1091"/>
      <c r="V30" s="1091"/>
      <c r="W30" s="1091"/>
    </row>
    <row r="31" spans="1:37" ht="12.75" customHeight="1" x14ac:dyDescent="0.15">
      <c r="H31" s="826" t="s">
        <v>2773</v>
      </c>
      <c r="I31" s="826" t="s">
        <v>2774</v>
      </c>
      <c r="J31" s="890">
        <v>92619</v>
      </c>
      <c r="K31" s="891"/>
      <c r="N31" s="1074" t="s">
        <v>1432</v>
      </c>
      <c r="O31" s="1092"/>
      <c r="P31" s="888">
        <v>205</v>
      </c>
      <c r="Q31" s="889"/>
      <c r="R31" s="1090"/>
      <c r="S31" s="1091"/>
      <c r="T31" s="1091"/>
      <c r="U31" s="1091"/>
      <c r="V31" s="1091"/>
      <c r="W31" s="1091"/>
    </row>
    <row r="32" spans="1:37" ht="12.75" customHeight="1" x14ac:dyDescent="0.15">
      <c r="H32" s="826" t="s">
        <v>2775</v>
      </c>
      <c r="I32" s="826" t="s">
        <v>2776</v>
      </c>
      <c r="J32" s="888">
        <v>120</v>
      </c>
      <c r="K32" s="889"/>
      <c r="N32" s="1074" t="s">
        <v>1436</v>
      </c>
      <c r="O32" s="1092"/>
      <c r="P32" s="890">
        <v>1742</v>
      </c>
      <c r="Q32" s="891"/>
      <c r="R32" s="1090"/>
      <c r="S32" s="1091"/>
      <c r="T32" s="1091"/>
      <c r="U32" s="1091"/>
      <c r="V32" s="1091"/>
      <c r="W32" s="1091"/>
    </row>
    <row r="33" spans="8:23" ht="12.75" customHeight="1" x14ac:dyDescent="0.15">
      <c r="H33" s="826" t="s">
        <v>2777</v>
      </c>
      <c r="I33" s="826" t="s">
        <v>2778</v>
      </c>
      <c r="J33" s="890">
        <v>83431</v>
      </c>
      <c r="K33" s="891"/>
      <c r="N33" s="1074" t="s">
        <v>1438</v>
      </c>
      <c r="O33" s="1092"/>
      <c r="P33" s="890">
        <v>9379</v>
      </c>
      <c r="Q33" s="891"/>
      <c r="R33" s="1090"/>
      <c r="S33" s="1091"/>
      <c r="T33" s="1091"/>
      <c r="U33" s="1091"/>
      <c r="V33" s="1091"/>
      <c r="W33" s="1091"/>
    </row>
    <row r="34" spans="8:23" ht="12.75" customHeight="1" x14ac:dyDescent="0.15">
      <c r="H34" s="825" t="s">
        <v>1448</v>
      </c>
      <c r="I34" s="827"/>
      <c r="J34" s="892">
        <v>656730.49</v>
      </c>
      <c r="K34" s="893"/>
      <c r="N34" s="1072" t="s">
        <v>1455</v>
      </c>
      <c r="O34" s="1089"/>
      <c r="P34" s="892">
        <v>11521</v>
      </c>
      <c r="Q34" s="893"/>
      <c r="R34" s="1090"/>
      <c r="S34" s="1091"/>
      <c r="T34" s="1091"/>
      <c r="U34" s="1091"/>
      <c r="V34" s="1091"/>
      <c r="W34" s="1091"/>
    </row>
    <row r="35" spans="8:23" ht="12.75" customHeight="1" x14ac:dyDescent="0.15">
      <c r="H35" s="57"/>
      <c r="I35" s="57"/>
      <c r="J35" s="25"/>
      <c r="K35" s="25"/>
      <c r="N35" s="1072" t="s">
        <v>1456</v>
      </c>
      <c r="O35" s="1089"/>
      <c r="P35" s="681"/>
      <c r="Q35" s="682"/>
      <c r="R35" s="1090"/>
      <c r="S35" s="1091"/>
      <c r="T35" s="1091"/>
      <c r="U35" s="1091"/>
      <c r="V35" s="1091"/>
      <c r="W35" s="1091"/>
    </row>
    <row r="36" spans="8:23" ht="12.75" customHeight="1" x14ac:dyDescent="0.15">
      <c r="H36" s="1081" t="s">
        <v>1449</v>
      </c>
      <c r="I36" s="1082"/>
      <c r="J36" s="749" t="s">
        <v>1450</v>
      </c>
      <c r="K36" s="750"/>
      <c r="N36" s="1074" t="s">
        <v>1457</v>
      </c>
      <c r="O36" s="1092"/>
      <c r="P36" s="890">
        <v>2541</v>
      </c>
      <c r="Q36" s="891"/>
      <c r="R36" s="1090"/>
      <c r="S36" s="1091"/>
      <c r="T36" s="1091"/>
      <c r="U36" s="1091"/>
      <c r="V36" s="1091"/>
      <c r="W36" s="1091"/>
    </row>
    <row r="37" spans="8:23" ht="12.75" customHeight="1" x14ac:dyDescent="0.15">
      <c r="H37" s="1072" t="s">
        <v>1451</v>
      </c>
      <c r="I37" s="1073"/>
      <c r="J37" s="681"/>
      <c r="K37" s="682"/>
      <c r="N37" s="1074" t="s">
        <v>1434</v>
      </c>
      <c r="O37" s="1092"/>
      <c r="P37" s="888">
        <v>495</v>
      </c>
      <c r="Q37" s="889"/>
      <c r="R37" s="1090"/>
      <c r="S37" s="1091"/>
      <c r="T37" s="1091"/>
      <c r="U37" s="1091"/>
      <c r="V37" s="1091"/>
      <c r="W37" s="1091"/>
    </row>
    <row r="38" spans="8:23" ht="12.75" customHeight="1" x14ac:dyDescent="0.15">
      <c r="H38" s="1074" t="s">
        <v>1452</v>
      </c>
      <c r="I38" s="1075"/>
      <c r="J38" s="890">
        <v>7421</v>
      </c>
      <c r="K38" s="891"/>
      <c r="N38" s="1072" t="s">
        <v>1458</v>
      </c>
      <c r="O38" s="1089"/>
      <c r="P38" s="892">
        <v>3036</v>
      </c>
      <c r="Q38" s="893"/>
      <c r="R38" s="1090"/>
      <c r="S38" s="1091"/>
      <c r="T38" s="1091"/>
      <c r="U38" s="1091"/>
      <c r="V38" s="1091"/>
      <c r="W38" s="1091"/>
    </row>
    <row r="39" spans="8:23" ht="12.75" customHeight="1" x14ac:dyDescent="0.15">
      <c r="H39" s="1074" t="s">
        <v>1428</v>
      </c>
      <c r="I39" s="1075"/>
      <c r="J39" s="890">
        <v>5257</v>
      </c>
      <c r="K39" s="891"/>
      <c r="N39" s="1072" t="s">
        <v>2908</v>
      </c>
      <c r="O39" s="1089"/>
      <c r="P39" s="681"/>
      <c r="Q39" s="682"/>
      <c r="R39" s="1090"/>
      <c r="S39" s="1091"/>
      <c r="T39" s="1091"/>
      <c r="U39" s="1091"/>
      <c r="V39" s="1091"/>
      <c r="W39" s="1091"/>
    </row>
    <row r="40" spans="8:23" ht="12.75" customHeight="1" x14ac:dyDescent="0.15">
      <c r="H40" s="1074" t="s">
        <v>1430</v>
      </c>
      <c r="I40" s="1075"/>
      <c r="J40" s="890">
        <v>12834</v>
      </c>
      <c r="K40" s="891"/>
      <c r="N40" s="1074" t="s">
        <v>1457</v>
      </c>
      <c r="O40" s="1092"/>
      <c r="P40" s="890">
        <v>3406</v>
      </c>
      <c r="Q40" s="891"/>
      <c r="R40" s="1090"/>
      <c r="S40" s="1091"/>
      <c r="T40" s="1091"/>
      <c r="U40" s="1091"/>
      <c r="V40" s="1091"/>
      <c r="W40" s="1091"/>
    </row>
    <row r="41" spans="8:23" ht="12.75" customHeight="1" x14ac:dyDescent="0.15">
      <c r="H41" s="1074" t="s">
        <v>1432</v>
      </c>
      <c r="I41" s="1075"/>
      <c r="J41" s="890">
        <v>2440</v>
      </c>
      <c r="K41" s="891"/>
      <c r="N41" s="1074" t="s">
        <v>1469</v>
      </c>
      <c r="O41" s="1092"/>
      <c r="P41" s="888">
        <v>84</v>
      </c>
      <c r="Q41" s="889"/>
      <c r="R41" s="1090"/>
      <c r="S41" s="1091"/>
      <c r="T41" s="1091"/>
      <c r="U41" s="1091"/>
      <c r="V41" s="1091"/>
      <c r="W41" s="1091"/>
    </row>
    <row r="42" spans="8:23" ht="12.75" customHeight="1" x14ac:dyDescent="0.15">
      <c r="H42" s="1074" t="s">
        <v>1436</v>
      </c>
      <c r="I42" s="1075"/>
      <c r="J42" s="890">
        <v>208658.5</v>
      </c>
      <c r="K42" s="891"/>
      <c r="N42" s="1072" t="s">
        <v>2909</v>
      </c>
      <c r="O42" s="1089"/>
      <c r="P42" s="892">
        <v>3490</v>
      </c>
      <c r="Q42" s="893"/>
      <c r="R42" s="1090"/>
      <c r="S42" s="1091"/>
      <c r="T42" s="1091"/>
      <c r="U42" s="1091"/>
      <c r="V42" s="1091"/>
      <c r="W42" s="1091"/>
    </row>
    <row r="43" spans="8:23" ht="12.75" customHeight="1" x14ac:dyDescent="0.15">
      <c r="H43" s="1074" t="s">
        <v>2772</v>
      </c>
      <c r="I43" s="1075"/>
      <c r="J43" s="890">
        <v>62441</v>
      </c>
      <c r="K43" s="891"/>
      <c r="N43" s="1072" t="s">
        <v>1459</v>
      </c>
      <c r="O43" s="1089"/>
      <c r="P43" s="681"/>
      <c r="Q43" s="682"/>
      <c r="R43" s="1090"/>
      <c r="S43" s="1091"/>
      <c r="T43" s="1091"/>
      <c r="U43" s="1091"/>
      <c r="V43" s="1091"/>
      <c r="W43" s="1091"/>
    </row>
    <row r="44" spans="8:23" ht="12.75" customHeight="1" x14ac:dyDescent="0.15">
      <c r="H44" s="1074" t="s">
        <v>1438</v>
      </c>
      <c r="I44" s="1075"/>
      <c r="J44" s="890">
        <v>66430.490000000005</v>
      </c>
      <c r="K44" s="891"/>
      <c r="N44" s="1074" t="s">
        <v>1438</v>
      </c>
      <c r="O44" s="1092"/>
      <c r="P44" s="888">
        <v>95</v>
      </c>
      <c r="Q44" s="889"/>
      <c r="R44" s="1090"/>
      <c r="S44" s="1091"/>
      <c r="T44" s="1091"/>
      <c r="U44" s="1091"/>
      <c r="V44" s="1091"/>
      <c r="W44" s="1091"/>
    </row>
    <row r="45" spans="8:23" ht="12.75" customHeight="1" x14ac:dyDescent="0.15">
      <c r="H45" s="1074" t="s">
        <v>1446</v>
      </c>
      <c r="I45" s="1075"/>
      <c r="J45" s="890">
        <v>2990.48</v>
      </c>
      <c r="K45" s="891"/>
      <c r="N45" s="1072" t="s">
        <v>1460</v>
      </c>
      <c r="O45" s="1089"/>
      <c r="P45" s="894">
        <v>95</v>
      </c>
      <c r="Q45" s="895"/>
      <c r="R45" s="1090"/>
      <c r="S45" s="1091"/>
      <c r="T45" s="1091"/>
      <c r="U45" s="1091"/>
      <c r="V45" s="1091"/>
      <c r="W45" s="1091"/>
    </row>
    <row r="46" spans="8:23" ht="12.75" customHeight="1" x14ac:dyDescent="0.15">
      <c r="H46" s="1072" t="s">
        <v>1453</v>
      </c>
      <c r="I46" s="1073"/>
      <c r="J46" s="892">
        <v>368472.47</v>
      </c>
      <c r="K46" s="893"/>
      <c r="N46" s="1078"/>
      <c r="O46" s="1078"/>
      <c r="P46" s="1078"/>
      <c r="Q46" s="1078"/>
      <c r="R46" s="1078"/>
      <c r="S46" s="1078"/>
      <c r="T46" s="1078"/>
      <c r="U46" s="1078"/>
      <c r="V46" s="1078"/>
      <c r="W46" s="1078"/>
    </row>
    <row r="47" spans="8:23" ht="12.75" customHeight="1" x14ac:dyDescent="0.15">
      <c r="H47" s="1072" t="s">
        <v>1454</v>
      </c>
      <c r="I47" s="1073"/>
      <c r="J47" s="681"/>
      <c r="K47" s="682"/>
      <c r="N47" s="1072" t="s">
        <v>1461</v>
      </c>
      <c r="O47" s="1089"/>
      <c r="P47" s="681"/>
      <c r="Q47" s="682"/>
      <c r="R47" s="1090"/>
      <c r="S47" s="1091"/>
      <c r="T47" s="1091"/>
      <c r="U47" s="1091"/>
      <c r="V47" s="1091"/>
      <c r="W47" s="1091"/>
    </row>
    <row r="48" spans="8:23" ht="12.75" customHeight="1" x14ac:dyDescent="0.15">
      <c r="H48" s="1074" t="s">
        <v>1452</v>
      </c>
      <c r="I48" s="1075"/>
      <c r="J48" s="890">
        <v>1930</v>
      </c>
      <c r="K48" s="891"/>
      <c r="N48" s="1074" t="s">
        <v>1440</v>
      </c>
      <c r="O48" s="1092"/>
      <c r="P48" s="890">
        <v>33044.11</v>
      </c>
      <c r="Q48" s="891"/>
      <c r="R48" s="1090"/>
      <c r="S48" s="1091"/>
      <c r="T48" s="1091"/>
      <c r="U48" s="1091"/>
      <c r="V48" s="1091"/>
      <c r="W48" s="1091"/>
    </row>
    <row r="49" spans="8:23" ht="12.75" customHeight="1" x14ac:dyDescent="0.15">
      <c r="H49" s="1074" t="s">
        <v>1432</v>
      </c>
      <c r="I49" s="1075"/>
      <c r="J49" s="890">
        <v>2082</v>
      </c>
      <c r="K49" s="891"/>
      <c r="N49" s="1072" t="s">
        <v>1462</v>
      </c>
      <c r="O49" s="1089"/>
      <c r="P49" s="892">
        <v>33044.11</v>
      </c>
      <c r="Q49" s="893"/>
      <c r="R49" s="1090"/>
      <c r="S49" s="1091"/>
      <c r="T49" s="1091"/>
      <c r="U49" s="1091"/>
      <c r="V49" s="1091"/>
      <c r="W49" s="1091"/>
    </row>
    <row r="50" spans="8:23" ht="12.75" customHeight="1" x14ac:dyDescent="0.15">
      <c r="H50" s="1074" t="s">
        <v>1436</v>
      </c>
      <c r="I50" s="1075"/>
      <c r="J50" s="890">
        <v>22512</v>
      </c>
      <c r="K50" s="891"/>
      <c r="N50" s="1072" t="s">
        <v>1466</v>
      </c>
      <c r="O50" s="1089"/>
      <c r="P50" s="681"/>
      <c r="Q50" s="682"/>
      <c r="R50" s="1090"/>
      <c r="S50" s="1091"/>
      <c r="T50" s="1091"/>
      <c r="U50" s="1091"/>
      <c r="V50" s="1091"/>
      <c r="W50" s="1091"/>
    </row>
    <row r="51" spans="8:23" ht="12.75" customHeight="1" x14ac:dyDescent="0.15">
      <c r="H51" s="1074" t="s">
        <v>2772</v>
      </c>
      <c r="I51" s="1075"/>
      <c r="J51" s="890">
        <v>7194</v>
      </c>
      <c r="K51" s="891"/>
      <c r="N51" s="1074" t="s">
        <v>1457</v>
      </c>
      <c r="O51" s="1092"/>
      <c r="P51" s="890">
        <v>1676</v>
      </c>
      <c r="Q51" s="891"/>
      <c r="R51" s="1090"/>
      <c r="S51" s="1091"/>
      <c r="T51" s="1091"/>
      <c r="U51" s="1091"/>
      <c r="V51" s="1091"/>
      <c r="W51" s="1091"/>
    </row>
    <row r="52" spans="8:23" ht="12.75" customHeight="1" x14ac:dyDescent="0.15">
      <c r="H52" s="1074" t="s">
        <v>1438</v>
      </c>
      <c r="I52" s="1075"/>
      <c r="J52" s="890">
        <v>20844.54</v>
      </c>
      <c r="K52" s="891"/>
      <c r="N52" s="1072" t="s">
        <v>1467</v>
      </c>
      <c r="O52" s="1089"/>
      <c r="P52" s="892">
        <v>1676</v>
      </c>
      <c r="Q52" s="893"/>
      <c r="R52" s="1090"/>
      <c r="S52" s="1091"/>
      <c r="T52" s="1091"/>
      <c r="U52" s="1091"/>
      <c r="V52" s="1091"/>
      <c r="W52" s="1091"/>
    </row>
    <row r="53" spans="8:23" ht="12.75" customHeight="1" x14ac:dyDescent="0.15">
      <c r="H53" s="1074" t="s">
        <v>1446</v>
      </c>
      <c r="I53" s="1075"/>
      <c r="J53" s="890">
        <v>2412.44</v>
      </c>
      <c r="K53" s="891"/>
      <c r="N53" s="1072" t="s">
        <v>1468</v>
      </c>
      <c r="O53" s="1089"/>
      <c r="P53" s="681"/>
      <c r="Q53" s="682"/>
      <c r="R53" s="1090"/>
      <c r="S53" s="1091"/>
      <c r="T53" s="1091"/>
      <c r="U53" s="1091"/>
      <c r="V53" s="1091"/>
      <c r="W53" s="1091"/>
    </row>
    <row r="54" spans="8:23" ht="12.75" customHeight="1" x14ac:dyDescent="0.15">
      <c r="H54" s="1072" t="s">
        <v>1455</v>
      </c>
      <c r="I54" s="1073"/>
      <c r="J54" s="892">
        <v>56974.98</v>
      </c>
      <c r="K54" s="893"/>
      <c r="N54" s="1074" t="s">
        <v>1457</v>
      </c>
      <c r="O54" s="1092"/>
      <c r="P54" s="888">
        <v>160</v>
      </c>
      <c r="Q54" s="889"/>
      <c r="R54" s="1090"/>
      <c r="S54" s="1091"/>
      <c r="T54" s="1091"/>
      <c r="U54" s="1091"/>
      <c r="V54" s="1091"/>
      <c r="W54" s="1091"/>
    </row>
    <row r="55" spans="8:23" ht="12.75" customHeight="1" x14ac:dyDescent="0.15">
      <c r="H55" s="1072" t="s">
        <v>1459</v>
      </c>
      <c r="I55" s="1073"/>
      <c r="J55" s="681"/>
      <c r="K55" s="682"/>
      <c r="N55" s="1074" t="s">
        <v>1469</v>
      </c>
      <c r="O55" s="1092"/>
      <c r="P55" s="888">
        <v>80</v>
      </c>
      <c r="Q55" s="889"/>
      <c r="R55" s="1090"/>
      <c r="S55" s="1091"/>
      <c r="T55" s="1091"/>
      <c r="U55" s="1091"/>
      <c r="V55" s="1091"/>
      <c r="W55" s="1091"/>
    </row>
    <row r="56" spans="8:23" ht="12.75" customHeight="1" x14ac:dyDescent="0.15">
      <c r="H56" s="1074" t="s">
        <v>1438</v>
      </c>
      <c r="I56" s="1075"/>
      <c r="J56" s="888">
        <v>133</v>
      </c>
      <c r="K56" s="889"/>
      <c r="N56" s="1072" t="s">
        <v>1470</v>
      </c>
      <c r="O56" s="1089"/>
      <c r="P56" s="894">
        <v>240</v>
      </c>
      <c r="Q56" s="895"/>
      <c r="R56" s="1090"/>
      <c r="S56" s="1091"/>
      <c r="T56" s="1091"/>
      <c r="U56" s="1091"/>
      <c r="V56" s="1091"/>
      <c r="W56" s="1091"/>
    </row>
    <row r="57" spans="8:23" ht="12.75" customHeight="1" x14ac:dyDescent="0.15">
      <c r="H57" s="1072" t="s">
        <v>1460</v>
      </c>
      <c r="I57" s="1073"/>
      <c r="J57" s="894">
        <v>133</v>
      </c>
      <c r="K57" s="895"/>
      <c r="N57" s="1072" t="s">
        <v>1473</v>
      </c>
      <c r="O57" s="1089"/>
      <c r="P57" s="681"/>
      <c r="Q57" s="682"/>
      <c r="R57" s="1090"/>
      <c r="S57" s="1091"/>
      <c r="T57" s="1091"/>
      <c r="U57" s="1091"/>
      <c r="V57" s="1091"/>
      <c r="W57" s="1091"/>
    </row>
    <row r="58" spans="8:23" ht="12.75" customHeight="1" x14ac:dyDescent="0.15">
      <c r="H58" s="1078"/>
      <c r="I58" s="1078"/>
      <c r="J58" s="1078"/>
      <c r="K58" s="1078"/>
      <c r="N58" s="1074" t="s">
        <v>1457</v>
      </c>
      <c r="O58" s="1092"/>
      <c r="P58" s="888">
        <v>137</v>
      </c>
      <c r="Q58" s="889"/>
      <c r="R58" s="1090"/>
      <c r="S58" s="1091"/>
      <c r="T58" s="1091"/>
      <c r="U58" s="1091"/>
      <c r="V58" s="1091"/>
      <c r="W58" s="1091"/>
    </row>
    <row r="59" spans="8:23" ht="12.75" customHeight="1" x14ac:dyDescent="0.15">
      <c r="H59" s="1072" t="s">
        <v>1461</v>
      </c>
      <c r="I59" s="1073"/>
      <c r="J59" s="681"/>
      <c r="K59" s="682"/>
      <c r="N59" s="1074" t="s">
        <v>1434</v>
      </c>
      <c r="O59" s="1092"/>
      <c r="P59" s="888">
        <v>55</v>
      </c>
      <c r="Q59" s="889"/>
      <c r="R59" s="1090"/>
      <c r="S59" s="1091"/>
      <c r="T59" s="1091"/>
      <c r="U59" s="1091"/>
      <c r="V59" s="1091"/>
      <c r="W59" s="1091"/>
    </row>
    <row r="60" spans="8:23" ht="12.75" customHeight="1" x14ac:dyDescent="0.15">
      <c r="H60" s="1074" t="s">
        <v>1440</v>
      </c>
      <c r="I60" s="1075"/>
      <c r="J60" s="890">
        <v>1273.1600000000001</v>
      </c>
      <c r="K60" s="891"/>
      <c r="N60" s="1072" t="s">
        <v>1474</v>
      </c>
      <c r="O60" s="1089"/>
      <c r="P60" s="894">
        <v>192</v>
      </c>
      <c r="Q60" s="895"/>
      <c r="R60" s="1090"/>
      <c r="S60" s="1091"/>
      <c r="T60" s="1091"/>
      <c r="U60" s="1091"/>
      <c r="V60" s="1091"/>
      <c r="W60" s="1091"/>
    </row>
    <row r="61" spans="8:23" ht="12.75" customHeight="1" x14ac:dyDescent="0.15">
      <c r="H61" s="1072" t="s">
        <v>1462</v>
      </c>
      <c r="I61" s="1073"/>
      <c r="J61" s="892">
        <v>1273.1600000000001</v>
      </c>
      <c r="K61" s="893"/>
      <c r="N61" s="1072" t="s">
        <v>2910</v>
      </c>
      <c r="O61" s="1089"/>
      <c r="P61" s="681"/>
      <c r="Q61" s="682"/>
      <c r="R61" s="1090"/>
      <c r="S61" s="1091"/>
      <c r="T61" s="1091"/>
      <c r="U61" s="1091"/>
      <c r="V61" s="1091"/>
      <c r="W61" s="1091"/>
    </row>
    <row r="62" spans="8:23" ht="12.75" customHeight="1" x14ac:dyDescent="0.15">
      <c r="H62" s="1072" t="s">
        <v>2781</v>
      </c>
      <c r="I62" s="1073"/>
      <c r="J62" s="681"/>
      <c r="K62" s="682"/>
      <c r="N62" s="1074" t="s">
        <v>2911</v>
      </c>
      <c r="O62" s="1092"/>
      <c r="P62" s="888">
        <v>60</v>
      </c>
      <c r="Q62" s="889"/>
      <c r="R62" s="1090"/>
      <c r="S62" s="1091"/>
      <c r="T62" s="1091"/>
      <c r="U62" s="1091"/>
      <c r="V62" s="1091"/>
      <c r="W62" s="1091"/>
    </row>
    <row r="63" spans="8:23" ht="12.75" customHeight="1" x14ac:dyDescent="0.15">
      <c r="H63" s="1074" t="s">
        <v>2749</v>
      </c>
      <c r="I63" s="1075"/>
      <c r="J63" s="890">
        <v>2278</v>
      </c>
      <c r="K63" s="891"/>
      <c r="N63" s="1072" t="s">
        <v>2912</v>
      </c>
      <c r="O63" s="1089"/>
      <c r="P63" s="894">
        <v>60</v>
      </c>
      <c r="Q63" s="895"/>
      <c r="R63" s="1093"/>
      <c r="S63" s="1078"/>
      <c r="T63" s="1078"/>
      <c r="U63" s="1078"/>
      <c r="V63" s="1078"/>
      <c r="W63" s="1078"/>
    </row>
    <row r="64" spans="8:23" ht="12.75" customHeight="1" x14ac:dyDescent="0.15">
      <c r="H64" s="1072" t="s">
        <v>2782</v>
      </c>
      <c r="I64" s="1073"/>
      <c r="J64" s="892">
        <v>2278</v>
      </c>
      <c r="K64" s="893"/>
      <c r="N64" s="1072" t="s">
        <v>1478</v>
      </c>
      <c r="O64" s="1089"/>
      <c r="P64" s="681"/>
      <c r="Q64" s="682"/>
      <c r="R64" s="1090"/>
      <c r="S64" s="1091"/>
      <c r="T64" s="1091"/>
      <c r="U64" s="1091"/>
      <c r="V64" s="1091"/>
      <c r="W64" s="1091"/>
    </row>
    <row r="65" spans="8:23" ht="12.75" customHeight="1" x14ac:dyDescent="0.15">
      <c r="H65" s="1072" t="s">
        <v>2785</v>
      </c>
      <c r="I65" s="1073"/>
      <c r="J65" s="681"/>
      <c r="K65" s="682"/>
      <c r="N65" s="1074" t="s">
        <v>1444</v>
      </c>
      <c r="O65" s="1092"/>
      <c r="P65" s="890">
        <v>9498</v>
      </c>
      <c r="Q65" s="891"/>
      <c r="R65" s="1090"/>
      <c r="S65" s="1091"/>
      <c r="T65" s="1091"/>
      <c r="U65" s="1091"/>
      <c r="V65" s="1091"/>
      <c r="W65" s="1091"/>
    </row>
    <row r="66" spans="8:23" ht="12.75" customHeight="1" x14ac:dyDescent="0.15">
      <c r="H66" s="1074" t="s">
        <v>2747</v>
      </c>
      <c r="I66" s="1075"/>
      <c r="J66" s="890">
        <v>3498</v>
      </c>
      <c r="K66" s="891"/>
      <c r="N66" s="1072" t="s">
        <v>1479</v>
      </c>
      <c r="O66" s="1089"/>
      <c r="P66" s="892">
        <v>9498</v>
      </c>
      <c r="Q66" s="893"/>
      <c r="R66" s="1090"/>
      <c r="S66" s="1091"/>
      <c r="T66" s="1091"/>
      <c r="U66" s="1091"/>
      <c r="V66" s="1091"/>
      <c r="W66" s="1091"/>
    </row>
    <row r="67" spans="8:23" ht="12.75" customHeight="1" x14ac:dyDescent="0.15">
      <c r="H67" s="1072" t="s">
        <v>2786</v>
      </c>
      <c r="I67" s="1073"/>
      <c r="J67" s="892">
        <v>3498</v>
      </c>
      <c r="K67" s="893"/>
      <c r="N67" s="1072" t="s">
        <v>1480</v>
      </c>
      <c r="O67" s="1089"/>
      <c r="P67" s="681"/>
      <c r="Q67" s="682"/>
      <c r="R67" s="1090"/>
      <c r="S67" s="1091"/>
      <c r="T67" s="1091"/>
      <c r="U67" s="1091"/>
      <c r="V67" s="1091"/>
      <c r="W67" s="1091"/>
    </row>
    <row r="68" spans="8:23" ht="12.75" customHeight="1" x14ac:dyDescent="0.15">
      <c r="H68" s="1072" t="s">
        <v>2787</v>
      </c>
      <c r="I68" s="1073"/>
      <c r="J68" s="819"/>
      <c r="K68" s="821"/>
      <c r="N68" s="1074" t="s">
        <v>1442</v>
      </c>
      <c r="O68" s="1092"/>
      <c r="P68" s="890">
        <v>19567</v>
      </c>
      <c r="Q68" s="891"/>
      <c r="R68" s="1090"/>
      <c r="S68" s="1091"/>
      <c r="T68" s="1091"/>
      <c r="U68" s="1091"/>
      <c r="V68" s="1091"/>
      <c r="W68" s="1091"/>
    </row>
    <row r="69" spans="8:23" ht="12.75" customHeight="1" x14ac:dyDescent="0.15">
      <c r="H69" s="1074" t="s">
        <v>2768</v>
      </c>
      <c r="I69" s="1075"/>
      <c r="J69" s="888">
        <v>630</v>
      </c>
      <c r="K69" s="889"/>
      <c r="N69" s="1072" t="s">
        <v>1481</v>
      </c>
      <c r="O69" s="1089"/>
      <c r="P69" s="892">
        <v>19567</v>
      </c>
      <c r="Q69" s="893"/>
      <c r="R69" s="1090"/>
      <c r="S69" s="1091"/>
      <c r="T69" s="1091"/>
      <c r="U69" s="1091"/>
      <c r="V69" s="1091"/>
      <c r="W69" s="1091"/>
    </row>
    <row r="70" spans="8:23" ht="12.75" customHeight="1" x14ac:dyDescent="0.15">
      <c r="H70" s="1072" t="s">
        <v>2788</v>
      </c>
      <c r="I70" s="1073"/>
      <c r="J70" s="894">
        <v>630</v>
      </c>
      <c r="K70" s="895"/>
      <c r="N70" s="1072" t="s">
        <v>3755</v>
      </c>
      <c r="O70" s="1089"/>
      <c r="P70" s="681"/>
      <c r="Q70" s="682"/>
      <c r="R70" s="1090"/>
      <c r="S70" s="1091"/>
      <c r="T70" s="1091"/>
      <c r="U70" s="1091"/>
      <c r="V70" s="1091"/>
      <c r="W70" s="1091"/>
    </row>
    <row r="71" spans="8:23" ht="12.75" customHeight="1" x14ac:dyDescent="0.15">
      <c r="H71" s="1072" t="s">
        <v>2789</v>
      </c>
      <c r="I71" s="1073"/>
      <c r="J71" s="681"/>
      <c r="K71" s="682"/>
      <c r="N71" s="1074" t="s">
        <v>1483</v>
      </c>
      <c r="O71" s="1092"/>
      <c r="P71" s="890">
        <v>4921.6499999999996</v>
      </c>
      <c r="Q71" s="891"/>
      <c r="R71" s="1090"/>
      <c r="S71" s="1091"/>
      <c r="T71" s="1091"/>
      <c r="U71" s="1091"/>
      <c r="V71" s="1091"/>
      <c r="W71" s="1091"/>
    </row>
    <row r="72" spans="8:23" ht="12.75" customHeight="1" x14ac:dyDescent="0.15">
      <c r="H72" s="1074" t="s">
        <v>2768</v>
      </c>
      <c r="I72" s="1075"/>
      <c r="J72" s="888">
        <v>462</v>
      </c>
      <c r="K72" s="889"/>
      <c r="N72" s="1072" t="s">
        <v>3756</v>
      </c>
      <c r="O72" s="1089"/>
      <c r="P72" s="892">
        <v>4921.6499999999996</v>
      </c>
      <c r="Q72" s="893"/>
      <c r="R72" s="1090"/>
      <c r="S72" s="1091"/>
      <c r="T72" s="1091"/>
      <c r="U72" s="1091"/>
      <c r="V72" s="1091"/>
      <c r="W72" s="1091"/>
    </row>
    <row r="73" spans="8:23" ht="12.75" customHeight="1" x14ac:dyDescent="0.15">
      <c r="H73" s="1072" t="s">
        <v>2790</v>
      </c>
      <c r="I73" s="1073"/>
      <c r="J73" s="894">
        <v>462</v>
      </c>
      <c r="K73" s="895"/>
      <c r="N73" s="1072" t="s">
        <v>1448</v>
      </c>
      <c r="O73" s="1089"/>
      <c r="P73" s="892">
        <v>102123.66</v>
      </c>
      <c r="Q73" s="893"/>
      <c r="R73" s="1090"/>
      <c r="S73" s="1091"/>
      <c r="T73" s="1091"/>
      <c r="U73" s="1091"/>
      <c r="V73" s="1091"/>
      <c r="W73" s="1091"/>
    </row>
    <row r="74" spans="8:23" x14ac:dyDescent="0.15">
      <c r="H74" s="1072" t="s">
        <v>1463</v>
      </c>
      <c r="I74" s="1073"/>
      <c r="J74" s="681"/>
      <c r="K74" s="682"/>
    </row>
    <row r="75" spans="8:23" x14ac:dyDescent="0.15">
      <c r="H75" s="1074" t="s">
        <v>1464</v>
      </c>
      <c r="I75" s="1075"/>
      <c r="J75" s="890">
        <v>7342.4</v>
      </c>
      <c r="K75" s="891"/>
    </row>
    <row r="76" spans="8:23" x14ac:dyDescent="0.15">
      <c r="H76" s="1072" t="s">
        <v>1465</v>
      </c>
      <c r="I76" s="1073"/>
      <c r="J76" s="892">
        <v>7342.4</v>
      </c>
      <c r="K76" s="893"/>
    </row>
    <row r="77" spans="8:23" x14ac:dyDescent="0.15">
      <c r="H77" s="1072" t="s">
        <v>2793</v>
      </c>
      <c r="I77" s="1073"/>
      <c r="J77" s="819"/>
      <c r="K77" s="821"/>
    </row>
    <row r="78" spans="8:23" x14ac:dyDescent="0.15">
      <c r="H78" s="1074" t="s">
        <v>2756</v>
      </c>
      <c r="I78" s="1075"/>
      <c r="J78" s="888">
        <v>113</v>
      </c>
      <c r="K78" s="889"/>
    </row>
    <row r="79" spans="8:23" x14ac:dyDescent="0.15">
      <c r="H79" s="1074" t="s">
        <v>2766</v>
      </c>
      <c r="I79" s="1075"/>
      <c r="J79" s="890">
        <v>10004</v>
      </c>
      <c r="K79" s="891"/>
    </row>
    <row r="80" spans="8:23" x14ac:dyDescent="0.15">
      <c r="H80" s="1074" t="s">
        <v>1436</v>
      </c>
      <c r="I80" s="1075"/>
      <c r="J80" s="890">
        <v>2610</v>
      </c>
      <c r="K80" s="891"/>
    </row>
    <row r="81" spans="8:11" x14ac:dyDescent="0.15">
      <c r="H81" s="1074" t="s">
        <v>2777</v>
      </c>
      <c r="I81" s="1075"/>
      <c r="J81" s="890">
        <v>83431</v>
      </c>
      <c r="K81" s="891"/>
    </row>
    <row r="82" spans="8:11" x14ac:dyDescent="0.15">
      <c r="H82" s="1072" t="s">
        <v>2794</v>
      </c>
      <c r="I82" s="1073"/>
      <c r="J82" s="892">
        <v>96158</v>
      </c>
      <c r="K82" s="893"/>
    </row>
    <row r="83" spans="8:11" x14ac:dyDescent="0.15">
      <c r="H83" s="1072" t="s">
        <v>2795</v>
      </c>
      <c r="I83" s="1073"/>
      <c r="J83" s="819"/>
      <c r="K83" s="821"/>
    </row>
    <row r="84" spans="8:11" x14ac:dyDescent="0.15">
      <c r="H84" s="1074" t="s">
        <v>2764</v>
      </c>
      <c r="I84" s="1075"/>
      <c r="J84" s="890">
        <v>5485</v>
      </c>
      <c r="K84" s="891"/>
    </row>
    <row r="85" spans="8:11" x14ac:dyDescent="0.15">
      <c r="H85" s="1074" t="s">
        <v>3764</v>
      </c>
      <c r="I85" s="1075"/>
      <c r="J85" s="890">
        <v>4372.4799999999996</v>
      </c>
      <c r="K85" s="891"/>
    </row>
    <row r="86" spans="8:11" x14ac:dyDescent="0.15">
      <c r="H86" s="1074" t="s">
        <v>2773</v>
      </c>
      <c r="I86" s="1075"/>
      <c r="J86" s="890">
        <v>92619</v>
      </c>
      <c r="K86" s="891"/>
    </row>
    <row r="87" spans="8:11" x14ac:dyDescent="0.15">
      <c r="H87" s="1072" t="s">
        <v>2796</v>
      </c>
      <c r="I87" s="1073"/>
      <c r="J87" s="892">
        <v>102476.48</v>
      </c>
      <c r="K87" s="893"/>
    </row>
    <row r="88" spans="8:11" x14ac:dyDescent="0.15">
      <c r="H88" s="1078"/>
      <c r="I88" s="1078"/>
      <c r="J88" s="1078"/>
      <c r="K88" s="1078"/>
    </row>
    <row r="89" spans="8:11" x14ac:dyDescent="0.15">
      <c r="H89" s="1072" t="s">
        <v>5045</v>
      </c>
      <c r="I89" s="1073"/>
      <c r="J89" s="681"/>
      <c r="K89" s="682"/>
    </row>
    <row r="90" spans="8:11" x14ac:dyDescent="0.15">
      <c r="H90" s="1074" t="s">
        <v>2745</v>
      </c>
      <c r="I90" s="1075"/>
      <c r="J90" s="888">
        <v>732</v>
      </c>
      <c r="K90" s="889"/>
    </row>
    <row r="91" spans="8:11" x14ac:dyDescent="0.15">
      <c r="H91" s="1072" t="s">
        <v>5046</v>
      </c>
      <c r="I91" s="1073"/>
      <c r="J91" s="894">
        <v>732</v>
      </c>
      <c r="K91" s="895"/>
    </row>
    <row r="92" spans="8:11" x14ac:dyDescent="0.15">
      <c r="H92" s="1072" t="s">
        <v>1478</v>
      </c>
      <c r="I92" s="1073"/>
      <c r="J92" s="681"/>
      <c r="K92" s="682"/>
    </row>
    <row r="93" spans="8:11" x14ac:dyDescent="0.15">
      <c r="H93" s="1074" t="s">
        <v>1444</v>
      </c>
      <c r="I93" s="1075"/>
      <c r="J93" s="890">
        <v>1665</v>
      </c>
      <c r="K93" s="891"/>
    </row>
    <row r="94" spans="8:11" x14ac:dyDescent="0.15">
      <c r="H94" s="1072" t="s">
        <v>1479</v>
      </c>
      <c r="I94" s="1073"/>
      <c r="J94" s="892">
        <v>1665</v>
      </c>
      <c r="K94" s="893"/>
    </row>
    <row r="95" spans="8:11" x14ac:dyDescent="0.15">
      <c r="H95" s="1072" t="s">
        <v>2797</v>
      </c>
      <c r="I95" s="1073"/>
      <c r="J95" s="681"/>
      <c r="K95" s="682"/>
    </row>
    <row r="96" spans="8:11" x14ac:dyDescent="0.15">
      <c r="H96" s="1074" t="s">
        <v>2926</v>
      </c>
      <c r="I96" s="1075"/>
      <c r="J96" s="890">
        <v>1407</v>
      </c>
      <c r="K96" s="891"/>
    </row>
    <row r="97" spans="8:11" x14ac:dyDescent="0.15">
      <c r="H97" s="1074" t="s">
        <v>2775</v>
      </c>
      <c r="I97" s="1075"/>
      <c r="J97" s="888">
        <v>120</v>
      </c>
      <c r="K97" s="889"/>
    </row>
    <row r="98" spans="8:11" x14ac:dyDescent="0.15">
      <c r="H98" s="1072" t="s">
        <v>2798</v>
      </c>
      <c r="I98" s="1073"/>
      <c r="J98" s="892">
        <v>1527</v>
      </c>
      <c r="K98" s="893"/>
    </row>
    <row r="99" spans="8:11" x14ac:dyDescent="0.15">
      <c r="H99" s="1072" t="s">
        <v>2930</v>
      </c>
      <c r="I99" s="1073"/>
      <c r="J99" s="681"/>
      <c r="K99" s="682"/>
    </row>
    <row r="100" spans="8:11" x14ac:dyDescent="0.15">
      <c r="H100" s="1074" t="s">
        <v>2923</v>
      </c>
      <c r="I100" s="1075"/>
      <c r="J100" s="890">
        <v>1141</v>
      </c>
      <c r="K100" s="891"/>
    </row>
    <row r="101" spans="8:11" x14ac:dyDescent="0.15">
      <c r="H101" s="1072" t="s">
        <v>2931</v>
      </c>
      <c r="I101" s="1073"/>
      <c r="J101" s="892">
        <v>1141</v>
      </c>
      <c r="K101" s="893"/>
    </row>
    <row r="102" spans="8:11" x14ac:dyDescent="0.15">
      <c r="H102" s="1072" t="s">
        <v>2799</v>
      </c>
      <c r="I102" s="1073"/>
      <c r="J102" s="681"/>
      <c r="K102" s="682"/>
    </row>
    <row r="103" spans="8:11" x14ac:dyDescent="0.15">
      <c r="H103" s="1074" t="s">
        <v>2754</v>
      </c>
      <c r="I103" s="1075"/>
      <c r="J103" s="888">
        <v>961</v>
      </c>
      <c r="K103" s="889"/>
    </row>
    <row r="104" spans="8:11" x14ac:dyDescent="0.15">
      <c r="H104" s="1072" t="s">
        <v>2800</v>
      </c>
      <c r="I104" s="1073"/>
      <c r="J104" s="894">
        <v>961</v>
      </c>
      <c r="K104" s="895"/>
    </row>
    <row r="105" spans="8:11" x14ac:dyDescent="0.15">
      <c r="H105" s="1072" t="s">
        <v>2801</v>
      </c>
      <c r="I105" s="1073"/>
      <c r="J105" s="819"/>
      <c r="K105" s="821"/>
    </row>
    <row r="106" spans="8:11" x14ac:dyDescent="0.15">
      <c r="H106" s="1074" t="s">
        <v>2758</v>
      </c>
      <c r="I106" s="1075"/>
      <c r="J106" s="888">
        <v>200</v>
      </c>
      <c r="K106" s="889"/>
    </row>
    <row r="107" spans="8:11" x14ac:dyDescent="0.15">
      <c r="H107" s="1072" t="s">
        <v>2802</v>
      </c>
      <c r="I107" s="1073"/>
      <c r="J107" s="894">
        <v>200</v>
      </c>
      <c r="K107" s="895"/>
    </row>
    <row r="108" spans="8:11" x14ac:dyDescent="0.15">
      <c r="H108" s="1072" t="s">
        <v>2803</v>
      </c>
      <c r="I108" s="1073"/>
      <c r="J108" s="681"/>
      <c r="K108" s="682"/>
    </row>
    <row r="109" spans="8:11" x14ac:dyDescent="0.15">
      <c r="H109" s="1074" t="s">
        <v>2760</v>
      </c>
      <c r="I109" s="1075"/>
      <c r="J109" s="890">
        <v>4125</v>
      </c>
      <c r="K109" s="891"/>
    </row>
    <row r="110" spans="8:11" x14ac:dyDescent="0.15">
      <c r="H110" s="1072" t="s">
        <v>2804</v>
      </c>
      <c r="I110" s="1073"/>
      <c r="J110" s="892">
        <v>4125</v>
      </c>
      <c r="K110" s="893"/>
    </row>
    <row r="111" spans="8:11" x14ac:dyDescent="0.15">
      <c r="H111" s="1072" t="s">
        <v>1480</v>
      </c>
      <c r="I111" s="1073"/>
      <c r="J111" s="681"/>
      <c r="K111" s="682"/>
    </row>
    <row r="112" spans="8:11" x14ac:dyDescent="0.15">
      <c r="H112" s="1074" t="s">
        <v>1442</v>
      </c>
      <c r="I112" s="1075"/>
      <c r="J112" s="890">
        <v>1686</v>
      </c>
      <c r="K112" s="891"/>
    </row>
    <row r="113" spans="8:11" x14ac:dyDescent="0.15">
      <c r="H113" s="1072" t="s">
        <v>1481</v>
      </c>
      <c r="I113" s="1073"/>
      <c r="J113" s="892">
        <v>1686</v>
      </c>
      <c r="K113" s="893"/>
    </row>
    <row r="114" spans="8:11" x14ac:dyDescent="0.15">
      <c r="H114" s="1072" t="s">
        <v>2807</v>
      </c>
      <c r="I114" s="1073"/>
      <c r="J114" s="681"/>
      <c r="K114" s="682"/>
    </row>
    <row r="115" spans="8:11" x14ac:dyDescent="0.15">
      <c r="H115" s="1074" t="s">
        <v>2751</v>
      </c>
      <c r="I115" s="1075"/>
      <c r="J115" s="890">
        <v>4995</v>
      </c>
      <c r="K115" s="891"/>
    </row>
    <row r="116" spans="8:11" x14ac:dyDescent="0.15">
      <c r="H116" s="1072" t="s">
        <v>2808</v>
      </c>
      <c r="I116" s="1073"/>
      <c r="J116" s="892">
        <v>4995</v>
      </c>
      <c r="K116" s="893"/>
    </row>
    <row r="117" spans="8:11" x14ac:dyDescent="0.15">
      <c r="H117" s="1072" t="s">
        <v>1448</v>
      </c>
      <c r="I117" s="1073"/>
      <c r="J117" s="892">
        <v>656730.49</v>
      </c>
      <c r="K117" s="893"/>
    </row>
  </sheetData>
  <mergeCells count="203">
    <mergeCell ref="P2:Q2"/>
    <mergeCell ref="R18:W18"/>
    <mergeCell ref="R19:W19"/>
    <mergeCell ref="R16:W16"/>
    <mergeCell ref="R17:W17"/>
    <mergeCell ref="R14:W14"/>
    <mergeCell ref="R15:W15"/>
    <mergeCell ref="N11:W11"/>
    <mergeCell ref="R12:W12"/>
    <mergeCell ref="R13:W13"/>
    <mergeCell ref="N24:O24"/>
    <mergeCell ref="R24:W24"/>
    <mergeCell ref="N25:O25"/>
    <mergeCell ref="R25:W25"/>
    <mergeCell ref="N22:O22"/>
    <mergeCell ref="R22:W22"/>
    <mergeCell ref="N23:O23"/>
    <mergeCell ref="R23:W23"/>
    <mergeCell ref="P20:Q20"/>
    <mergeCell ref="R20:W20"/>
    <mergeCell ref="N21:O21"/>
    <mergeCell ref="R21:W21"/>
    <mergeCell ref="N30:O30"/>
    <mergeCell ref="R30:W30"/>
    <mergeCell ref="N31:O31"/>
    <mergeCell ref="R31:W31"/>
    <mergeCell ref="N28:O28"/>
    <mergeCell ref="R28:W28"/>
    <mergeCell ref="N29:O29"/>
    <mergeCell ref="R29:W29"/>
    <mergeCell ref="N26:O26"/>
    <mergeCell ref="R26:W26"/>
    <mergeCell ref="N27:O27"/>
    <mergeCell ref="R27:W27"/>
    <mergeCell ref="N36:O36"/>
    <mergeCell ref="R36:W36"/>
    <mergeCell ref="N37:O37"/>
    <mergeCell ref="R37:W37"/>
    <mergeCell ref="N34:O34"/>
    <mergeCell ref="R34:W34"/>
    <mergeCell ref="N35:O35"/>
    <mergeCell ref="R35:W35"/>
    <mergeCell ref="N32:O32"/>
    <mergeCell ref="R32:W32"/>
    <mergeCell ref="N33:O33"/>
    <mergeCell ref="R33:W33"/>
    <mergeCell ref="N42:O42"/>
    <mergeCell ref="R42:W42"/>
    <mergeCell ref="N43:O43"/>
    <mergeCell ref="R43:W43"/>
    <mergeCell ref="N40:O40"/>
    <mergeCell ref="R40:W40"/>
    <mergeCell ref="N41:O41"/>
    <mergeCell ref="R41:W41"/>
    <mergeCell ref="N38:O38"/>
    <mergeCell ref="R38:W38"/>
    <mergeCell ref="N39:O39"/>
    <mergeCell ref="R39:W39"/>
    <mergeCell ref="N46:W46"/>
    <mergeCell ref="N47:O47"/>
    <mergeCell ref="R47:W47"/>
    <mergeCell ref="N48:O48"/>
    <mergeCell ref="R48:W48"/>
    <mergeCell ref="N44:O44"/>
    <mergeCell ref="R44:W44"/>
    <mergeCell ref="N45:O45"/>
    <mergeCell ref="R45:W45"/>
    <mergeCell ref="N53:O53"/>
    <mergeCell ref="R53:W53"/>
    <mergeCell ref="N54:O54"/>
    <mergeCell ref="R54:W54"/>
    <mergeCell ref="N51:O51"/>
    <mergeCell ref="R51:W51"/>
    <mergeCell ref="N52:O52"/>
    <mergeCell ref="R52:W52"/>
    <mergeCell ref="N49:O49"/>
    <mergeCell ref="R49:W49"/>
    <mergeCell ref="N50:O50"/>
    <mergeCell ref="R50:W50"/>
    <mergeCell ref="N59:O59"/>
    <mergeCell ref="R59:W59"/>
    <mergeCell ref="N60:O60"/>
    <mergeCell ref="R60:W60"/>
    <mergeCell ref="N57:O57"/>
    <mergeCell ref="R57:W57"/>
    <mergeCell ref="N58:O58"/>
    <mergeCell ref="R58:W58"/>
    <mergeCell ref="N55:O55"/>
    <mergeCell ref="R55:W55"/>
    <mergeCell ref="N56:O56"/>
    <mergeCell ref="R56:W56"/>
    <mergeCell ref="R66:W66"/>
    <mergeCell ref="N63:O63"/>
    <mergeCell ref="R63:W63"/>
    <mergeCell ref="N64:O64"/>
    <mergeCell ref="R64:W64"/>
    <mergeCell ref="N61:O61"/>
    <mergeCell ref="R61:W61"/>
    <mergeCell ref="N62:O62"/>
    <mergeCell ref="R62:W62"/>
    <mergeCell ref="H47:I47"/>
    <mergeCell ref="H48:I48"/>
    <mergeCell ref="H43:I43"/>
    <mergeCell ref="H44:I44"/>
    <mergeCell ref="H39:I39"/>
    <mergeCell ref="H40:I40"/>
    <mergeCell ref="H38:I38"/>
    <mergeCell ref="N73:O73"/>
    <mergeCell ref="R73:W73"/>
    <mergeCell ref="N71:O71"/>
    <mergeCell ref="R71:W71"/>
    <mergeCell ref="N72:O72"/>
    <mergeCell ref="R72:W72"/>
    <mergeCell ref="N69:O69"/>
    <mergeCell ref="R69:W69"/>
    <mergeCell ref="N70:O70"/>
    <mergeCell ref="R70:W70"/>
    <mergeCell ref="N67:O67"/>
    <mergeCell ref="R67:W67"/>
    <mergeCell ref="N68:O68"/>
    <mergeCell ref="R68:W68"/>
    <mergeCell ref="N65:O65"/>
    <mergeCell ref="R65:W65"/>
    <mergeCell ref="N66:O66"/>
    <mergeCell ref="H45:I45"/>
    <mergeCell ref="H46:I46"/>
    <mergeCell ref="H41:I41"/>
    <mergeCell ref="H42:I42"/>
    <mergeCell ref="H36:I36"/>
    <mergeCell ref="H37:I37"/>
    <mergeCell ref="H23:K23"/>
    <mergeCell ref="H88:K88"/>
    <mergeCell ref="H89:I89"/>
    <mergeCell ref="H84:I84"/>
    <mergeCell ref="H85:I85"/>
    <mergeCell ref="H80:I80"/>
    <mergeCell ref="H81:I81"/>
    <mergeCell ref="H76:I76"/>
    <mergeCell ref="H77:I77"/>
    <mergeCell ref="H72:I72"/>
    <mergeCell ref="H73:I73"/>
    <mergeCell ref="H68:I68"/>
    <mergeCell ref="H69:I69"/>
    <mergeCell ref="H64:I64"/>
    <mergeCell ref="H65:I65"/>
    <mergeCell ref="H60:I60"/>
    <mergeCell ref="H61:I61"/>
    <mergeCell ref="H59:I59"/>
    <mergeCell ref="H62:I62"/>
    <mergeCell ref="H63:I63"/>
    <mergeCell ref="H57:I57"/>
    <mergeCell ref="H58:K58"/>
    <mergeCell ref="H53:I53"/>
    <mergeCell ref="H54:I54"/>
    <mergeCell ref="H49:I49"/>
    <mergeCell ref="H50:I50"/>
    <mergeCell ref="H55:I55"/>
    <mergeCell ref="H56:I56"/>
    <mergeCell ref="H51:I51"/>
    <mergeCell ref="H52:I52"/>
    <mergeCell ref="H82:I82"/>
    <mergeCell ref="H83:I83"/>
    <mergeCell ref="H78:I78"/>
    <mergeCell ref="H79:I79"/>
    <mergeCell ref="H74:I74"/>
    <mergeCell ref="H75:I75"/>
    <mergeCell ref="H70:I70"/>
    <mergeCell ref="H71:I71"/>
    <mergeCell ref="H66:I66"/>
    <mergeCell ref="H67:I67"/>
    <mergeCell ref="H95:I95"/>
    <mergeCell ref="H96:I96"/>
    <mergeCell ref="H93:I93"/>
    <mergeCell ref="H94:I94"/>
    <mergeCell ref="H91:I91"/>
    <mergeCell ref="H92:I92"/>
    <mergeCell ref="H90:I90"/>
    <mergeCell ref="H86:I86"/>
    <mergeCell ref="H87:I87"/>
    <mergeCell ref="Y15:AB15"/>
    <mergeCell ref="AH17:AK17"/>
    <mergeCell ref="AH18:AK18"/>
    <mergeCell ref="H117:I117"/>
    <mergeCell ref="H115:I115"/>
    <mergeCell ref="H116:I116"/>
    <mergeCell ref="H113:I113"/>
    <mergeCell ref="H114:I114"/>
    <mergeCell ref="H111:I111"/>
    <mergeCell ref="H112:I112"/>
    <mergeCell ref="H109:I109"/>
    <mergeCell ref="H110:I110"/>
    <mergeCell ref="H107:I107"/>
    <mergeCell ref="H108:I108"/>
    <mergeCell ref="H105:I105"/>
    <mergeCell ref="H106:I106"/>
    <mergeCell ref="H103:I103"/>
    <mergeCell ref="H104:I104"/>
    <mergeCell ref="H101:I101"/>
    <mergeCell ref="H102:I102"/>
    <mergeCell ref="H99:I99"/>
    <mergeCell ref="H100:I100"/>
    <mergeCell ref="H97:I97"/>
    <mergeCell ref="H98:I98"/>
  </mergeCells>
  <pageMargins left="0.7" right="0.7" top="0.75" bottom="0.75" header="0.3" footer="0.3"/>
  <pageSetup orientation="portrait"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166F9-D318-4649-8E5B-84DDDD559493}">
  <dimension ref="A1:AB117"/>
  <sheetViews>
    <sheetView topLeftCell="O1" workbookViewId="0">
      <selection activeCell="AB16" sqref="AB16"/>
    </sheetView>
  </sheetViews>
  <sheetFormatPr baseColWidth="10" defaultColWidth="8.83203125" defaultRowHeight="13" x14ac:dyDescent="0.15"/>
  <cols>
    <col min="1" max="1" width="23.33203125" bestFit="1" customWidth="1"/>
    <col min="2" max="2" width="15.33203125" bestFit="1" customWidth="1"/>
    <col min="4" max="4" width="11.5" customWidth="1"/>
    <col min="5" max="5" width="4.33203125" customWidth="1"/>
    <col min="6" max="6" width="3.33203125" customWidth="1"/>
    <col min="7" max="7" width="9.33203125" customWidth="1"/>
    <col min="8" max="8" width="15.1640625" customWidth="1"/>
    <col min="9" max="9" width="5.6640625" customWidth="1"/>
    <col min="10" max="10" width="11.5" customWidth="1"/>
    <col min="11" max="11" width="1.1640625" customWidth="1"/>
    <col min="12" max="12" width="5.6640625" customWidth="1"/>
    <col min="14" max="14" width="15.1640625" customWidth="1"/>
    <col min="15" max="15" width="1.1640625" customWidth="1"/>
    <col min="16" max="16" width="8" customWidth="1"/>
    <col min="17" max="17" width="16.33203125" customWidth="1"/>
    <col min="18" max="18" width="5.6640625" customWidth="1"/>
    <col min="19" max="19" width="11.5" customWidth="1"/>
    <col min="20" max="20" width="6.83203125" customWidth="1"/>
    <col min="21" max="22" width="4.6640625" customWidth="1"/>
    <col min="23" max="23" width="8" customWidth="1"/>
    <col min="24" max="24" width="11.5" customWidth="1"/>
    <col min="25" max="25" width="12.6640625" customWidth="1"/>
    <col min="26" max="26" width="17.33203125" customWidth="1"/>
    <col min="27" max="27" width="32.5" customWidth="1"/>
    <col min="28" max="28" width="20.83203125" customWidth="1"/>
  </cols>
  <sheetData>
    <row r="1" spans="1:28" ht="14" thickBot="1" x14ac:dyDescent="0.2">
      <c r="A1" s="118" t="s">
        <v>4111</v>
      </c>
      <c r="D1" s="118" t="s">
        <v>4498</v>
      </c>
      <c r="N1" s="118" t="s">
        <v>4112</v>
      </c>
    </row>
    <row r="2" spans="1:28" ht="17" thickBot="1" x14ac:dyDescent="0.25">
      <c r="A2" s="88" t="s">
        <v>1486</v>
      </c>
      <c r="B2" s="88" t="s">
        <v>1487</v>
      </c>
      <c r="D2" s="1081" t="s">
        <v>2742</v>
      </c>
      <c r="E2" s="1082"/>
      <c r="F2" s="1082"/>
      <c r="G2" s="1094"/>
      <c r="H2" s="1081" t="s">
        <v>2743</v>
      </c>
      <c r="I2" s="1094"/>
      <c r="J2" s="1081" t="s">
        <v>1450</v>
      </c>
      <c r="K2" s="1082"/>
      <c r="L2" s="1094"/>
      <c r="N2" s="1081" t="s">
        <v>2742</v>
      </c>
      <c r="O2" s="1082"/>
      <c r="P2" s="1094"/>
      <c r="Q2" s="1081" t="s">
        <v>2743</v>
      </c>
      <c r="R2" s="1094"/>
      <c r="S2" s="1081" t="s">
        <v>1450</v>
      </c>
      <c r="T2" s="1094"/>
      <c r="U2" s="29"/>
      <c r="V2" s="29"/>
      <c r="W2" s="29"/>
      <c r="X2" s="29"/>
      <c r="Y2" s="29"/>
      <c r="Z2" s="29"/>
      <c r="AA2" s="175" t="s">
        <v>19</v>
      </c>
      <c r="AB2" s="208">
        <v>135949.47</v>
      </c>
    </row>
    <row r="3" spans="1:28" ht="17" thickBot="1" x14ac:dyDescent="0.25">
      <c r="A3" s="89" t="s">
        <v>1488</v>
      </c>
      <c r="B3" s="564">
        <v>1</v>
      </c>
      <c r="D3" s="1098" t="s">
        <v>1464</v>
      </c>
      <c r="E3" s="1099"/>
      <c r="F3" s="1099"/>
      <c r="G3" s="1100"/>
      <c r="H3" s="1098" t="s">
        <v>2744</v>
      </c>
      <c r="I3" s="1100"/>
      <c r="J3" s="807">
        <v>3538.33</v>
      </c>
      <c r="K3" s="808"/>
      <c r="L3" s="809"/>
      <c r="N3" s="1081" t="s">
        <v>1476</v>
      </c>
      <c r="O3" s="1082"/>
      <c r="P3" s="1094"/>
      <c r="Q3" s="1081" t="s">
        <v>4827</v>
      </c>
      <c r="R3" s="1094"/>
      <c r="S3" s="659">
        <v>1000</v>
      </c>
      <c r="T3" s="660"/>
      <c r="U3" s="29"/>
      <c r="V3" s="29"/>
      <c r="W3" s="29"/>
      <c r="X3" s="29"/>
      <c r="Y3" s="29"/>
      <c r="Z3" s="29"/>
      <c r="AA3" s="175" t="s">
        <v>20</v>
      </c>
      <c r="AB3" s="208">
        <v>60016.72</v>
      </c>
    </row>
    <row r="4" spans="1:28" ht="17" thickBot="1" x14ac:dyDescent="0.25">
      <c r="A4" s="90" t="s">
        <v>1489</v>
      </c>
      <c r="B4" s="565">
        <v>63</v>
      </c>
      <c r="D4" s="1098" t="s">
        <v>2745</v>
      </c>
      <c r="E4" s="1099"/>
      <c r="F4" s="1099"/>
      <c r="G4" s="1100"/>
      <c r="H4" s="1098" t="s">
        <v>2746</v>
      </c>
      <c r="I4" s="1100"/>
      <c r="J4" s="807">
        <v>61</v>
      </c>
      <c r="K4" s="808"/>
      <c r="L4" s="809"/>
      <c r="N4" s="1081" t="s">
        <v>2916</v>
      </c>
      <c r="O4" s="1082"/>
      <c r="P4" s="1094"/>
      <c r="Q4" s="1081" t="s">
        <v>4828</v>
      </c>
      <c r="R4" s="1094"/>
      <c r="S4" s="659">
        <v>1200</v>
      </c>
      <c r="T4" s="660"/>
      <c r="U4" s="29"/>
      <c r="V4" s="29"/>
      <c r="W4" s="29"/>
      <c r="X4" s="29"/>
      <c r="Y4" s="29"/>
      <c r="Z4" s="29"/>
      <c r="AA4" s="175" t="s">
        <v>21</v>
      </c>
      <c r="AB4" s="208">
        <v>48438</v>
      </c>
    </row>
    <row r="5" spans="1:28" ht="17" thickBot="1" x14ac:dyDescent="0.25">
      <c r="A5" s="89" t="s">
        <v>1490</v>
      </c>
      <c r="B5" s="564">
        <v>127</v>
      </c>
      <c r="D5" s="1098" t="s">
        <v>2747</v>
      </c>
      <c r="E5" s="1099"/>
      <c r="F5" s="1099"/>
      <c r="G5" s="1100"/>
      <c r="H5" s="1098" t="s">
        <v>2748</v>
      </c>
      <c r="I5" s="1100"/>
      <c r="J5" s="807">
        <v>3780</v>
      </c>
      <c r="K5" s="808"/>
      <c r="L5" s="809"/>
      <c r="N5" s="1081" t="s">
        <v>1457</v>
      </c>
      <c r="O5" s="1082"/>
      <c r="P5" s="1094"/>
      <c r="Q5" s="1081" t="s">
        <v>3751</v>
      </c>
      <c r="R5" s="1094"/>
      <c r="S5" s="659">
        <v>75274</v>
      </c>
      <c r="T5" s="660"/>
      <c r="U5" s="29"/>
      <c r="V5" s="29"/>
      <c r="W5" s="29"/>
      <c r="X5" s="29"/>
      <c r="Y5" s="29"/>
      <c r="Z5" s="29"/>
      <c r="AA5" s="175" t="s">
        <v>22</v>
      </c>
      <c r="AB5" s="208">
        <v>36369</v>
      </c>
    </row>
    <row r="6" spans="1:28" ht="17" thickBot="1" x14ac:dyDescent="0.25">
      <c r="A6" s="90" t="s">
        <v>1491</v>
      </c>
      <c r="B6" s="565">
        <v>61</v>
      </c>
      <c r="D6" s="1098" t="s">
        <v>2749</v>
      </c>
      <c r="E6" s="1099"/>
      <c r="F6" s="1099"/>
      <c r="G6" s="1100"/>
      <c r="H6" s="1098" t="s">
        <v>2750</v>
      </c>
      <c r="I6" s="1100"/>
      <c r="J6" s="807">
        <v>936</v>
      </c>
      <c r="K6" s="808"/>
      <c r="L6" s="809"/>
      <c r="N6" s="1081" t="s">
        <v>1483</v>
      </c>
      <c r="O6" s="1082"/>
      <c r="P6" s="1094"/>
      <c r="Q6" s="1081" t="s">
        <v>3752</v>
      </c>
      <c r="R6" s="1094"/>
      <c r="S6" s="659">
        <v>8148.99</v>
      </c>
      <c r="T6" s="660"/>
      <c r="U6" s="29"/>
      <c r="V6" s="29"/>
      <c r="W6" s="29"/>
      <c r="X6" s="29"/>
      <c r="Y6" s="29"/>
      <c r="Z6" s="29"/>
      <c r="AA6" s="178" t="s">
        <v>1488</v>
      </c>
      <c r="AB6" s="209">
        <v>114</v>
      </c>
    </row>
    <row r="7" spans="1:28" ht="15" thickTop="1" thickBot="1" x14ac:dyDescent="0.2">
      <c r="A7" s="91"/>
      <c r="B7" s="566">
        <v>252</v>
      </c>
      <c r="D7" s="1081" t="s">
        <v>2926</v>
      </c>
      <c r="E7" s="1082"/>
      <c r="F7" s="1082"/>
      <c r="G7" s="1094"/>
      <c r="H7" s="1081" t="s">
        <v>3759</v>
      </c>
      <c r="I7" s="1094"/>
      <c r="J7" s="659">
        <v>201</v>
      </c>
      <c r="K7" s="603"/>
      <c r="L7" s="660"/>
      <c r="N7" s="1081" t="s">
        <v>1469</v>
      </c>
      <c r="O7" s="1082"/>
      <c r="P7" s="1094"/>
      <c r="Q7" s="1081" t="s">
        <v>3753</v>
      </c>
      <c r="R7" s="1094"/>
      <c r="S7" s="659">
        <v>848.5</v>
      </c>
      <c r="T7" s="660"/>
      <c r="U7" s="29"/>
      <c r="V7" s="29"/>
      <c r="W7" s="29"/>
      <c r="X7" s="29"/>
      <c r="Y7" s="29"/>
      <c r="Z7" s="29"/>
    </row>
    <row r="8" spans="1:28" x14ac:dyDescent="0.15">
      <c r="D8" s="1081" t="s">
        <v>2751</v>
      </c>
      <c r="E8" s="1082"/>
      <c r="F8" s="1082"/>
      <c r="G8" s="1094"/>
      <c r="H8" s="1081" t="s">
        <v>2752</v>
      </c>
      <c r="I8" s="1094"/>
      <c r="J8" s="659">
        <v>2243</v>
      </c>
      <c r="K8" s="603"/>
      <c r="L8" s="660"/>
      <c r="N8" s="1081" t="s">
        <v>2911</v>
      </c>
      <c r="O8" s="1082"/>
      <c r="P8" s="1094"/>
      <c r="Q8" s="1081" t="s">
        <v>3754</v>
      </c>
      <c r="R8" s="1094"/>
      <c r="S8" s="659">
        <v>151</v>
      </c>
      <c r="T8" s="660"/>
      <c r="U8" s="29"/>
      <c r="V8" s="29"/>
      <c r="W8" s="29"/>
      <c r="X8" s="29"/>
      <c r="Y8" s="29"/>
      <c r="Z8" s="29"/>
    </row>
    <row r="9" spans="1:28" ht="14" thickBot="1" x14ac:dyDescent="0.2">
      <c r="A9" s="118" t="s">
        <v>4825</v>
      </c>
      <c r="D9" s="1081" t="s">
        <v>1452</v>
      </c>
      <c r="E9" s="1082"/>
      <c r="F9" s="1082"/>
      <c r="G9" s="1094"/>
      <c r="H9" s="1081" t="s">
        <v>2753</v>
      </c>
      <c r="I9" s="1094"/>
      <c r="J9" s="659">
        <v>14093</v>
      </c>
      <c r="K9" s="603"/>
      <c r="L9" s="660"/>
      <c r="N9" s="1081" t="s">
        <v>1464</v>
      </c>
      <c r="O9" s="1082"/>
      <c r="P9" s="1094"/>
      <c r="Q9" s="1081" t="s">
        <v>2744</v>
      </c>
      <c r="R9" s="1094"/>
      <c r="S9" s="822">
        <v>234</v>
      </c>
      <c r="T9" s="660"/>
      <c r="U9" s="29"/>
      <c r="V9" s="29"/>
      <c r="W9" s="29"/>
      <c r="X9" s="29"/>
      <c r="Y9" s="29"/>
      <c r="Z9" s="29"/>
    </row>
    <row r="10" spans="1:28" ht="14" customHeight="1" thickBot="1" x14ac:dyDescent="0.2">
      <c r="A10" s="88" t="s">
        <v>1846</v>
      </c>
      <c r="B10" s="88" t="s">
        <v>1487</v>
      </c>
      <c r="D10" s="1098" t="s">
        <v>2754</v>
      </c>
      <c r="E10" s="1099"/>
      <c r="F10" s="1099"/>
      <c r="G10" s="1100"/>
      <c r="H10" s="1098" t="s">
        <v>2755</v>
      </c>
      <c r="I10" s="1100"/>
      <c r="J10" s="807">
        <v>550</v>
      </c>
      <c r="K10" s="808"/>
      <c r="L10" s="809"/>
      <c r="N10" s="1081" t="s">
        <v>2747</v>
      </c>
      <c r="O10" s="1082"/>
      <c r="P10" s="1094"/>
      <c r="Q10" s="1081" t="s">
        <v>2748</v>
      </c>
      <c r="R10" s="1094"/>
      <c r="S10" s="822">
        <v>159</v>
      </c>
      <c r="T10" s="660"/>
      <c r="U10" s="29"/>
      <c r="V10" s="29"/>
      <c r="W10" s="29"/>
      <c r="X10" s="29"/>
      <c r="Y10" s="29"/>
      <c r="Z10" s="29"/>
    </row>
    <row r="11" spans="1:28" ht="14" thickBot="1" x14ac:dyDescent="0.2">
      <c r="A11" s="89" t="s">
        <v>1847</v>
      </c>
      <c r="B11" s="564">
        <v>3</v>
      </c>
      <c r="D11" s="1081" t="s">
        <v>2756</v>
      </c>
      <c r="E11" s="1082"/>
      <c r="F11" s="1082"/>
      <c r="G11" s="1094"/>
      <c r="H11" s="1081" t="s">
        <v>2757</v>
      </c>
      <c r="I11" s="1094"/>
      <c r="J11" s="659">
        <v>113</v>
      </c>
      <c r="K11" s="603"/>
      <c r="L11" s="660"/>
      <c r="N11" s="1081" t="s">
        <v>1452</v>
      </c>
      <c r="O11" s="1082"/>
      <c r="P11" s="1094"/>
      <c r="Q11" s="1081" t="s">
        <v>2753</v>
      </c>
      <c r="R11" s="1094"/>
      <c r="S11" s="659">
        <v>4395</v>
      </c>
      <c r="T11" s="660"/>
      <c r="U11" s="29"/>
      <c r="V11" s="29"/>
      <c r="W11" s="29"/>
      <c r="X11" s="29"/>
      <c r="Y11" s="29"/>
      <c r="Z11" s="29"/>
    </row>
    <row r="12" spans="1:28" ht="14" thickBot="1" x14ac:dyDescent="0.2">
      <c r="A12" s="90" t="s">
        <v>1849</v>
      </c>
      <c r="B12" s="565">
        <v>19</v>
      </c>
      <c r="D12" s="1081" t="s">
        <v>2758</v>
      </c>
      <c r="E12" s="1082"/>
      <c r="F12" s="1082"/>
      <c r="G12" s="1094"/>
      <c r="H12" s="1081" t="s">
        <v>2759</v>
      </c>
      <c r="I12" s="1094"/>
      <c r="J12" s="659">
        <v>200</v>
      </c>
      <c r="K12" s="603"/>
      <c r="L12" s="660"/>
      <c r="N12" s="1081" t="s">
        <v>4831</v>
      </c>
      <c r="O12" s="1082"/>
      <c r="P12" s="1094"/>
      <c r="Q12" s="1102" t="s">
        <v>4832</v>
      </c>
      <c r="R12" s="1103"/>
      <c r="S12" s="659">
        <v>63</v>
      </c>
      <c r="T12" s="660"/>
      <c r="U12" s="29"/>
      <c r="V12" s="29"/>
      <c r="W12" s="29"/>
      <c r="X12" s="29"/>
      <c r="Y12" s="29"/>
      <c r="Z12" s="29"/>
    </row>
    <row r="13" spans="1:28" ht="25" thickBot="1" x14ac:dyDescent="0.2">
      <c r="A13" s="89" t="s">
        <v>1850</v>
      </c>
      <c r="B13" s="564">
        <v>17</v>
      </c>
      <c r="D13" s="1081" t="s">
        <v>1428</v>
      </c>
      <c r="E13" s="1082"/>
      <c r="F13" s="1082"/>
      <c r="G13" s="1094"/>
      <c r="H13" s="1081" t="s">
        <v>1429</v>
      </c>
      <c r="I13" s="1094"/>
      <c r="J13" s="659">
        <v>3150</v>
      </c>
      <c r="K13" s="603"/>
      <c r="L13" s="660"/>
      <c r="N13" s="1081" t="s">
        <v>1428</v>
      </c>
      <c r="O13" s="1082"/>
      <c r="P13" s="1094"/>
      <c r="Q13" s="1081" t="s">
        <v>1429</v>
      </c>
      <c r="R13" s="1094"/>
      <c r="S13" s="659">
        <v>1502</v>
      </c>
      <c r="T13" s="660"/>
      <c r="U13" s="29"/>
      <c r="V13" s="29"/>
      <c r="W13" s="29"/>
      <c r="X13" s="29"/>
      <c r="Y13" s="29"/>
      <c r="Z13" s="29"/>
    </row>
    <row r="14" spans="1:28" ht="14" thickBot="1" x14ac:dyDescent="0.2">
      <c r="A14" s="90" t="s">
        <v>1851</v>
      </c>
      <c r="B14" s="565">
        <v>4</v>
      </c>
      <c r="D14" s="1081" t="s">
        <v>1430</v>
      </c>
      <c r="E14" s="1082"/>
      <c r="F14" s="1082"/>
      <c r="G14" s="1094"/>
      <c r="H14" s="1081" t="s">
        <v>1431</v>
      </c>
      <c r="I14" s="1094"/>
      <c r="J14" s="659">
        <v>6917</v>
      </c>
      <c r="K14" s="603"/>
      <c r="L14" s="660"/>
      <c r="N14" s="1081" t="s">
        <v>1430</v>
      </c>
      <c r="O14" s="1082"/>
      <c r="P14" s="1094"/>
      <c r="Q14" s="1081" t="s">
        <v>1431</v>
      </c>
      <c r="R14" s="1094"/>
      <c r="S14" s="659">
        <v>1402</v>
      </c>
      <c r="T14" s="660"/>
      <c r="U14" s="29"/>
      <c r="V14" s="29"/>
      <c r="W14" s="29"/>
      <c r="X14" s="29"/>
      <c r="Y14" s="29"/>
      <c r="Z14" s="29"/>
    </row>
    <row r="15" spans="1:28" ht="14" thickBot="1" x14ac:dyDescent="0.2">
      <c r="A15" s="89" t="s">
        <v>1852</v>
      </c>
      <c r="B15" s="564">
        <v>3</v>
      </c>
      <c r="D15" s="1081" t="s">
        <v>1432</v>
      </c>
      <c r="E15" s="1082"/>
      <c r="F15" s="1082"/>
      <c r="G15" s="1094"/>
      <c r="H15" s="1081" t="s">
        <v>1433</v>
      </c>
      <c r="I15" s="1094"/>
      <c r="J15" s="659">
        <v>5216</v>
      </c>
      <c r="K15" s="603"/>
      <c r="L15" s="660"/>
      <c r="N15" s="1081" t="s">
        <v>1432</v>
      </c>
      <c r="O15" s="1082"/>
      <c r="P15" s="1094"/>
      <c r="Q15" s="1081" t="s">
        <v>1433</v>
      </c>
      <c r="R15" s="1094"/>
      <c r="S15" s="659">
        <v>843</v>
      </c>
      <c r="T15" s="660"/>
      <c r="U15" s="29"/>
      <c r="V15" s="29"/>
      <c r="W15" s="29"/>
      <c r="X15" s="29"/>
      <c r="Y15" s="29"/>
      <c r="Z15" s="29"/>
    </row>
    <row r="16" spans="1:28" ht="25" thickBot="1" x14ac:dyDescent="0.2">
      <c r="A16" s="90" t="s">
        <v>1853</v>
      </c>
      <c r="B16" s="565">
        <v>29</v>
      </c>
      <c r="D16" s="1098" t="s">
        <v>2764</v>
      </c>
      <c r="E16" s="1099"/>
      <c r="F16" s="1099"/>
      <c r="G16" s="1100"/>
      <c r="H16" s="1098" t="s">
        <v>2765</v>
      </c>
      <c r="I16" s="1100"/>
      <c r="J16" s="807">
        <v>6640</v>
      </c>
      <c r="K16" s="808"/>
      <c r="L16" s="809"/>
      <c r="N16" s="1081" t="s">
        <v>1434</v>
      </c>
      <c r="O16" s="1082"/>
      <c r="P16" s="1094"/>
      <c r="Q16" s="1081" t="s">
        <v>1435</v>
      </c>
      <c r="R16" s="1094"/>
      <c r="S16" s="659">
        <v>1265</v>
      </c>
      <c r="T16" s="660"/>
      <c r="U16" s="29"/>
      <c r="V16" s="29"/>
      <c r="W16" s="29"/>
      <c r="X16" s="29"/>
      <c r="Y16" s="29"/>
      <c r="Z16" s="29"/>
    </row>
    <row r="17" spans="1:26" ht="25" thickBot="1" x14ac:dyDescent="0.2">
      <c r="A17" s="89" t="s">
        <v>1854</v>
      </c>
      <c r="B17" s="564">
        <v>28</v>
      </c>
      <c r="D17" s="1081" t="s">
        <v>2766</v>
      </c>
      <c r="E17" s="1082"/>
      <c r="F17" s="1082"/>
      <c r="G17" s="1094"/>
      <c r="H17" s="1081" t="s">
        <v>2767</v>
      </c>
      <c r="I17" s="1094"/>
      <c r="J17" s="659">
        <v>12168</v>
      </c>
      <c r="K17" s="603"/>
      <c r="L17" s="660"/>
      <c r="N17" s="1081" t="s">
        <v>1436</v>
      </c>
      <c r="O17" s="1082"/>
      <c r="P17" s="1094"/>
      <c r="Q17" s="1081" t="s">
        <v>1437</v>
      </c>
      <c r="R17" s="1094"/>
      <c r="S17" s="659">
        <v>1915</v>
      </c>
      <c r="T17" s="660"/>
      <c r="U17" s="29"/>
      <c r="V17" s="29"/>
      <c r="W17" s="29"/>
      <c r="X17" s="29"/>
      <c r="Y17" s="29"/>
      <c r="Z17" s="29"/>
    </row>
    <row r="18" spans="1:26" ht="14" thickBot="1" x14ac:dyDescent="0.2">
      <c r="A18" s="90" t="s">
        <v>5043</v>
      </c>
      <c r="B18" s="565">
        <v>1</v>
      </c>
      <c r="D18" s="1081" t="s">
        <v>2768</v>
      </c>
      <c r="E18" s="1082"/>
      <c r="F18" s="1082"/>
      <c r="G18" s="1094"/>
      <c r="H18" s="1081" t="s">
        <v>2769</v>
      </c>
      <c r="I18" s="1094"/>
      <c r="J18" s="659">
        <v>4078</v>
      </c>
      <c r="K18" s="603"/>
      <c r="L18" s="660"/>
      <c r="N18" s="1098" t="s">
        <v>1438</v>
      </c>
      <c r="O18" s="1099"/>
      <c r="P18" s="1100"/>
      <c r="Q18" s="1098" t="s">
        <v>1439</v>
      </c>
      <c r="R18" s="1100"/>
      <c r="S18" s="807">
        <v>54607.519999999997</v>
      </c>
      <c r="T18" s="809"/>
      <c r="U18" s="29"/>
      <c r="V18" s="29"/>
      <c r="W18" s="29"/>
      <c r="X18" s="29"/>
      <c r="Y18" s="29"/>
      <c r="Z18" s="29"/>
    </row>
    <row r="19" spans="1:26" ht="14" thickBot="1" x14ac:dyDescent="0.2">
      <c r="A19" s="89" t="s">
        <v>1855</v>
      </c>
      <c r="B19" s="564">
        <v>6</v>
      </c>
      <c r="D19" s="1081" t="s">
        <v>2770</v>
      </c>
      <c r="E19" s="1082"/>
      <c r="F19" s="1082"/>
      <c r="G19" s="1094"/>
      <c r="H19" s="1081" t="s">
        <v>2771</v>
      </c>
      <c r="I19" s="1094"/>
      <c r="J19" s="659">
        <v>572</v>
      </c>
      <c r="K19" s="603"/>
      <c r="L19" s="660"/>
      <c r="N19" s="1098" t="s">
        <v>1440</v>
      </c>
      <c r="O19" s="1099"/>
      <c r="P19" s="1100"/>
      <c r="Q19" s="1098" t="s">
        <v>1441</v>
      </c>
      <c r="R19" s="1100"/>
      <c r="S19" s="807">
        <v>59724.72</v>
      </c>
      <c r="T19" s="809"/>
      <c r="U19" s="29"/>
      <c r="V19" s="29"/>
      <c r="W19" s="29"/>
      <c r="X19" s="29"/>
      <c r="Y19" s="29"/>
      <c r="Z19" s="29"/>
    </row>
    <row r="20" spans="1:26" ht="15" thickTop="1" thickBot="1" x14ac:dyDescent="0.2">
      <c r="A20" s="91"/>
      <c r="B20" s="566">
        <v>110</v>
      </c>
      <c r="D20" s="1081" t="s">
        <v>1436</v>
      </c>
      <c r="E20" s="1082"/>
      <c r="F20" s="1082"/>
      <c r="G20" s="1094"/>
      <c r="H20" s="1081" t="s">
        <v>1437</v>
      </c>
      <c r="I20" s="1094"/>
      <c r="J20" s="659">
        <v>175065.65</v>
      </c>
      <c r="K20" s="603"/>
      <c r="L20" s="660"/>
      <c r="N20" s="1098" t="s">
        <v>1442</v>
      </c>
      <c r="O20" s="1099"/>
      <c r="P20" s="1100"/>
      <c r="Q20" s="1098" t="s">
        <v>1443</v>
      </c>
      <c r="R20" s="1100"/>
      <c r="S20" s="807">
        <v>41798</v>
      </c>
      <c r="T20" s="809"/>
      <c r="U20" s="29"/>
      <c r="V20" s="29"/>
      <c r="W20" s="29"/>
      <c r="X20" s="29"/>
      <c r="Y20" s="29"/>
      <c r="Z20" s="29"/>
    </row>
    <row r="21" spans="1:26" x14ac:dyDescent="0.15">
      <c r="D21" s="1081" t="s">
        <v>2772</v>
      </c>
      <c r="E21" s="1082"/>
      <c r="F21" s="1082"/>
      <c r="G21" s="1094"/>
      <c r="H21" s="1076"/>
      <c r="I21" s="1101"/>
      <c r="J21" s="659">
        <v>22968</v>
      </c>
      <c r="K21" s="603"/>
      <c r="L21" s="660"/>
      <c r="N21" s="1098" t="s">
        <v>1444</v>
      </c>
      <c r="O21" s="1099"/>
      <c r="P21" s="1100"/>
      <c r="Q21" s="1098" t="s">
        <v>1445</v>
      </c>
      <c r="R21" s="1100"/>
      <c r="S21" s="807">
        <v>30694</v>
      </c>
      <c r="T21" s="809"/>
      <c r="U21" s="29"/>
      <c r="V21" s="29"/>
      <c r="W21" s="29"/>
      <c r="X21" s="29"/>
      <c r="Y21" s="29"/>
      <c r="Z21" s="29"/>
    </row>
    <row r="22" spans="1:26" ht="14" thickBot="1" x14ac:dyDescent="0.2">
      <c r="A22" s="118" t="s">
        <v>5044</v>
      </c>
      <c r="D22" s="1098" t="s">
        <v>1438</v>
      </c>
      <c r="E22" s="1099"/>
      <c r="F22" s="1099"/>
      <c r="G22" s="1100"/>
      <c r="H22" s="1098" t="s">
        <v>1439</v>
      </c>
      <c r="I22" s="1100"/>
      <c r="J22" s="807">
        <v>81455.95</v>
      </c>
      <c r="K22" s="808"/>
      <c r="L22" s="809"/>
      <c r="N22" s="1072" t="s">
        <v>1448</v>
      </c>
      <c r="O22" s="1073"/>
      <c r="P22" s="1089"/>
      <c r="Q22" s="1076"/>
      <c r="R22" s="1101"/>
      <c r="S22" s="604">
        <v>285224.73</v>
      </c>
      <c r="T22" s="670"/>
      <c r="U22" s="29"/>
      <c r="V22" s="29"/>
      <c r="W22" s="29"/>
      <c r="X22" s="29"/>
      <c r="Y22" s="29"/>
      <c r="Z22" s="29"/>
    </row>
    <row r="23" spans="1:26" ht="14" thickBot="1" x14ac:dyDescent="0.2">
      <c r="A23" s="88" t="s">
        <v>1846</v>
      </c>
      <c r="B23" s="88" t="s">
        <v>1487</v>
      </c>
      <c r="D23" s="1098" t="s">
        <v>1440</v>
      </c>
      <c r="E23" s="1099"/>
      <c r="F23" s="1099"/>
      <c r="G23" s="1100"/>
      <c r="H23" s="1098" t="s">
        <v>1441</v>
      </c>
      <c r="I23" s="1100"/>
      <c r="J23" s="807">
        <v>292</v>
      </c>
      <c r="K23" s="808"/>
      <c r="L23" s="809"/>
      <c r="N23" s="29"/>
      <c r="O23" s="29"/>
      <c r="P23" s="29"/>
      <c r="Q23" s="29"/>
      <c r="R23" s="29"/>
      <c r="S23" s="29"/>
      <c r="T23" s="29"/>
      <c r="U23" s="29"/>
      <c r="V23" s="29"/>
      <c r="W23" s="29"/>
      <c r="X23" s="29"/>
      <c r="Y23" s="29"/>
      <c r="Z23" s="29"/>
    </row>
    <row r="24" spans="1:26" ht="14" thickBot="1" x14ac:dyDescent="0.2">
      <c r="A24" s="89" t="s">
        <v>2839</v>
      </c>
      <c r="B24" s="564">
        <v>5</v>
      </c>
      <c r="D24" s="1098" t="s">
        <v>1442</v>
      </c>
      <c r="E24" s="1099"/>
      <c r="F24" s="1099"/>
      <c r="G24" s="1100"/>
      <c r="H24" s="1098" t="s">
        <v>1443</v>
      </c>
      <c r="I24" s="1100"/>
      <c r="J24" s="807">
        <v>6640</v>
      </c>
      <c r="K24" s="808"/>
      <c r="L24" s="809"/>
      <c r="N24" s="1078"/>
      <c r="O24" s="1078"/>
      <c r="P24" s="1078"/>
      <c r="Q24" s="1078"/>
      <c r="R24" s="1078"/>
      <c r="S24" s="1078"/>
      <c r="T24" s="1078"/>
      <c r="U24" s="1078"/>
      <c r="V24" s="1078"/>
      <c r="W24" s="1078"/>
      <c r="X24" s="1078"/>
      <c r="Y24" s="1078"/>
      <c r="Z24" s="1078"/>
    </row>
    <row r="25" spans="1:26" ht="14" thickBot="1" x14ac:dyDescent="0.2">
      <c r="A25" s="90" t="s">
        <v>2840</v>
      </c>
      <c r="B25" s="565">
        <v>2</v>
      </c>
      <c r="D25" s="1098" t="s">
        <v>1444</v>
      </c>
      <c r="E25" s="1099"/>
      <c r="F25" s="1099"/>
      <c r="G25" s="1100"/>
      <c r="H25" s="1098" t="s">
        <v>1445</v>
      </c>
      <c r="I25" s="1100"/>
      <c r="J25" s="807">
        <v>5675</v>
      </c>
      <c r="K25" s="808"/>
      <c r="L25" s="809"/>
      <c r="N25" s="1081" t="s">
        <v>1449</v>
      </c>
      <c r="O25" s="1082"/>
      <c r="P25" s="1082"/>
      <c r="Q25" s="1082"/>
      <c r="R25" s="1094"/>
      <c r="S25" s="1081" t="s">
        <v>1450</v>
      </c>
      <c r="T25" s="1094"/>
      <c r="U25" s="1091"/>
      <c r="V25" s="1091"/>
      <c r="W25" s="1091"/>
      <c r="X25" s="1091"/>
      <c r="Y25" s="1091"/>
      <c r="Z25" s="1091"/>
    </row>
    <row r="26" spans="1:26" ht="15" thickTop="1" thickBot="1" x14ac:dyDescent="0.2">
      <c r="A26" s="91"/>
      <c r="B26" s="566">
        <v>7</v>
      </c>
      <c r="D26" s="1081" t="s">
        <v>1446</v>
      </c>
      <c r="E26" s="1082"/>
      <c r="F26" s="1082"/>
      <c r="G26" s="1094"/>
      <c r="H26" s="1081" t="s">
        <v>1447</v>
      </c>
      <c r="I26" s="1094"/>
      <c r="J26" s="659">
        <v>4888.28</v>
      </c>
      <c r="K26" s="603"/>
      <c r="L26" s="660"/>
      <c r="N26" s="1072" t="s">
        <v>1451</v>
      </c>
      <c r="O26" s="1073"/>
      <c r="P26" s="1073"/>
      <c r="Q26" s="1073"/>
      <c r="R26" s="1089"/>
      <c r="S26" s="681"/>
      <c r="T26" s="682"/>
      <c r="U26" s="1091"/>
      <c r="V26" s="1091"/>
      <c r="W26" s="1091"/>
      <c r="X26" s="1091"/>
      <c r="Y26" s="1091"/>
      <c r="Z26" s="1091"/>
    </row>
    <row r="27" spans="1:26" x14ac:dyDescent="0.15">
      <c r="D27" s="29"/>
      <c r="E27" s="29"/>
      <c r="F27" s="29"/>
      <c r="G27" s="29"/>
      <c r="H27" s="29"/>
      <c r="I27" s="29"/>
      <c r="J27" s="29"/>
      <c r="K27" s="29"/>
      <c r="L27" s="29"/>
      <c r="N27" s="1074" t="s">
        <v>1452</v>
      </c>
      <c r="O27" s="1075"/>
      <c r="P27" s="1075"/>
      <c r="Q27" s="1075"/>
      <c r="R27" s="1092"/>
      <c r="S27" s="659">
        <v>4050</v>
      </c>
      <c r="T27" s="660"/>
      <c r="U27" s="1091"/>
      <c r="V27" s="1091"/>
      <c r="W27" s="1091"/>
      <c r="X27" s="1091"/>
      <c r="Y27" s="1091"/>
      <c r="Z27" s="1091"/>
    </row>
    <row r="28" spans="1:26" x14ac:dyDescent="0.15">
      <c r="D28" s="1078"/>
      <c r="E28" s="1078"/>
      <c r="F28" s="1078"/>
      <c r="G28" s="1078"/>
      <c r="H28" s="1078"/>
      <c r="I28" s="1078"/>
      <c r="J28" s="1078"/>
      <c r="K28" s="1078"/>
      <c r="L28" s="1078"/>
      <c r="N28" s="1074" t="s">
        <v>1428</v>
      </c>
      <c r="O28" s="1075"/>
      <c r="P28" s="1075"/>
      <c r="Q28" s="1075"/>
      <c r="R28" s="1092"/>
      <c r="S28" s="659">
        <v>1502</v>
      </c>
      <c r="T28" s="660"/>
      <c r="U28" s="1091"/>
      <c r="V28" s="1091"/>
      <c r="W28" s="1091"/>
      <c r="X28" s="1091"/>
      <c r="Y28" s="1091"/>
      <c r="Z28" s="1091"/>
    </row>
    <row r="29" spans="1:26" x14ac:dyDescent="0.15">
      <c r="D29" s="1081" t="s">
        <v>2773</v>
      </c>
      <c r="E29" s="1082"/>
      <c r="F29" s="1082"/>
      <c r="G29" s="1094"/>
      <c r="H29" s="1081" t="s">
        <v>2774</v>
      </c>
      <c r="I29" s="1094"/>
      <c r="J29" s="659">
        <v>64506</v>
      </c>
      <c r="K29" s="603"/>
      <c r="L29" s="660"/>
      <c r="N29" s="1074" t="s">
        <v>1430</v>
      </c>
      <c r="O29" s="1075"/>
      <c r="P29" s="1075"/>
      <c r="Q29" s="1075"/>
      <c r="R29" s="1092"/>
      <c r="S29" s="659">
        <v>1402</v>
      </c>
      <c r="T29" s="660"/>
      <c r="U29" s="1091"/>
      <c r="V29" s="1091"/>
      <c r="W29" s="1091"/>
      <c r="X29" s="1091"/>
      <c r="Y29" s="1091"/>
      <c r="Z29" s="1091"/>
    </row>
    <row r="30" spans="1:26" x14ac:dyDescent="0.15">
      <c r="D30" s="1081" t="s">
        <v>2775</v>
      </c>
      <c r="E30" s="1082"/>
      <c r="F30" s="1082"/>
      <c r="G30" s="1094"/>
      <c r="H30" s="1081" t="s">
        <v>2776</v>
      </c>
      <c r="I30" s="1094"/>
      <c r="J30" s="659">
        <v>1200</v>
      </c>
      <c r="K30" s="603"/>
      <c r="L30" s="660"/>
      <c r="N30" s="1074" t="s">
        <v>1432</v>
      </c>
      <c r="O30" s="1075"/>
      <c r="P30" s="1075"/>
      <c r="Q30" s="1075"/>
      <c r="R30" s="1092"/>
      <c r="S30" s="659">
        <v>424</v>
      </c>
      <c r="T30" s="660"/>
      <c r="U30" s="1091"/>
      <c r="V30" s="1091"/>
      <c r="W30" s="1091"/>
      <c r="X30" s="1091"/>
      <c r="Y30" s="1091"/>
      <c r="Z30" s="1091"/>
    </row>
    <row r="31" spans="1:26" x14ac:dyDescent="0.15">
      <c r="D31" s="1081" t="s">
        <v>2777</v>
      </c>
      <c r="E31" s="1082"/>
      <c r="F31" s="1082"/>
      <c r="G31" s="1094"/>
      <c r="H31" s="1081" t="s">
        <v>2778</v>
      </c>
      <c r="I31" s="1094"/>
      <c r="J31" s="659">
        <v>66172</v>
      </c>
      <c r="K31" s="603"/>
      <c r="L31" s="660"/>
      <c r="N31" s="1074" t="s">
        <v>1438</v>
      </c>
      <c r="O31" s="1075"/>
      <c r="P31" s="1075"/>
      <c r="Q31" s="1075"/>
      <c r="R31" s="1092"/>
      <c r="S31" s="659">
        <v>28442.76</v>
      </c>
      <c r="T31" s="660"/>
      <c r="U31" s="1091"/>
      <c r="V31" s="1091"/>
      <c r="W31" s="1091"/>
      <c r="X31" s="1091"/>
      <c r="Y31" s="1091"/>
      <c r="Z31" s="1091"/>
    </row>
    <row r="32" spans="1:26" x14ac:dyDescent="0.15">
      <c r="D32" s="1081" t="s">
        <v>2779</v>
      </c>
      <c r="E32" s="1082"/>
      <c r="F32" s="1082"/>
      <c r="G32" s="1094"/>
      <c r="H32" s="1081" t="s">
        <v>2780</v>
      </c>
      <c r="I32" s="1094"/>
      <c r="J32" s="659">
        <v>5059.26</v>
      </c>
      <c r="K32" s="603"/>
      <c r="L32" s="660"/>
      <c r="N32" s="1072" t="s">
        <v>1453</v>
      </c>
      <c r="O32" s="1073"/>
      <c r="P32" s="1073"/>
      <c r="Q32" s="1073"/>
      <c r="R32" s="1089"/>
      <c r="S32" s="604">
        <v>35820.76</v>
      </c>
      <c r="T32" s="670"/>
      <c r="U32" s="1091"/>
      <c r="V32" s="1091"/>
      <c r="W32" s="1091"/>
      <c r="X32" s="1091"/>
      <c r="Y32" s="1091"/>
      <c r="Z32" s="1091"/>
    </row>
    <row r="33" spans="4:26" x14ac:dyDescent="0.15">
      <c r="D33" s="1072" t="s">
        <v>1448</v>
      </c>
      <c r="E33" s="1073"/>
      <c r="F33" s="1073"/>
      <c r="G33" s="1089"/>
      <c r="H33" s="1076"/>
      <c r="I33" s="1101"/>
      <c r="J33" s="604">
        <v>498378.47</v>
      </c>
      <c r="K33" s="605"/>
      <c r="L33" s="670"/>
      <c r="N33" s="1072" t="s">
        <v>1454</v>
      </c>
      <c r="O33" s="1073"/>
      <c r="P33" s="1073"/>
      <c r="Q33" s="1073"/>
      <c r="R33" s="1089"/>
      <c r="S33" s="657"/>
      <c r="T33" s="658"/>
      <c r="U33" s="1091"/>
      <c r="V33" s="1091"/>
      <c r="W33" s="1091"/>
      <c r="X33" s="1091"/>
      <c r="Y33" s="1091"/>
      <c r="Z33" s="1091"/>
    </row>
    <row r="34" spans="4:26" x14ac:dyDescent="0.15">
      <c r="D34" s="1091"/>
      <c r="E34" s="1091"/>
      <c r="F34" s="1091"/>
      <c r="G34" s="1091"/>
      <c r="H34" s="1091"/>
      <c r="I34" s="1091"/>
      <c r="J34" s="1091"/>
      <c r="K34" s="1091"/>
      <c r="L34" s="1091"/>
      <c r="N34" s="1074" t="s">
        <v>1452</v>
      </c>
      <c r="O34" s="1075"/>
      <c r="P34" s="1075"/>
      <c r="Q34" s="1075"/>
      <c r="R34" s="1092"/>
      <c r="S34" s="659">
        <v>345</v>
      </c>
      <c r="T34" s="660"/>
      <c r="U34" s="1091"/>
      <c r="V34" s="1091"/>
      <c r="W34" s="1091"/>
      <c r="X34" s="1091"/>
      <c r="Y34" s="1091"/>
      <c r="Z34" s="1091"/>
    </row>
    <row r="35" spans="4:26" x14ac:dyDescent="0.15">
      <c r="D35" s="1081" t="s">
        <v>1449</v>
      </c>
      <c r="E35" s="1082"/>
      <c r="F35" s="1082"/>
      <c r="G35" s="1082"/>
      <c r="H35" s="1082"/>
      <c r="I35" s="1094"/>
      <c r="J35" s="1081" t="s">
        <v>1450</v>
      </c>
      <c r="K35" s="1082"/>
      <c r="L35" s="1094"/>
      <c r="N35" s="1074" t="s">
        <v>1432</v>
      </c>
      <c r="O35" s="1075"/>
      <c r="P35" s="1075"/>
      <c r="Q35" s="1075"/>
      <c r="R35" s="1092"/>
      <c r="S35" s="659">
        <v>419</v>
      </c>
      <c r="T35" s="660"/>
      <c r="U35" s="1091"/>
      <c r="V35" s="1091"/>
      <c r="W35" s="1091"/>
      <c r="X35" s="1091"/>
      <c r="Y35" s="1091"/>
      <c r="Z35" s="1091"/>
    </row>
    <row r="36" spans="4:26" x14ac:dyDescent="0.15">
      <c r="D36" s="1072" t="s">
        <v>1451</v>
      </c>
      <c r="E36" s="1073"/>
      <c r="F36" s="1073"/>
      <c r="G36" s="1073"/>
      <c r="H36" s="1073"/>
      <c r="I36" s="1089"/>
      <c r="J36" s="681"/>
      <c r="K36" s="767"/>
      <c r="L36" s="682"/>
      <c r="N36" s="1074" t="s">
        <v>1436</v>
      </c>
      <c r="O36" s="1075"/>
      <c r="P36" s="1075"/>
      <c r="Q36" s="1075"/>
      <c r="R36" s="1092"/>
      <c r="S36" s="659">
        <v>1915</v>
      </c>
      <c r="T36" s="660"/>
      <c r="U36" s="1091"/>
      <c r="V36" s="1091"/>
      <c r="W36" s="1091"/>
      <c r="X36" s="1091"/>
      <c r="Y36" s="1091"/>
      <c r="Z36" s="1091"/>
    </row>
    <row r="37" spans="4:26" x14ac:dyDescent="0.15">
      <c r="D37" s="1074" t="s">
        <v>1452</v>
      </c>
      <c r="E37" s="1075"/>
      <c r="F37" s="1075"/>
      <c r="G37" s="1075"/>
      <c r="H37" s="1075"/>
      <c r="I37" s="1092"/>
      <c r="J37" s="810">
        <v>5983</v>
      </c>
      <c r="K37" s="811"/>
      <c r="L37" s="812"/>
      <c r="N37" s="1074" t="s">
        <v>1438</v>
      </c>
      <c r="O37" s="1075"/>
      <c r="P37" s="1075"/>
      <c r="Q37" s="1075"/>
      <c r="R37" s="1092"/>
      <c r="S37" s="659">
        <v>26069.759999999998</v>
      </c>
      <c r="T37" s="660"/>
      <c r="U37" s="1091"/>
      <c r="V37" s="1091"/>
      <c r="W37" s="1091"/>
      <c r="X37" s="1091"/>
      <c r="Y37" s="1091"/>
      <c r="Z37" s="1091"/>
    </row>
    <row r="38" spans="4:26" x14ac:dyDescent="0.15">
      <c r="D38" s="1074" t="s">
        <v>1428</v>
      </c>
      <c r="E38" s="1075"/>
      <c r="F38" s="1075"/>
      <c r="G38" s="1075"/>
      <c r="H38" s="1075"/>
      <c r="I38" s="1092"/>
      <c r="J38" s="810">
        <v>3150</v>
      </c>
      <c r="K38" s="811"/>
      <c r="L38" s="812"/>
      <c r="N38" s="1072" t="s">
        <v>1455</v>
      </c>
      <c r="O38" s="1073"/>
      <c r="P38" s="1073"/>
      <c r="Q38" s="1073"/>
      <c r="R38" s="1089"/>
      <c r="S38" s="604">
        <v>28748.76</v>
      </c>
      <c r="T38" s="670"/>
      <c r="U38" s="1091"/>
      <c r="V38" s="1091"/>
      <c r="W38" s="1091"/>
      <c r="X38" s="1091"/>
      <c r="Y38" s="1091"/>
      <c r="Z38" s="1091"/>
    </row>
    <row r="39" spans="4:26" x14ac:dyDescent="0.15">
      <c r="D39" s="1074" t="s">
        <v>1430</v>
      </c>
      <c r="E39" s="1075"/>
      <c r="F39" s="1075"/>
      <c r="G39" s="1075"/>
      <c r="H39" s="1075"/>
      <c r="I39" s="1092"/>
      <c r="J39" s="810">
        <v>6917</v>
      </c>
      <c r="K39" s="811"/>
      <c r="L39" s="812"/>
      <c r="N39" s="1072" t="s">
        <v>1456</v>
      </c>
      <c r="O39" s="1073"/>
      <c r="P39" s="1073"/>
      <c r="Q39" s="1073"/>
      <c r="R39" s="1089"/>
      <c r="S39" s="657"/>
      <c r="T39" s="658"/>
      <c r="U39" s="1091"/>
      <c r="V39" s="1091"/>
      <c r="W39" s="1091"/>
      <c r="X39" s="1091"/>
      <c r="Y39" s="1091"/>
      <c r="Z39" s="1091"/>
    </row>
    <row r="40" spans="4:26" x14ac:dyDescent="0.15">
      <c r="D40" s="1074" t="s">
        <v>1432</v>
      </c>
      <c r="E40" s="1075"/>
      <c r="F40" s="1075"/>
      <c r="G40" s="1075"/>
      <c r="H40" s="1075"/>
      <c r="I40" s="1092"/>
      <c r="J40" s="810">
        <v>2304</v>
      </c>
      <c r="K40" s="811"/>
      <c r="L40" s="812"/>
      <c r="N40" s="1074" t="s">
        <v>1457</v>
      </c>
      <c r="O40" s="1075"/>
      <c r="P40" s="1075"/>
      <c r="Q40" s="1075"/>
      <c r="R40" s="1092"/>
      <c r="S40" s="659">
        <v>4323</v>
      </c>
      <c r="T40" s="660"/>
      <c r="U40" s="1091"/>
      <c r="V40" s="1091"/>
      <c r="W40" s="1091"/>
      <c r="X40" s="1091"/>
      <c r="Y40" s="1091"/>
      <c r="Z40" s="1091"/>
    </row>
    <row r="41" spans="4:26" x14ac:dyDescent="0.15">
      <c r="D41" s="1074" t="s">
        <v>1436</v>
      </c>
      <c r="E41" s="1075"/>
      <c r="F41" s="1075"/>
      <c r="G41" s="1075"/>
      <c r="H41" s="1075"/>
      <c r="I41" s="1092"/>
      <c r="J41" s="810">
        <v>84752.65</v>
      </c>
      <c r="K41" s="811"/>
      <c r="L41" s="812"/>
      <c r="N41" s="1074" t="s">
        <v>1434</v>
      </c>
      <c r="O41" s="1075"/>
      <c r="P41" s="1075"/>
      <c r="Q41" s="1075"/>
      <c r="R41" s="1092"/>
      <c r="S41" s="659">
        <v>935</v>
      </c>
      <c r="T41" s="660"/>
      <c r="U41" s="1091"/>
      <c r="V41" s="1091"/>
      <c r="W41" s="1091"/>
      <c r="X41" s="1091"/>
      <c r="Y41" s="1091"/>
      <c r="Z41" s="1091"/>
    </row>
    <row r="42" spans="4:26" x14ac:dyDescent="0.15">
      <c r="D42" s="1074" t="s">
        <v>2772</v>
      </c>
      <c r="E42" s="1075"/>
      <c r="F42" s="1075"/>
      <c r="G42" s="1075"/>
      <c r="H42" s="1075"/>
      <c r="I42" s="1092"/>
      <c r="J42" s="810">
        <v>20724</v>
      </c>
      <c r="K42" s="811"/>
      <c r="L42" s="812"/>
      <c r="N42" s="1072" t="s">
        <v>1458</v>
      </c>
      <c r="O42" s="1073"/>
      <c r="P42" s="1073"/>
      <c r="Q42" s="1073"/>
      <c r="R42" s="1089"/>
      <c r="S42" s="604">
        <v>5258</v>
      </c>
      <c r="T42" s="670"/>
      <c r="U42" s="1091"/>
      <c r="V42" s="1091"/>
      <c r="W42" s="1091"/>
      <c r="X42" s="1091"/>
      <c r="Y42" s="1091"/>
      <c r="Z42" s="1091"/>
    </row>
    <row r="43" spans="4:26" x14ac:dyDescent="0.15">
      <c r="D43" s="1074" t="s">
        <v>1438</v>
      </c>
      <c r="E43" s="1075"/>
      <c r="F43" s="1075"/>
      <c r="G43" s="1075"/>
      <c r="H43" s="1075"/>
      <c r="I43" s="1092"/>
      <c r="J43" s="810">
        <v>57173.46</v>
      </c>
      <c r="K43" s="811"/>
      <c r="L43" s="812"/>
      <c r="N43" s="1072" t="s">
        <v>2908</v>
      </c>
      <c r="O43" s="1073"/>
      <c r="P43" s="1073"/>
      <c r="Q43" s="1073"/>
      <c r="R43" s="1089"/>
      <c r="S43" s="657"/>
      <c r="T43" s="658"/>
      <c r="U43" s="1091"/>
      <c r="V43" s="1091"/>
      <c r="W43" s="1091"/>
      <c r="X43" s="1091"/>
      <c r="Y43" s="1091"/>
      <c r="Z43" s="1091"/>
    </row>
    <row r="44" spans="4:26" x14ac:dyDescent="0.15">
      <c r="D44" s="1074" t="s">
        <v>1446</v>
      </c>
      <c r="E44" s="1075"/>
      <c r="F44" s="1075"/>
      <c r="G44" s="1075"/>
      <c r="H44" s="1075"/>
      <c r="I44" s="1092"/>
      <c r="J44" s="810">
        <v>1219.58</v>
      </c>
      <c r="K44" s="811"/>
      <c r="L44" s="812"/>
      <c r="N44" s="1074" t="s">
        <v>1457</v>
      </c>
      <c r="O44" s="1075"/>
      <c r="P44" s="1075"/>
      <c r="Q44" s="1075"/>
      <c r="R44" s="1092"/>
      <c r="S44" s="659">
        <v>27254</v>
      </c>
      <c r="T44" s="660"/>
      <c r="U44" s="1091"/>
      <c r="V44" s="1091"/>
      <c r="W44" s="1091"/>
      <c r="X44" s="1091"/>
      <c r="Y44" s="1091"/>
      <c r="Z44" s="1091"/>
    </row>
    <row r="45" spans="4:26" x14ac:dyDescent="0.15">
      <c r="D45" s="1072" t="s">
        <v>1453</v>
      </c>
      <c r="E45" s="1073"/>
      <c r="F45" s="1073"/>
      <c r="G45" s="1073"/>
      <c r="H45" s="1073"/>
      <c r="I45" s="1089"/>
      <c r="J45" s="813">
        <v>182223.69</v>
      </c>
      <c r="K45" s="814"/>
      <c r="L45" s="815"/>
      <c r="N45" s="1074" t="s">
        <v>1469</v>
      </c>
      <c r="O45" s="1075"/>
      <c r="P45" s="1075"/>
      <c r="Q45" s="1075"/>
      <c r="R45" s="1092"/>
      <c r="S45" s="659">
        <v>188.5</v>
      </c>
      <c r="T45" s="660"/>
      <c r="U45" s="1091"/>
      <c r="V45" s="1091"/>
      <c r="W45" s="1091"/>
      <c r="X45" s="1091"/>
      <c r="Y45" s="1091"/>
      <c r="Z45" s="1091"/>
    </row>
    <row r="46" spans="4:26" x14ac:dyDescent="0.15">
      <c r="D46" s="1072" t="s">
        <v>1454</v>
      </c>
      <c r="E46" s="1073"/>
      <c r="F46" s="1073"/>
      <c r="G46" s="1073"/>
      <c r="H46" s="1073"/>
      <c r="I46" s="1089"/>
      <c r="J46" s="657"/>
      <c r="K46" s="606"/>
      <c r="L46" s="658"/>
      <c r="N46" s="1072" t="s">
        <v>2909</v>
      </c>
      <c r="O46" s="1073"/>
      <c r="P46" s="1073"/>
      <c r="Q46" s="1073"/>
      <c r="R46" s="1089"/>
      <c r="S46" s="604">
        <v>27442.5</v>
      </c>
      <c r="T46" s="670"/>
      <c r="U46" s="1091"/>
      <c r="V46" s="1091"/>
      <c r="W46" s="1091"/>
      <c r="X46" s="1091"/>
      <c r="Y46" s="1091"/>
      <c r="Z46" s="1091"/>
    </row>
    <row r="47" spans="4:26" x14ac:dyDescent="0.15">
      <c r="D47" s="1074" t="s">
        <v>1452</v>
      </c>
      <c r="E47" s="1075"/>
      <c r="F47" s="1075"/>
      <c r="G47" s="1075"/>
      <c r="H47" s="1075"/>
      <c r="I47" s="1092"/>
      <c r="J47" s="810">
        <v>5085</v>
      </c>
      <c r="K47" s="811"/>
      <c r="L47" s="812"/>
      <c r="N47" s="1072" t="s">
        <v>1459</v>
      </c>
      <c r="O47" s="1073"/>
      <c r="P47" s="1073"/>
      <c r="Q47" s="1073"/>
      <c r="R47" s="1089"/>
      <c r="S47" s="657"/>
      <c r="T47" s="658"/>
      <c r="U47" s="1091"/>
      <c r="V47" s="1091"/>
      <c r="W47" s="1091"/>
      <c r="X47" s="1091"/>
      <c r="Y47" s="1091"/>
      <c r="Z47" s="1091"/>
    </row>
    <row r="48" spans="4:26" x14ac:dyDescent="0.15">
      <c r="D48" s="1074" t="s">
        <v>1432</v>
      </c>
      <c r="E48" s="1075"/>
      <c r="F48" s="1075"/>
      <c r="G48" s="1075"/>
      <c r="H48" s="1075"/>
      <c r="I48" s="1092"/>
      <c r="J48" s="810">
        <v>2912</v>
      </c>
      <c r="K48" s="811"/>
      <c r="L48" s="812"/>
      <c r="N48" s="1095" t="s">
        <v>1438</v>
      </c>
      <c r="O48" s="1096"/>
      <c r="P48" s="1096"/>
      <c r="Q48" s="1096"/>
      <c r="R48" s="1097"/>
      <c r="S48" s="807">
        <v>95</v>
      </c>
      <c r="T48" s="809"/>
      <c r="U48" s="1091"/>
      <c r="V48" s="1091"/>
      <c r="W48" s="1091"/>
      <c r="X48" s="1091"/>
      <c r="Y48" s="1091"/>
      <c r="Z48" s="1091"/>
    </row>
    <row r="49" spans="4:26" x14ac:dyDescent="0.15">
      <c r="D49" s="1074" t="s">
        <v>1436</v>
      </c>
      <c r="E49" s="1075"/>
      <c r="F49" s="1075"/>
      <c r="G49" s="1075"/>
      <c r="H49" s="1075"/>
      <c r="I49" s="1092"/>
      <c r="J49" s="810">
        <v>37851</v>
      </c>
      <c r="K49" s="811"/>
      <c r="L49" s="812"/>
      <c r="N49" s="1072" t="s">
        <v>1460</v>
      </c>
      <c r="O49" s="1073"/>
      <c r="P49" s="1073"/>
      <c r="Q49" s="1073"/>
      <c r="R49" s="1089"/>
      <c r="S49" s="604">
        <v>95</v>
      </c>
      <c r="T49" s="670"/>
      <c r="U49" s="1091"/>
      <c r="V49" s="1091"/>
      <c r="W49" s="1091"/>
      <c r="X49" s="1091"/>
      <c r="Y49" s="1091"/>
      <c r="Z49" s="1091"/>
    </row>
    <row r="50" spans="4:26" x14ac:dyDescent="0.15">
      <c r="D50" s="1074" t="s">
        <v>2772</v>
      </c>
      <c r="E50" s="1075"/>
      <c r="F50" s="1075"/>
      <c r="G50" s="1075"/>
      <c r="H50" s="1075"/>
      <c r="I50" s="1092"/>
      <c r="J50" s="810">
        <v>2244</v>
      </c>
      <c r="K50" s="811"/>
      <c r="L50" s="812"/>
      <c r="N50" s="1072" t="s">
        <v>1461</v>
      </c>
      <c r="O50" s="1073"/>
      <c r="P50" s="1073"/>
      <c r="Q50" s="1073"/>
      <c r="R50" s="1089"/>
      <c r="S50" s="657"/>
      <c r="T50" s="658"/>
      <c r="U50" s="1091"/>
      <c r="V50" s="1091"/>
      <c r="W50" s="1091"/>
      <c r="X50" s="1091"/>
      <c r="Y50" s="1091"/>
      <c r="Z50" s="1091"/>
    </row>
    <row r="51" spans="4:26" x14ac:dyDescent="0.15">
      <c r="D51" s="1074" t="s">
        <v>1438</v>
      </c>
      <c r="E51" s="1075"/>
      <c r="F51" s="1075"/>
      <c r="G51" s="1075"/>
      <c r="H51" s="1075"/>
      <c r="I51" s="1092"/>
      <c r="J51" s="810">
        <v>24263.49</v>
      </c>
      <c r="K51" s="811"/>
      <c r="L51" s="812"/>
      <c r="N51" s="1074" t="s">
        <v>1440</v>
      </c>
      <c r="O51" s="1075"/>
      <c r="P51" s="1075"/>
      <c r="Q51" s="1075"/>
      <c r="R51" s="1092"/>
      <c r="S51" s="659">
        <v>59724.72</v>
      </c>
      <c r="T51" s="660"/>
      <c r="U51" s="1091"/>
      <c r="V51" s="1091"/>
      <c r="W51" s="1091"/>
      <c r="X51" s="1091"/>
      <c r="Y51" s="1091"/>
      <c r="Z51" s="1091"/>
    </row>
    <row r="52" spans="4:26" x14ac:dyDescent="0.15">
      <c r="D52" s="1074" t="s">
        <v>1446</v>
      </c>
      <c r="E52" s="1075"/>
      <c r="F52" s="1075"/>
      <c r="G52" s="1075"/>
      <c r="H52" s="1075"/>
      <c r="I52" s="1092"/>
      <c r="J52" s="810">
        <v>3668.7</v>
      </c>
      <c r="K52" s="811"/>
      <c r="L52" s="812"/>
      <c r="N52" s="1072" t="s">
        <v>1462</v>
      </c>
      <c r="O52" s="1073"/>
      <c r="P52" s="1073"/>
      <c r="Q52" s="1073"/>
      <c r="R52" s="1089"/>
      <c r="S52" s="604">
        <v>59724.72</v>
      </c>
      <c r="T52" s="670"/>
      <c r="U52" s="1091"/>
      <c r="V52" s="1091"/>
      <c r="W52" s="1091"/>
      <c r="X52" s="1091"/>
      <c r="Y52" s="1091"/>
      <c r="Z52" s="1091"/>
    </row>
    <row r="53" spans="4:26" x14ac:dyDescent="0.15">
      <c r="D53" s="1072" t="s">
        <v>1455</v>
      </c>
      <c r="E53" s="1073"/>
      <c r="F53" s="1073"/>
      <c r="G53" s="1073"/>
      <c r="H53" s="1073"/>
      <c r="I53" s="1089"/>
      <c r="J53" s="813">
        <v>76024.19</v>
      </c>
      <c r="K53" s="814"/>
      <c r="L53" s="815"/>
      <c r="N53" s="1072" t="s">
        <v>2785</v>
      </c>
      <c r="O53" s="1073"/>
      <c r="P53" s="1073"/>
      <c r="Q53" s="1073"/>
      <c r="R53" s="1089"/>
      <c r="S53" s="657"/>
      <c r="T53" s="658"/>
      <c r="U53" s="1091"/>
      <c r="V53" s="1091"/>
      <c r="W53" s="1091"/>
      <c r="X53" s="1091"/>
      <c r="Y53" s="1091"/>
      <c r="Z53" s="1091"/>
    </row>
    <row r="54" spans="4:26" x14ac:dyDescent="0.15">
      <c r="D54" s="1072" t="s">
        <v>1459</v>
      </c>
      <c r="E54" s="1073"/>
      <c r="F54" s="1073"/>
      <c r="G54" s="1073"/>
      <c r="H54" s="1073"/>
      <c r="I54" s="1089"/>
      <c r="J54" s="657"/>
      <c r="K54" s="606"/>
      <c r="L54" s="658"/>
      <c r="N54" s="1074" t="s">
        <v>2747</v>
      </c>
      <c r="O54" s="1075"/>
      <c r="P54" s="1075"/>
      <c r="Q54" s="1075"/>
      <c r="R54" s="1092"/>
      <c r="S54" s="659">
        <v>159</v>
      </c>
      <c r="T54" s="660"/>
      <c r="U54" s="1091"/>
      <c r="V54" s="1091"/>
      <c r="W54" s="1091"/>
      <c r="X54" s="1091"/>
      <c r="Y54" s="1091"/>
      <c r="Z54" s="1091"/>
    </row>
    <row r="55" spans="4:26" x14ac:dyDescent="0.15">
      <c r="D55" s="1095" t="s">
        <v>1438</v>
      </c>
      <c r="E55" s="1096"/>
      <c r="F55" s="1096"/>
      <c r="G55" s="1096"/>
      <c r="H55" s="1096"/>
      <c r="I55" s="1097"/>
      <c r="J55" s="816">
        <v>19</v>
      </c>
      <c r="K55" s="817"/>
      <c r="L55" s="818"/>
      <c r="N55" s="1072" t="s">
        <v>2786</v>
      </c>
      <c r="O55" s="1073"/>
      <c r="P55" s="1073"/>
      <c r="Q55" s="1073"/>
      <c r="R55" s="1089"/>
      <c r="S55" s="604">
        <v>159</v>
      </c>
      <c r="T55" s="670"/>
      <c r="U55" s="1091"/>
      <c r="V55" s="1091"/>
      <c r="W55" s="1091"/>
      <c r="X55" s="1091"/>
      <c r="Y55" s="1091"/>
      <c r="Z55" s="1091"/>
    </row>
    <row r="56" spans="4:26" x14ac:dyDescent="0.15">
      <c r="D56" s="1072" t="s">
        <v>1460</v>
      </c>
      <c r="E56" s="1073"/>
      <c r="F56" s="1073"/>
      <c r="G56" s="1073"/>
      <c r="H56" s="1073"/>
      <c r="I56" s="1089"/>
      <c r="J56" s="813">
        <v>19</v>
      </c>
      <c r="K56" s="814"/>
      <c r="L56" s="815"/>
      <c r="N56" s="1072" t="s">
        <v>1463</v>
      </c>
      <c r="O56" s="1073"/>
      <c r="P56" s="1073"/>
      <c r="Q56" s="1073"/>
      <c r="R56" s="1089"/>
      <c r="S56" s="657"/>
      <c r="T56" s="658"/>
      <c r="U56" s="1091"/>
      <c r="V56" s="1091"/>
      <c r="W56" s="1091"/>
      <c r="X56" s="1091"/>
      <c r="Y56" s="1091"/>
      <c r="Z56" s="1091"/>
    </row>
    <row r="57" spans="4:26" x14ac:dyDescent="0.15">
      <c r="D57" s="1072" t="s">
        <v>1461</v>
      </c>
      <c r="E57" s="1073"/>
      <c r="F57" s="1073"/>
      <c r="G57" s="1073"/>
      <c r="H57" s="1073"/>
      <c r="I57" s="1089"/>
      <c r="J57" s="657"/>
      <c r="K57" s="606"/>
      <c r="L57" s="658"/>
      <c r="N57" s="1074" t="s">
        <v>1464</v>
      </c>
      <c r="O57" s="1075"/>
      <c r="P57" s="1075"/>
      <c r="Q57" s="1075"/>
      <c r="R57" s="1092"/>
      <c r="S57" s="659">
        <v>234</v>
      </c>
      <c r="T57" s="660"/>
      <c r="U57" s="1091"/>
      <c r="V57" s="1091"/>
      <c r="W57" s="1091"/>
      <c r="X57" s="1091"/>
      <c r="Y57" s="1091"/>
      <c r="Z57" s="1091"/>
    </row>
    <row r="58" spans="4:26" x14ac:dyDescent="0.15">
      <c r="D58" s="1074" t="s">
        <v>1440</v>
      </c>
      <c r="E58" s="1075"/>
      <c r="F58" s="1075"/>
      <c r="G58" s="1075"/>
      <c r="H58" s="1075"/>
      <c r="I58" s="1092"/>
      <c r="J58" s="810">
        <v>292</v>
      </c>
      <c r="K58" s="811"/>
      <c r="L58" s="812"/>
      <c r="N58" s="1072" t="s">
        <v>1465</v>
      </c>
      <c r="O58" s="1073"/>
      <c r="P58" s="1073"/>
      <c r="Q58" s="1073"/>
      <c r="R58" s="1089"/>
      <c r="S58" s="604">
        <v>234</v>
      </c>
      <c r="T58" s="670"/>
      <c r="U58" s="1078"/>
      <c r="V58" s="1078"/>
      <c r="W58" s="1078"/>
      <c r="X58" s="1078"/>
      <c r="Y58" s="1078"/>
      <c r="Z58" s="1078"/>
    </row>
    <row r="59" spans="4:26" x14ac:dyDescent="0.15">
      <c r="D59" s="1072" t="s">
        <v>1462</v>
      </c>
      <c r="E59" s="1073"/>
      <c r="F59" s="1073"/>
      <c r="G59" s="1073"/>
      <c r="H59" s="1073"/>
      <c r="I59" s="1089"/>
      <c r="J59" s="813">
        <v>292</v>
      </c>
      <c r="K59" s="814"/>
      <c r="L59" s="815"/>
      <c r="N59" s="1078"/>
      <c r="O59" s="1078"/>
      <c r="P59" s="1078"/>
      <c r="Q59" s="1078"/>
      <c r="R59" s="1078"/>
      <c r="S59" s="1078"/>
      <c r="T59" s="1078"/>
      <c r="U59" s="1078"/>
      <c r="V59" s="1078"/>
      <c r="W59" s="1078"/>
      <c r="X59" s="1078"/>
      <c r="Y59" s="1078"/>
      <c r="Z59" s="1078"/>
    </row>
    <row r="60" spans="4:26" x14ac:dyDescent="0.15">
      <c r="D60" s="1078"/>
      <c r="E60" s="1078"/>
      <c r="F60" s="1078"/>
      <c r="G60" s="1078"/>
      <c r="H60" s="1078"/>
      <c r="I60" s="1078"/>
      <c r="J60" s="1078"/>
      <c r="K60" s="1078"/>
      <c r="L60" s="1078"/>
      <c r="N60" s="1072" t="s">
        <v>1466</v>
      </c>
      <c r="O60" s="1073"/>
      <c r="P60" s="1073"/>
      <c r="Q60" s="1073"/>
      <c r="R60" s="1089"/>
      <c r="S60" s="657"/>
      <c r="T60" s="658"/>
      <c r="U60" s="1091"/>
      <c r="V60" s="1091"/>
      <c r="W60" s="1091"/>
      <c r="X60" s="1091"/>
      <c r="Y60" s="1091"/>
      <c r="Z60" s="1091"/>
    </row>
    <row r="61" spans="4:26" x14ac:dyDescent="0.15">
      <c r="D61" s="1072" t="s">
        <v>2781</v>
      </c>
      <c r="E61" s="1073"/>
      <c r="F61" s="1073"/>
      <c r="G61" s="1073"/>
      <c r="H61" s="1073"/>
      <c r="I61" s="1089"/>
      <c r="J61" s="681"/>
      <c r="K61" s="767"/>
      <c r="L61" s="682"/>
      <c r="N61" s="1074" t="s">
        <v>1457</v>
      </c>
      <c r="O61" s="1075"/>
      <c r="P61" s="1075"/>
      <c r="Q61" s="1075"/>
      <c r="R61" s="1092"/>
      <c r="S61" s="659">
        <v>6444</v>
      </c>
      <c r="T61" s="660"/>
      <c r="U61" s="1091"/>
      <c r="V61" s="1091"/>
      <c r="W61" s="1091"/>
      <c r="X61" s="1091"/>
      <c r="Y61" s="1091"/>
      <c r="Z61" s="1091"/>
    </row>
    <row r="62" spans="4:26" x14ac:dyDescent="0.15">
      <c r="D62" s="1074" t="s">
        <v>2749</v>
      </c>
      <c r="E62" s="1075"/>
      <c r="F62" s="1075"/>
      <c r="G62" s="1075"/>
      <c r="H62" s="1075"/>
      <c r="I62" s="1092"/>
      <c r="J62" s="822">
        <v>936</v>
      </c>
      <c r="K62" s="823"/>
      <c r="L62" s="824"/>
      <c r="N62" s="1074" t="s">
        <v>1434</v>
      </c>
      <c r="O62" s="1075"/>
      <c r="P62" s="1075"/>
      <c r="Q62" s="1075"/>
      <c r="R62" s="1092"/>
      <c r="S62" s="659">
        <v>165</v>
      </c>
      <c r="T62" s="660"/>
      <c r="U62" s="1091"/>
      <c r="V62" s="1091"/>
      <c r="W62" s="1091"/>
      <c r="X62" s="1091"/>
      <c r="Y62" s="1091"/>
      <c r="Z62" s="1091"/>
    </row>
    <row r="63" spans="4:26" x14ac:dyDescent="0.15">
      <c r="D63" s="1072" t="s">
        <v>2782</v>
      </c>
      <c r="E63" s="1073"/>
      <c r="F63" s="1073"/>
      <c r="G63" s="1073"/>
      <c r="H63" s="1073"/>
      <c r="I63" s="1089"/>
      <c r="J63" s="604">
        <v>936</v>
      </c>
      <c r="K63" s="605"/>
      <c r="L63" s="670"/>
      <c r="N63" s="1072" t="s">
        <v>1467</v>
      </c>
      <c r="O63" s="1073"/>
      <c r="P63" s="1073"/>
      <c r="Q63" s="1073"/>
      <c r="R63" s="1089"/>
      <c r="S63" s="604">
        <v>6609</v>
      </c>
      <c r="T63" s="670"/>
      <c r="U63" s="1091"/>
      <c r="V63" s="1091"/>
      <c r="W63" s="1091"/>
      <c r="X63" s="1091"/>
      <c r="Y63" s="1091"/>
      <c r="Z63" s="1091"/>
    </row>
    <row r="64" spans="4:26" x14ac:dyDescent="0.15">
      <c r="D64" s="1072" t="s">
        <v>2785</v>
      </c>
      <c r="E64" s="1073"/>
      <c r="F64" s="1073"/>
      <c r="G64" s="1073"/>
      <c r="H64" s="1073"/>
      <c r="I64" s="1089"/>
      <c r="J64" s="657"/>
      <c r="K64" s="606"/>
      <c r="L64" s="658"/>
      <c r="N64" s="1072" t="s">
        <v>1468</v>
      </c>
      <c r="O64" s="1073"/>
      <c r="P64" s="1073"/>
      <c r="Q64" s="1073"/>
      <c r="R64" s="1089"/>
      <c r="S64" s="657"/>
      <c r="T64" s="658"/>
      <c r="U64" s="1091"/>
      <c r="V64" s="1091"/>
      <c r="W64" s="1091"/>
      <c r="X64" s="1091"/>
      <c r="Y64" s="1091"/>
      <c r="Z64" s="1091"/>
    </row>
    <row r="65" spans="4:26" x14ac:dyDescent="0.15">
      <c r="D65" s="1074" t="s">
        <v>2747</v>
      </c>
      <c r="E65" s="1075"/>
      <c r="F65" s="1075"/>
      <c r="G65" s="1075"/>
      <c r="H65" s="1075"/>
      <c r="I65" s="1092"/>
      <c r="J65" s="822">
        <v>3780</v>
      </c>
      <c r="K65" s="823"/>
      <c r="L65" s="824"/>
      <c r="N65" s="1074" t="s">
        <v>1457</v>
      </c>
      <c r="O65" s="1075"/>
      <c r="P65" s="1075"/>
      <c r="Q65" s="1075"/>
      <c r="R65" s="1092"/>
      <c r="S65" s="659">
        <v>33044</v>
      </c>
      <c r="T65" s="660"/>
      <c r="U65" s="1091"/>
      <c r="V65" s="1091"/>
      <c r="W65" s="1091"/>
      <c r="X65" s="1091"/>
      <c r="Y65" s="1091"/>
      <c r="Z65" s="1091"/>
    </row>
    <row r="66" spans="4:26" x14ac:dyDescent="0.15">
      <c r="D66" s="1072" t="s">
        <v>2786</v>
      </c>
      <c r="E66" s="1073"/>
      <c r="F66" s="1073"/>
      <c r="G66" s="1073"/>
      <c r="H66" s="1073"/>
      <c r="I66" s="1089"/>
      <c r="J66" s="604">
        <v>3780</v>
      </c>
      <c r="K66" s="605"/>
      <c r="L66" s="670"/>
      <c r="N66" s="1074" t="s">
        <v>1469</v>
      </c>
      <c r="O66" s="1075"/>
      <c r="P66" s="1075"/>
      <c r="Q66" s="1075"/>
      <c r="R66" s="1092"/>
      <c r="S66" s="659">
        <v>660</v>
      </c>
      <c r="T66" s="660"/>
      <c r="U66" s="1091"/>
      <c r="V66" s="1091"/>
      <c r="W66" s="1091"/>
      <c r="X66" s="1091"/>
      <c r="Y66" s="1091"/>
      <c r="Z66" s="1091"/>
    </row>
    <row r="67" spans="4:26" x14ac:dyDescent="0.15">
      <c r="D67" s="1072" t="s">
        <v>2787</v>
      </c>
      <c r="E67" s="1073"/>
      <c r="F67" s="1073"/>
      <c r="G67" s="1073"/>
      <c r="H67" s="1073"/>
      <c r="I67" s="1089"/>
      <c r="J67" s="675"/>
      <c r="K67" s="607"/>
      <c r="L67" s="676"/>
      <c r="N67" s="1074" t="s">
        <v>4831</v>
      </c>
      <c r="O67" s="1075"/>
      <c r="P67" s="1075"/>
      <c r="Q67" s="1075"/>
      <c r="R67" s="1092"/>
      <c r="S67" s="659">
        <v>63</v>
      </c>
      <c r="T67" s="660"/>
      <c r="U67" s="1091"/>
      <c r="V67" s="1091"/>
      <c r="W67" s="1091"/>
      <c r="X67" s="1091"/>
      <c r="Y67" s="1091"/>
      <c r="Z67" s="1091"/>
    </row>
    <row r="68" spans="4:26" x14ac:dyDescent="0.15">
      <c r="D68" s="1095" t="s">
        <v>2768</v>
      </c>
      <c r="E68" s="1096"/>
      <c r="F68" s="1096"/>
      <c r="G68" s="1096"/>
      <c r="H68" s="1096"/>
      <c r="I68" s="1097"/>
      <c r="J68" s="807">
        <v>3240</v>
      </c>
      <c r="K68" s="808"/>
      <c r="L68" s="809"/>
      <c r="N68" s="1072" t="s">
        <v>1470</v>
      </c>
      <c r="O68" s="1073"/>
      <c r="P68" s="1073"/>
      <c r="Q68" s="1073"/>
      <c r="R68" s="1089"/>
      <c r="S68" s="604">
        <v>33767</v>
      </c>
      <c r="T68" s="670"/>
      <c r="U68" s="1091"/>
      <c r="V68" s="1091"/>
      <c r="W68" s="1091"/>
      <c r="X68" s="1091"/>
      <c r="Y68" s="1091"/>
      <c r="Z68" s="1091"/>
    </row>
    <row r="69" spans="4:26" x14ac:dyDescent="0.15">
      <c r="D69" s="1072" t="s">
        <v>2788</v>
      </c>
      <c r="E69" s="1073"/>
      <c r="F69" s="1073"/>
      <c r="G69" s="1073"/>
      <c r="H69" s="1073"/>
      <c r="I69" s="1089"/>
      <c r="J69" s="604">
        <v>3240</v>
      </c>
      <c r="K69" s="605"/>
      <c r="L69" s="670"/>
      <c r="N69" s="1072" t="s">
        <v>1473</v>
      </c>
      <c r="O69" s="1073"/>
      <c r="P69" s="1073"/>
      <c r="Q69" s="1073"/>
      <c r="R69" s="1089"/>
      <c r="S69" s="657"/>
      <c r="T69" s="658"/>
      <c r="U69" s="1091"/>
      <c r="V69" s="1091"/>
      <c r="W69" s="1091"/>
      <c r="X69" s="1091"/>
      <c r="Y69" s="1091"/>
      <c r="Z69" s="1091"/>
    </row>
    <row r="70" spans="4:26" x14ac:dyDescent="0.15">
      <c r="D70" s="1072" t="s">
        <v>2789</v>
      </c>
      <c r="E70" s="1073"/>
      <c r="F70" s="1073"/>
      <c r="G70" s="1073"/>
      <c r="H70" s="1073"/>
      <c r="I70" s="1089"/>
      <c r="J70" s="657"/>
      <c r="K70" s="606"/>
      <c r="L70" s="658"/>
      <c r="N70" s="1074" t="s">
        <v>1457</v>
      </c>
      <c r="O70" s="1075"/>
      <c r="P70" s="1075"/>
      <c r="Q70" s="1075"/>
      <c r="R70" s="1092"/>
      <c r="S70" s="659">
        <v>411</v>
      </c>
      <c r="T70" s="660"/>
      <c r="U70" s="1091"/>
      <c r="V70" s="1091"/>
      <c r="W70" s="1091"/>
      <c r="X70" s="1091"/>
      <c r="Y70" s="1091"/>
      <c r="Z70" s="1091"/>
    </row>
    <row r="71" spans="4:26" x14ac:dyDescent="0.15">
      <c r="D71" s="1095" t="s">
        <v>2768</v>
      </c>
      <c r="E71" s="1096"/>
      <c r="F71" s="1096"/>
      <c r="G71" s="1096"/>
      <c r="H71" s="1096"/>
      <c r="I71" s="1097"/>
      <c r="J71" s="807">
        <v>838</v>
      </c>
      <c r="K71" s="808"/>
      <c r="L71" s="809"/>
      <c r="N71" s="1074" t="s">
        <v>1434</v>
      </c>
      <c r="O71" s="1075"/>
      <c r="P71" s="1075"/>
      <c r="Q71" s="1075"/>
      <c r="R71" s="1092"/>
      <c r="S71" s="659">
        <v>165</v>
      </c>
      <c r="T71" s="660"/>
      <c r="U71" s="1091"/>
      <c r="V71" s="1091"/>
      <c r="W71" s="1091"/>
      <c r="X71" s="1091"/>
      <c r="Y71" s="1091"/>
      <c r="Z71" s="1091"/>
    </row>
    <row r="72" spans="4:26" x14ac:dyDescent="0.15">
      <c r="D72" s="1072" t="s">
        <v>2790</v>
      </c>
      <c r="E72" s="1073"/>
      <c r="F72" s="1073"/>
      <c r="G72" s="1073"/>
      <c r="H72" s="1073"/>
      <c r="I72" s="1089"/>
      <c r="J72" s="604">
        <v>838</v>
      </c>
      <c r="K72" s="605"/>
      <c r="L72" s="670"/>
      <c r="N72" s="1072" t="s">
        <v>1474</v>
      </c>
      <c r="O72" s="1073"/>
      <c r="P72" s="1073"/>
      <c r="Q72" s="1073"/>
      <c r="R72" s="1089"/>
      <c r="S72" s="604">
        <v>576</v>
      </c>
      <c r="T72" s="670"/>
      <c r="U72" s="1091"/>
      <c r="V72" s="1091"/>
      <c r="W72" s="1091"/>
      <c r="X72" s="1091"/>
      <c r="Y72" s="1091"/>
      <c r="Z72" s="1091"/>
    </row>
    <row r="73" spans="4:26" x14ac:dyDescent="0.15">
      <c r="D73" s="1072" t="s">
        <v>2791</v>
      </c>
      <c r="E73" s="1073"/>
      <c r="F73" s="1073"/>
      <c r="G73" s="1073"/>
      <c r="H73" s="1073"/>
      <c r="I73" s="1089"/>
      <c r="J73" s="657"/>
      <c r="K73" s="606"/>
      <c r="L73" s="658"/>
      <c r="N73" s="1072" t="s">
        <v>2910</v>
      </c>
      <c r="O73" s="1073"/>
      <c r="P73" s="1073"/>
      <c r="Q73" s="1073"/>
      <c r="R73" s="1089"/>
      <c r="S73" s="657"/>
      <c r="T73" s="658"/>
      <c r="U73" s="1091"/>
      <c r="V73" s="1091"/>
      <c r="W73" s="1091"/>
      <c r="X73" s="1091"/>
      <c r="Y73" s="1091"/>
      <c r="Z73" s="1091"/>
    </row>
    <row r="74" spans="4:26" x14ac:dyDescent="0.15">
      <c r="D74" s="1074" t="s">
        <v>2751</v>
      </c>
      <c r="E74" s="1075"/>
      <c r="F74" s="1075"/>
      <c r="G74" s="1075"/>
      <c r="H74" s="1075"/>
      <c r="I74" s="1092"/>
      <c r="J74" s="659">
        <v>375</v>
      </c>
      <c r="K74" s="603"/>
      <c r="L74" s="660"/>
      <c r="N74" s="1074" t="s">
        <v>2911</v>
      </c>
      <c r="O74" s="1075"/>
      <c r="P74" s="1075"/>
      <c r="Q74" s="1075"/>
      <c r="R74" s="1092"/>
      <c r="S74" s="659">
        <v>120</v>
      </c>
      <c r="T74" s="660"/>
      <c r="U74" s="1091"/>
      <c r="V74" s="1091"/>
      <c r="W74" s="1091"/>
      <c r="X74" s="1091"/>
      <c r="Y74" s="1091"/>
      <c r="Z74" s="1091"/>
    </row>
    <row r="75" spans="4:26" x14ac:dyDescent="0.15">
      <c r="D75" s="1072" t="s">
        <v>2792</v>
      </c>
      <c r="E75" s="1073"/>
      <c r="F75" s="1073"/>
      <c r="G75" s="1073"/>
      <c r="H75" s="1073"/>
      <c r="I75" s="1089"/>
      <c r="J75" s="604">
        <v>375</v>
      </c>
      <c r="K75" s="605"/>
      <c r="L75" s="670"/>
      <c r="N75" s="1072" t="s">
        <v>2912</v>
      </c>
      <c r="O75" s="1073"/>
      <c r="P75" s="1073"/>
      <c r="Q75" s="1073"/>
      <c r="R75" s="1089"/>
      <c r="S75" s="604">
        <v>120</v>
      </c>
      <c r="T75" s="670"/>
      <c r="U75" s="1078"/>
      <c r="V75" s="1078"/>
      <c r="W75" s="1078"/>
      <c r="X75" s="1078"/>
      <c r="Y75" s="1078"/>
      <c r="Z75" s="1078"/>
    </row>
    <row r="76" spans="4:26" x14ac:dyDescent="0.15">
      <c r="D76" s="1072" t="s">
        <v>1463</v>
      </c>
      <c r="E76" s="1073"/>
      <c r="F76" s="1073"/>
      <c r="G76" s="1073"/>
      <c r="H76" s="1073"/>
      <c r="I76" s="1089"/>
      <c r="J76" s="657"/>
      <c r="K76" s="606"/>
      <c r="L76" s="658"/>
      <c r="N76" s="1072" t="s">
        <v>2913</v>
      </c>
      <c r="O76" s="1073"/>
      <c r="P76" s="1073"/>
      <c r="Q76" s="1073"/>
      <c r="R76" s="1089"/>
      <c r="S76" s="675"/>
      <c r="T76" s="676"/>
      <c r="U76" s="1078"/>
      <c r="V76" s="1078"/>
      <c r="W76" s="1078"/>
      <c r="X76" s="1078"/>
      <c r="Y76" s="1078"/>
      <c r="Z76" s="1078"/>
    </row>
    <row r="77" spans="4:26" x14ac:dyDescent="0.15">
      <c r="D77" s="1095" t="s">
        <v>1464</v>
      </c>
      <c r="E77" s="1096"/>
      <c r="F77" s="1096"/>
      <c r="G77" s="1096"/>
      <c r="H77" s="1096"/>
      <c r="I77" s="1097"/>
      <c r="J77" s="807">
        <v>3538.33</v>
      </c>
      <c r="K77" s="808"/>
      <c r="L77" s="809"/>
      <c r="N77" s="1074" t="s">
        <v>2911</v>
      </c>
      <c r="O77" s="1075"/>
      <c r="P77" s="1075"/>
      <c r="Q77" s="1075"/>
      <c r="R77" s="1092"/>
      <c r="S77" s="659">
        <v>31</v>
      </c>
      <c r="T77" s="660"/>
      <c r="U77" s="1091"/>
      <c r="V77" s="1091"/>
      <c r="W77" s="1091"/>
      <c r="X77" s="1091"/>
      <c r="Y77" s="1091"/>
      <c r="Z77" s="1091"/>
    </row>
    <row r="78" spans="4:26" x14ac:dyDescent="0.15">
      <c r="D78" s="1072" t="s">
        <v>1465</v>
      </c>
      <c r="E78" s="1073"/>
      <c r="F78" s="1073"/>
      <c r="G78" s="1073"/>
      <c r="H78" s="1073"/>
      <c r="I78" s="1089"/>
      <c r="J78" s="604">
        <v>3538.33</v>
      </c>
      <c r="K78" s="605"/>
      <c r="L78" s="670"/>
      <c r="N78" s="1072" t="s">
        <v>2914</v>
      </c>
      <c r="O78" s="1073"/>
      <c r="P78" s="1073"/>
      <c r="Q78" s="1073"/>
      <c r="R78" s="1089"/>
      <c r="S78" s="604">
        <v>31</v>
      </c>
      <c r="T78" s="670"/>
      <c r="U78" s="1078"/>
      <c r="V78" s="1078"/>
      <c r="W78" s="1078"/>
      <c r="X78" s="1078"/>
      <c r="Y78" s="1078"/>
      <c r="Z78" s="1078"/>
    </row>
    <row r="79" spans="4:26" x14ac:dyDescent="0.15">
      <c r="D79" s="1072" t="s">
        <v>2793</v>
      </c>
      <c r="E79" s="1073"/>
      <c r="F79" s="1073"/>
      <c r="G79" s="1073"/>
      <c r="H79" s="1073"/>
      <c r="I79" s="1089"/>
      <c r="J79" s="675"/>
      <c r="K79" s="607"/>
      <c r="L79" s="676"/>
      <c r="N79" s="1072" t="s">
        <v>1475</v>
      </c>
      <c r="O79" s="1073"/>
      <c r="P79" s="1073"/>
      <c r="Q79" s="1073"/>
      <c r="R79" s="1089"/>
      <c r="S79" s="657"/>
      <c r="T79" s="658"/>
      <c r="U79" s="1091"/>
      <c r="V79" s="1091"/>
      <c r="W79" s="1091"/>
      <c r="X79" s="1091"/>
      <c r="Y79" s="1091"/>
      <c r="Z79" s="1091"/>
    </row>
    <row r="80" spans="4:26" x14ac:dyDescent="0.15">
      <c r="D80" s="1074" t="s">
        <v>2756</v>
      </c>
      <c r="E80" s="1075"/>
      <c r="F80" s="1075"/>
      <c r="G80" s="1075"/>
      <c r="H80" s="1075"/>
      <c r="I80" s="1092"/>
      <c r="J80" s="659">
        <v>113</v>
      </c>
      <c r="K80" s="603"/>
      <c r="L80" s="660"/>
      <c r="N80" s="1074" t="s">
        <v>2916</v>
      </c>
      <c r="O80" s="1075"/>
      <c r="P80" s="1075"/>
      <c r="Q80" s="1075"/>
      <c r="R80" s="1092"/>
      <c r="S80" s="659">
        <v>400</v>
      </c>
      <c r="T80" s="660"/>
      <c r="U80" s="1091"/>
      <c r="V80" s="1091"/>
      <c r="W80" s="1091"/>
      <c r="X80" s="1091"/>
      <c r="Y80" s="1091"/>
      <c r="Z80" s="1091"/>
    </row>
    <row r="81" spans="4:26" x14ac:dyDescent="0.15">
      <c r="D81" s="1095" t="s">
        <v>2766</v>
      </c>
      <c r="E81" s="1096"/>
      <c r="F81" s="1096"/>
      <c r="G81" s="1096"/>
      <c r="H81" s="1096"/>
      <c r="I81" s="1097"/>
      <c r="J81" s="807">
        <v>12168</v>
      </c>
      <c r="K81" s="808"/>
      <c r="L81" s="809"/>
      <c r="N81" s="1074" t="s">
        <v>1457</v>
      </c>
      <c r="O81" s="1075"/>
      <c r="P81" s="1075"/>
      <c r="Q81" s="1075"/>
      <c r="R81" s="1092"/>
      <c r="S81" s="659">
        <v>1320</v>
      </c>
      <c r="T81" s="660"/>
      <c r="U81" s="1091"/>
      <c r="V81" s="1091"/>
      <c r="W81" s="1091"/>
      <c r="X81" s="1091"/>
      <c r="Y81" s="1091"/>
      <c r="Z81" s="1091"/>
    </row>
    <row r="82" spans="4:26" x14ac:dyDescent="0.15">
      <c r="D82" s="1074" t="s">
        <v>2770</v>
      </c>
      <c r="E82" s="1075"/>
      <c r="F82" s="1075"/>
      <c r="G82" s="1075"/>
      <c r="H82" s="1075"/>
      <c r="I82" s="1092"/>
      <c r="J82" s="659">
        <v>572</v>
      </c>
      <c r="K82" s="603"/>
      <c r="L82" s="660"/>
      <c r="N82" s="1072" t="s">
        <v>1477</v>
      </c>
      <c r="O82" s="1073"/>
      <c r="P82" s="1073"/>
      <c r="Q82" s="1073"/>
      <c r="R82" s="1089"/>
      <c r="S82" s="604">
        <v>1720</v>
      </c>
      <c r="T82" s="670"/>
      <c r="U82" s="1091"/>
      <c r="V82" s="1091"/>
      <c r="W82" s="1091"/>
      <c r="X82" s="1091"/>
      <c r="Y82" s="1091"/>
      <c r="Z82" s="1091"/>
    </row>
    <row r="83" spans="4:26" x14ac:dyDescent="0.15">
      <c r="D83" s="1074" t="s">
        <v>1436</v>
      </c>
      <c r="E83" s="1075"/>
      <c r="F83" s="1075"/>
      <c r="G83" s="1075"/>
      <c r="H83" s="1075"/>
      <c r="I83" s="1092"/>
      <c r="J83" s="659">
        <v>52462</v>
      </c>
      <c r="K83" s="603"/>
      <c r="L83" s="660"/>
      <c r="N83" s="1072" t="s">
        <v>2915</v>
      </c>
      <c r="O83" s="1073"/>
      <c r="P83" s="1073"/>
      <c r="Q83" s="1073"/>
      <c r="R83" s="1089"/>
      <c r="S83" s="657"/>
      <c r="T83" s="658"/>
      <c r="U83" s="1091"/>
      <c r="V83" s="1091"/>
      <c r="W83" s="1091"/>
      <c r="X83" s="1091"/>
      <c r="Y83" s="1091"/>
      <c r="Z83" s="1091"/>
    </row>
    <row r="84" spans="4:26" x14ac:dyDescent="0.15">
      <c r="D84" s="1074" t="s">
        <v>2777</v>
      </c>
      <c r="E84" s="1075"/>
      <c r="F84" s="1075"/>
      <c r="G84" s="1075"/>
      <c r="H84" s="1075"/>
      <c r="I84" s="1092"/>
      <c r="J84" s="659">
        <v>66172</v>
      </c>
      <c r="K84" s="603"/>
      <c r="L84" s="660"/>
      <c r="N84" s="1074" t="s">
        <v>1476</v>
      </c>
      <c r="O84" s="1075"/>
      <c r="P84" s="1075"/>
      <c r="Q84" s="1075"/>
      <c r="R84" s="1092"/>
      <c r="S84" s="659">
        <v>1000</v>
      </c>
      <c r="T84" s="660"/>
      <c r="U84" s="1091"/>
      <c r="V84" s="1091"/>
      <c r="W84" s="1091"/>
      <c r="X84" s="1091"/>
      <c r="Y84" s="1091"/>
      <c r="Z84" s="1091"/>
    </row>
    <row r="85" spans="4:26" x14ac:dyDescent="0.15">
      <c r="D85" s="1074" t="s">
        <v>2779</v>
      </c>
      <c r="E85" s="1075"/>
      <c r="F85" s="1075"/>
      <c r="G85" s="1075"/>
      <c r="H85" s="1075"/>
      <c r="I85" s="1092"/>
      <c r="J85" s="659">
        <v>5059.26</v>
      </c>
      <c r="K85" s="603"/>
      <c r="L85" s="660"/>
      <c r="N85" s="1074" t="s">
        <v>2916</v>
      </c>
      <c r="O85" s="1075"/>
      <c r="P85" s="1075"/>
      <c r="Q85" s="1075"/>
      <c r="R85" s="1092"/>
      <c r="S85" s="659">
        <v>800</v>
      </c>
      <c r="T85" s="660"/>
      <c r="U85" s="1091"/>
      <c r="V85" s="1091"/>
      <c r="W85" s="1091"/>
      <c r="X85" s="1091"/>
      <c r="Y85" s="1091"/>
      <c r="Z85" s="1091"/>
    </row>
    <row r="86" spans="4:26" x14ac:dyDescent="0.15">
      <c r="D86" s="1072" t="s">
        <v>2794</v>
      </c>
      <c r="E86" s="1073"/>
      <c r="F86" s="1073"/>
      <c r="G86" s="1073"/>
      <c r="H86" s="1073"/>
      <c r="I86" s="1089"/>
      <c r="J86" s="604">
        <v>136546.26</v>
      </c>
      <c r="K86" s="605"/>
      <c r="L86" s="670"/>
      <c r="N86" s="1074" t="s">
        <v>1457</v>
      </c>
      <c r="O86" s="1075"/>
      <c r="P86" s="1075"/>
      <c r="Q86" s="1075"/>
      <c r="R86" s="1092"/>
      <c r="S86" s="659">
        <v>2478</v>
      </c>
      <c r="T86" s="660"/>
      <c r="U86" s="1091"/>
      <c r="V86" s="1091"/>
      <c r="W86" s="1091"/>
      <c r="X86" s="1091"/>
      <c r="Y86" s="1091"/>
      <c r="Z86" s="1091"/>
    </row>
    <row r="87" spans="4:26" x14ac:dyDescent="0.15">
      <c r="D87" s="1072" t="s">
        <v>2795</v>
      </c>
      <c r="E87" s="1073"/>
      <c r="F87" s="1073"/>
      <c r="G87" s="1073"/>
      <c r="H87" s="1073"/>
      <c r="I87" s="1089"/>
      <c r="J87" s="819"/>
      <c r="K87" s="820"/>
      <c r="L87" s="821"/>
      <c r="N87" s="1072" t="s">
        <v>2917</v>
      </c>
      <c r="O87" s="1073"/>
      <c r="P87" s="1073"/>
      <c r="Q87" s="1073"/>
      <c r="R87" s="1089"/>
      <c r="S87" s="604">
        <v>4278</v>
      </c>
      <c r="T87" s="670"/>
      <c r="U87" s="1091"/>
      <c r="V87" s="1091"/>
      <c r="W87" s="1091"/>
      <c r="X87" s="1091"/>
      <c r="Y87" s="1091"/>
      <c r="Z87" s="1091"/>
    </row>
    <row r="88" spans="4:26" x14ac:dyDescent="0.15">
      <c r="D88" s="1074" t="s">
        <v>2764</v>
      </c>
      <c r="E88" s="1075"/>
      <c r="F88" s="1075"/>
      <c r="G88" s="1075"/>
      <c r="H88" s="1075"/>
      <c r="I88" s="1092"/>
      <c r="J88" s="822">
        <v>6640</v>
      </c>
      <c r="K88" s="823"/>
      <c r="L88" s="824"/>
      <c r="N88" s="1072" t="s">
        <v>1478</v>
      </c>
      <c r="O88" s="1073"/>
      <c r="P88" s="1073"/>
      <c r="Q88" s="1073"/>
      <c r="R88" s="1089"/>
      <c r="S88" s="657"/>
      <c r="T88" s="658"/>
      <c r="U88" s="1091"/>
      <c r="V88" s="1091"/>
      <c r="W88" s="1091"/>
      <c r="X88" s="1091"/>
      <c r="Y88" s="1091"/>
      <c r="Z88" s="1091"/>
    </row>
    <row r="89" spans="4:26" x14ac:dyDescent="0.15">
      <c r="D89" s="1074" t="s">
        <v>2773</v>
      </c>
      <c r="E89" s="1075"/>
      <c r="F89" s="1075"/>
      <c r="G89" s="1075"/>
      <c r="H89" s="1075"/>
      <c r="I89" s="1092"/>
      <c r="J89" s="659">
        <v>64506</v>
      </c>
      <c r="K89" s="603"/>
      <c r="L89" s="660"/>
      <c r="N89" s="1074" t="s">
        <v>1444</v>
      </c>
      <c r="O89" s="1075"/>
      <c r="P89" s="1075"/>
      <c r="Q89" s="1075"/>
      <c r="R89" s="1092"/>
      <c r="S89" s="659">
        <v>30694</v>
      </c>
      <c r="T89" s="660"/>
      <c r="U89" s="1091"/>
      <c r="V89" s="1091"/>
      <c r="W89" s="1091"/>
      <c r="X89" s="1091"/>
      <c r="Y89" s="1091"/>
      <c r="Z89" s="1091"/>
    </row>
    <row r="90" spans="4:26" x14ac:dyDescent="0.15">
      <c r="D90" s="1072" t="s">
        <v>2796</v>
      </c>
      <c r="E90" s="1073"/>
      <c r="F90" s="1073"/>
      <c r="G90" s="1073"/>
      <c r="H90" s="1073"/>
      <c r="I90" s="1089"/>
      <c r="J90" s="604">
        <v>71146</v>
      </c>
      <c r="K90" s="605"/>
      <c r="L90" s="670"/>
      <c r="N90" s="1072" t="s">
        <v>1479</v>
      </c>
      <c r="O90" s="1073"/>
      <c r="P90" s="1073"/>
      <c r="Q90" s="1073"/>
      <c r="R90" s="1089"/>
      <c r="S90" s="604">
        <v>30694</v>
      </c>
      <c r="T90" s="670"/>
      <c r="U90" s="1091"/>
      <c r="V90" s="1091"/>
      <c r="W90" s="1091"/>
      <c r="X90" s="1091"/>
      <c r="Y90" s="1091"/>
      <c r="Z90" s="1091"/>
    </row>
    <row r="91" spans="4:26" x14ac:dyDescent="0.15">
      <c r="D91" s="1078"/>
      <c r="E91" s="1078"/>
      <c r="F91" s="1078"/>
      <c r="G91" s="1078"/>
      <c r="H91" s="1078"/>
      <c r="I91" s="1078"/>
      <c r="J91" s="1078"/>
      <c r="K91" s="1078"/>
      <c r="L91" s="1078"/>
      <c r="N91" s="1072" t="s">
        <v>1480</v>
      </c>
      <c r="O91" s="1073"/>
      <c r="P91" s="1073"/>
      <c r="Q91" s="1073"/>
      <c r="R91" s="1089"/>
      <c r="S91" s="657"/>
      <c r="T91" s="658"/>
      <c r="U91" s="1091"/>
      <c r="V91" s="1091"/>
      <c r="W91" s="1091"/>
      <c r="X91" s="1091"/>
      <c r="Y91" s="1091"/>
      <c r="Z91" s="1091"/>
    </row>
    <row r="92" spans="4:26" x14ac:dyDescent="0.15">
      <c r="D92" s="1072" t="s">
        <v>5045</v>
      </c>
      <c r="E92" s="1073"/>
      <c r="F92" s="1073"/>
      <c r="G92" s="1073"/>
      <c r="H92" s="1073"/>
      <c r="I92" s="1089"/>
      <c r="J92" s="681"/>
      <c r="K92" s="767"/>
      <c r="L92" s="682"/>
      <c r="N92" s="1074" t="s">
        <v>1442</v>
      </c>
      <c r="O92" s="1075"/>
      <c r="P92" s="1075"/>
      <c r="Q92" s="1075"/>
      <c r="R92" s="1092"/>
      <c r="S92" s="659">
        <v>41798</v>
      </c>
      <c r="T92" s="660"/>
      <c r="U92" s="1091"/>
      <c r="V92" s="1091"/>
      <c r="W92" s="1091"/>
      <c r="X92" s="1091"/>
      <c r="Y92" s="1091"/>
      <c r="Z92" s="1091"/>
    </row>
    <row r="93" spans="4:26" x14ac:dyDescent="0.15">
      <c r="D93" s="1074" t="s">
        <v>2745</v>
      </c>
      <c r="E93" s="1075"/>
      <c r="F93" s="1075"/>
      <c r="G93" s="1075"/>
      <c r="H93" s="1075"/>
      <c r="I93" s="1092"/>
      <c r="J93" s="659">
        <v>61</v>
      </c>
      <c r="K93" s="603"/>
      <c r="L93" s="660"/>
      <c r="N93" s="1072" t="s">
        <v>1481</v>
      </c>
      <c r="O93" s="1073"/>
      <c r="P93" s="1073"/>
      <c r="Q93" s="1073"/>
      <c r="R93" s="1089"/>
      <c r="S93" s="604">
        <v>41798</v>
      </c>
      <c r="T93" s="670"/>
      <c r="U93" s="1091"/>
      <c r="V93" s="1091"/>
      <c r="W93" s="1091"/>
      <c r="X93" s="1091"/>
      <c r="Y93" s="1091"/>
      <c r="Z93" s="1091"/>
    </row>
    <row r="94" spans="4:26" x14ac:dyDescent="0.15">
      <c r="D94" s="1072" t="s">
        <v>5046</v>
      </c>
      <c r="E94" s="1073"/>
      <c r="F94" s="1073"/>
      <c r="G94" s="1073"/>
      <c r="H94" s="1073"/>
      <c r="I94" s="1089"/>
      <c r="J94" s="604">
        <v>61</v>
      </c>
      <c r="K94" s="605"/>
      <c r="L94" s="670"/>
      <c r="N94" s="1078"/>
      <c r="O94" s="1078"/>
      <c r="P94" s="1078"/>
      <c r="Q94" s="1078"/>
      <c r="R94" s="1078"/>
      <c r="S94" s="1078"/>
      <c r="T94" s="1078"/>
      <c r="U94" s="1078"/>
      <c r="V94" s="1078"/>
      <c r="W94" s="1078"/>
      <c r="X94" s="1078"/>
      <c r="Y94" s="1078"/>
      <c r="Z94" s="1078"/>
    </row>
    <row r="95" spans="4:26" x14ac:dyDescent="0.15">
      <c r="D95" s="1072" t="s">
        <v>1478</v>
      </c>
      <c r="E95" s="1073"/>
      <c r="F95" s="1073"/>
      <c r="G95" s="1073"/>
      <c r="H95" s="1073"/>
      <c r="I95" s="1089"/>
      <c r="J95" s="657"/>
      <c r="K95" s="606"/>
      <c r="L95" s="658"/>
      <c r="N95" s="1072" t="s">
        <v>1482</v>
      </c>
      <c r="O95" s="1073"/>
      <c r="P95" s="1073"/>
      <c r="Q95" s="1073"/>
      <c r="R95" s="1089"/>
      <c r="S95" s="657"/>
      <c r="T95" s="658"/>
      <c r="U95" s="1091"/>
      <c r="V95" s="1091"/>
      <c r="W95" s="1091"/>
      <c r="X95" s="1091"/>
      <c r="Y95" s="1091"/>
      <c r="Z95" s="1091"/>
    </row>
    <row r="96" spans="4:26" x14ac:dyDescent="0.15">
      <c r="D96" s="1074" t="s">
        <v>1444</v>
      </c>
      <c r="E96" s="1075"/>
      <c r="F96" s="1075"/>
      <c r="G96" s="1075"/>
      <c r="H96" s="1075"/>
      <c r="I96" s="1092"/>
      <c r="J96" s="659">
        <v>5675</v>
      </c>
      <c r="K96" s="603"/>
      <c r="L96" s="660"/>
      <c r="N96" s="1074" t="s">
        <v>1483</v>
      </c>
      <c r="O96" s="1075"/>
      <c r="P96" s="1075"/>
      <c r="Q96" s="1075"/>
      <c r="R96" s="1092"/>
      <c r="S96" s="659">
        <v>591.92999999999995</v>
      </c>
      <c r="T96" s="660"/>
      <c r="U96" s="1091"/>
      <c r="V96" s="1091"/>
      <c r="W96" s="1091"/>
      <c r="X96" s="1091"/>
      <c r="Y96" s="1091"/>
      <c r="Z96" s="1091"/>
    </row>
    <row r="97" spans="4:26" x14ac:dyDescent="0.15">
      <c r="D97" s="1072" t="s">
        <v>1479</v>
      </c>
      <c r="E97" s="1073"/>
      <c r="F97" s="1073"/>
      <c r="G97" s="1073"/>
      <c r="H97" s="1073"/>
      <c r="I97" s="1089"/>
      <c r="J97" s="604">
        <v>5675</v>
      </c>
      <c r="K97" s="605"/>
      <c r="L97" s="670"/>
      <c r="N97" s="1072" t="s">
        <v>1484</v>
      </c>
      <c r="O97" s="1073"/>
      <c r="P97" s="1073"/>
      <c r="Q97" s="1073"/>
      <c r="R97" s="1089"/>
      <c r="S97" s="604">
        <v>591.92999999999995</v>
      </c>
      <c r="T97" s="670"/>
      <c r="U97" s="1091"/>
      <c r="V97" s="1091"/>
      <c r="W97" s="1091"/>
      <c r="X97" s="1091"/>
      <c r="Y97" s="1091"/>
      <c r="Z97" s="1091"/>
    </row>
    <row r="98" spans="4:26" x14ac:dyDescent="0.15">
      <c r="D98" s="1072" t="s">
        <v>2797</v>
      </c>
      <c r="E98" s="1073"/>
      <c r="F98" s="1073"/>
      <c r="G98" s="1073"/>
      <c r="H98" s="1073"/>
      <c r="I98" s="1089"/>
      <c r="J98" s="657"/>
      <c r="K98" s="606"/>
      <c r="L98" s="658"/>
      <c r="N98" s="1072" t="s">
        <v>3755</v>
      </c>
      <c r="O98" s="1073"/>
      <c r="P98" s="1073"/>
      <c r="Q98" s="1073"/>
      <c r="R98" s="1089"/>
      <c r="S98" s="657"/>
      <c r="T98" s="658"/>
      <c r="U98" s="1091"/>
      <c r="V98" s="1091"/>
      <c r="W98" s="1091"/>
      <c r="X98" s="1091"/>
      <c r="Y98" s="1091"/>
      <c r="Z98" s="1091"/>
    </row>
    <row r="99" spans="4:26" x14ac:dyDescent="0.15">
      <c r="D99" s="1074" t="s">
        <v>2926</v>
      </c>
      <c r="E99" s="1075"/>
      <c r="F99" s="1075"/>
      <c r="G99" s="1075"/>
      <c r="H99" s="1075"/>
      <c r="I99" s="1092"/>
      <c r="J99" s="659">
        <v>201</v>
      </c>
      <c r="K99" s="603"/>
      <c r="L99" s="660"/>
      <c r="N99" s="1074" t="s">
        <v>1483</v>
      </c>
      <c r="O99" s="1075"/>
      <c r="P99" s="1075"/>
      <c r="Q99" s="1075"/>
      <c r="R99" s="1092"/>
      <c r="S99" s="659">
        <v>7557.06</v>
      </c>
      <c r="T99" s="660"/>
      <c r="U99" s="1091"/>
      <c r="V99" s="1091"/>
      <c r="W99" s="1091"/>
      <c r="X99" s="1091"/>
      <c r="Y99" s="1091"/>
      <c r="Z99" s="1091"/>
    </row>
    <row r="100" spans="4:26" x14ac:dyDescent="0.15">
      <c r="D100" s="1074" t="s">
        <v>2775</v>
      </c>
      <c r="E100" s="1075"/>
      <c r="F100" s="1075"/>
      <c r="G100" s="1075"/>
      <c r="H100" s="1075"/>
      <c r="I100" s="1092"/>
      <c r="J100" s="659">
        <v>1200</v>
      </c>
      <c r="K100" s="603"/>
      <c r="L100" s="660"/>
      <c r="N100" s="1072" t="s">
        <v>3756</v>
      </c>
      <c r="O100" s="1073"/>
      <c r="P100" s="1073"/>
      <c r="Q100" s="1073"/>
      <c r="R100" s="1089"/>
      <c r="S100" s="604">
        <v>7557.06</v>
      </c>
      <c r="T100" s="670"/>
      <c r="U100" s="1091"/>
      <c r="V100" s="1091"/>
      <c r="W100" s="1091"/>
      <c r="X100" s="1091"/>
      <c r="Y100" s="1091"/>
      <c r="Z100" s="1091"/>
    </row>
    <row r="101" spans="4:26" x14ac:dyDescent="0.15">
      <c r="D101" s="1072" t="s">
        <v>2798</v>
      </c>
      <c r="E101" s="1073"/>
      <c r="F101" s="1073"/>
      <c r="G101" s="1073"/>
      <c r="H101" s="1073"/>
      <c r="I101" s="1089"/>
      <c r="J101" s="604">
        <v>1401</v>
      </c>
      <c r="K101" s="605"/>
      <c r="L101" s="670"/>
      <c r="N101" s="1072" t="s">
        <v>1448</v>
      </c>
      <c r="O101" s="1073"/>
      <c r="P101" s="1073"/>
      <c r="Q101" s="1073"/>
      <c r="R101" s="1089"/>
      <c r="S101" s="604">
        <v>285224.73</v>
      </c>
      <c r="T101" s="670"/>
      <c r="U101" s="1091"/>
      <c r="V101" s="1091"/>
      <c r="W101" s="1091"/>
      <c r="X101" s="1091"/>
      <c r="Y101" s="1091"/>
      <c r="Z101" s="1091"/>
    </row>
    <row r="102" spans="4:26" x14ac:dyDescent="0.15">
      <c r="D102" s="1072" t="s">
        <v>2799</v>
      </c>
      <c r="E102" s="1073"/>
      <c r="F102" s="1073"/>
      <c r="G102" s="1073"/>
      <c r="H102" s="1073"/>
      <c r="I102" s="1089"/>
      <c r="J102" s="657"/>
      <c r="K102" s="606"/>
      <c r="L102" s="658"/>
    </row>
    <row r="103" spans="4:26" x14ac:dyDescent="0.15">
      <c r="D103" s="1074" t="s">
        <v>2754</v>
      </c>
      <c r="E103" s="1075"/>
      <c r="F103" s="1075"/>
      <c r="G103" s="1075"/>
      <c r="H103" s="1075"/>
      <c r="I103" s="1092"/>
      <c r="J103" s="659">
        <v>550</v>
      </c>
      <c r="K103" s="603"/>
      <c r="L103" s="660"/>
    </row>
    <row r="104" spans="4:26" x14ac:dyDescent="0.15">
      <c r="D104" s="1072" t="s">
        <v>2800</v>
      </c>
      <c r="E104" s="1073"/>
      <c r="F104" s="1073"/>
      <c r="G104" s="1073"/>
      <c r="H104" s="1073"/>
      <c r="I104" s="1089"/>
      <c r="J104" s="604">
        <v>550</v>
      </c>
      <c r="K104" s="605"/>
      <c r="L104" s="670"/>
    </row>
    <row r="105" spans="4:26" x14ac:dyDescent="0.15">
      <c r="D105" s="1072" t="s">
        <v>2801</v>
      </c>
      <c r="E105" s="1073"/>
      <c r="F105" s="1073"/>
      <c r="G105" s="1073"/>
      <c r="H105" s="1073"/>
      <c r="I105" s="1089"/>
      <c r="J105" s="675"/>
      <c r="K105" s="607"/>
      <c r="L105" s="676"/>
    </row>
    <row r="106" spans="4:26" x14ac:dyDescent="0.15">
      <c r="D106" s="1074" t="s">
        <v>2758</v>
      </c>
      <c r="E106" s="1075"/>
      <c r="F106" s="1075"/>
      <c r="G106" s="1075"/>
      <c r="H106" s="1075"/>
      <c r="I106" s="1092"/>
      <c r="J106" s="659">
        <v>200</v>
      </c>
      <c r="K106" s="603"/>
      <c r="L106" s="660"/>
    </row>
    <row r="107" spans="4:26" x14ac:dyDescent="0.15">
      <c r="D107" s="1072" t="s">
        <v>2802</v>
      </c>
      <c r="E107" s="1073"/>
      <c r="F107" s="1073"/>
      <c r="G107" s="1073"/>
      <c r="H107" s="1073"/>
      <c r="I107" s="1089"/>
      <c r="J107" s="604">
        <v>200</v>
      </c>
      <c r="K107" s="605"/>
      <c r="L107" s="670"/>
    </row>
    <row r="108" spans="4:26" x14ac:dyDescent="0.15">
      <c r="D108" s="1072" t="s">
        <v>2805</v>
      </c>
      <c r="E108" s="1073"/>
      <c r="F108" s="1073"/>
      <c r="G108" s="1073"/>
      <c r="H108" s="1073"/>
      <c r="I108" s="1089"/>
      <c r="J108" s="657"/>
      <c r="K108" s="606"/>
      <c r="L108" s="658"/>
    </row>
    <row r="109" spans="4:26" x14ac:dyDescent="0.15">
      <c r="D109" s="1095" t="s">
        <v>1452</v>
      </c>
      <c r="E109" s="1096"/>
      <c r="F109" s="1096"/>
      <c r="G109" s="1096"/>
      <c r="H109" s="1096"/>
      <c r="I109" s="1097"/>
      <c r="J109" s="807">
        <v>3025</v>
      </c>
      <c r="K109" s="808"/>
      <c r="L109" s="809"/>
    </row>
    <row r="110" spans="4:26" x14ac:dyDescent="0.15">
      <c r="D110" s="1072" t="s">
        <v>2806</v>
      </c>
      <c r="E110" s="1073"/>
      <c r="F110" s="1073"/>
      <c r="G110" s="1073"/>
      <c r="H110" s="1073"/>
      <c r="I110" s="1089"/>
      <c r="J110" s="604">
        <v>3025</v>
      </c>
      <c r="K110" s="605"/>
      <c r="L110" s="670"/>
    </row>
    <row r="111" spans="4:26" x14ac:dyDescent="0.15">
      <c r="D111" s="1072" t="s">
        <v>1480</v>
      </c>
      <c r="E111" s="1073"/>
      <c r="F111" s="1073"/>
      <c r="G111" s="1073"/>
      <c r="H111" s="1073"/>
      <c r="I111" s="1089"/>
      <c r="J111" s="657"/>
      <c r="K111" s="606"/>
      <c r="L111" s="658"/>
    </row>
    <row r="112" spans="4:26" x14ac:dyDescent="0.15">
      <c r="D112" s="1074" t="s">
        <v>1442</v>
      </c>
      <c r="E112" s="1075"/>
      <c r="F112" s="1075"/>
      <c r="G112" s="1075"/>
      <c r="H112" s="1075"/>
      <c r="I112" s="1092"/>
      <c r="J112" s="659">
        <v>6640</v>
      </c>
      <c r="K112" s="603"/>
      <c r="L112" s="660"/>
    </row>
    <row r="113" spans="4:12" x14ac:dyDescent="0.15">
      <c r="D113" s="1072" t="s">
        <v>1481</v>
      </c>
      <c r="E113" s="1073"/>
      <c r="F113" s="1073"/>
      <c r="G113" s="1073"/>
      <c r="H113" s="1073"/>
      <c r="I113" s="1089"/>
      <c r="J113" s="604">
        <v>6640</v>
      </c>
      <c r="K113" s="605"/>
      <c r="L113" s="670"/>
    </row>
    <row r="114" spans="4:12" x14ac:dyDescent="0.15">
      <c r="D114" s="1072" t="s">
        <v>2807</v>
      </c>
      <c r="E114" s="1073"/>
      <c r="F114" s="1073"/>
      <c r="G114" s="1073"/>
      <c r="H114" s="1073"/>
      <c r="I114" s="1089"/>
      <c r="J114" s="657"/>
      <c r="K114" s="606"/>
      <c r="L114" s="658"/>
    </row>
    <row r="115" spans="4:12" x14ac:dyDescent="0.15">
      <c r="D115" s="1095" t="s">
        <v>2751</v>
      </c>
      <c r="E115" s="1096"/>
      <c r="F115" s="1096"/>
      <c r="G115" s="1096"/>
      <c r="H115" s="1096"/>
      <c r="I115" s="1097"/>
      <c r="J115" s="807">
        <v>1868</v>
      </c>
      <c r="K115" s="808"/>
      <c r="L115" s="809"/>
    </row>
    <row r="116" spans="4:12" x14ac:dyDescent="0.15">
      <c r="D116" s="1072" t="s">
        <v>2808</v>
      </c>
      <c r="E116" s="1073"/>
      <c r="F116" s="1073"/>
      <c r="G116" s="1073"/>
      <c r="H116" s="1073"/>
      <c r="I116" s="1089"/>
      <c r="J116" s="604">
        <v>1868</v>
      </c>
      <c r="K116" s="605"/>
      <c r="L116" s="670"/>
    </row>
    <row r="117" spans="4:12" x14ac:dyDescent="0.15">
      <c r="D117" s="1072" t="s">
        <v>1448</v>
      </c>
      <c r="E117" s="1073"/>
      <c r="F117" s="1073"/>
      <c r="G117" s="1073"/>
      <c r="H117" s="1073"/>
      <c r="I117" s="1089"/>
      <c r="J117" s="604">
        <v>498378.47</v>
      </c>
      <c r="K117" s="605"/>
      <c r="L117" s="670"/>
    </row>
  </sheetData>
  <mergeCells count="346">
    <mergeCell ref="J2:L2"/>
    <mergeCell ref="D3:G3"/>
    <mergeCell ref="H3:I3"/>
    <mergeCell ref="D6:G6"/>
    <mergeCell ref="H6:I6"/>
    <mergeCell ref="D7:G7"/>
    <mergeCell ref="H7:I7"/>
    <mergeCell ref="D4:G4"/>
    <mergeCell ref="H4:I4"/>
    <mergeCell ref="D5:G5"/>
    <mergeCell ref="H5:I5"/>
    <mergeCell ref="D2:G2"/>
    <mergeCell ref="H2:I2"/>
    <mergeCell ref="D12:G12"/>
    <mergeCell ref="H12:I12"/>
    <mergeCell ref="D13:G13"/>
    <mergeCell ref="H13:I13"/>
    <mergeCell ref="D10:G10"/>
    <mergeCell ref="H10:I10"/>
    <mergeCell ref="D11:G11"/>
    <mergeCell ref="H11:I11"/>
    <mergeCell ref="D8:G8"/>
    <mergeCell ref="H8:I8"/>
    <mergeCell ref="D9:G9"/>
    <mergeCell ref="H9:I9"/>
    <mergeCell ref="D18:G18"/>
    <mergeCell ref="H18:I18"/>
    <mergeCell ref="D19:G19"/>
    <mergeCell ref="H19:I19"/>
    <mergeCell ref="D16:G16"/>
    <mergeCell ref="H16:I16"/>
    <mergeCell ref="D17:G17"/>
    <mergeCell ref="H17:I17"/>
    <mergeCell ref="D14:G14"/>
    <mergeCell ref="H14:I14"/>
    <mergeCell ref="D15:G15"/>
    <mergeCell ref="H15:I15"/>
    <mergeCell ref="D24:G24"/>
    <mergeCell ref="H24:I24"/>
    <mergeCell ref="D25:G25"/>
    <mergeCell ref="H25:I25"/>
    <mergeCell ref="D22:G22"/>
    <mergeCell ref="H22:I22"/>
    <mergeCell ref="D23:G23"/>
    <mergeCell ref="H23:I23"/>
    <mergeCell ref="D20:G20"/>
    <mergeCell ref="H20:I20"/>
    <mergeCell ref="D21:G21"/>
    <mergeCell ref="H21:I21"/>
    <mergeCell ref="D32:G32"/>
    <mergeCell ref="H32:I32"/>
    <mergeCell ref="D33:G33"/>
    <mergeCell ref="H33:I33"/>
    <mergeCell ref="D30:G30"/>
    <mergeCell ref="H30:I30"/>
    <mergeCell ref="D31:G31"/>
    <mergeCell ref="H31:I31"/>
    <mergeCell ref="D26:G26"/>
    <mergeCell ref="H26:I26"/>
    <mergeCell ref="D28:L28"/>
    <mergeCell ref="D29:G29"/>
    <mergeCell ref="H29:I29"/>
    <mergeCell ref="D38:I38"/>
    <mergeCell ref="D39:I39"/>
    <mergeCell ref="D36:I36"/>
    <mergeCell ref="D37:I37"/>
    <mergeCell ref="D34:G34"/>
    <mergeCell ref="H34:I34"/>
    <mergeCell ref="J34:L34"/>
    <mergeCell ref="D35:I35"/>
    <mergeCell ref="J35:L35"/>
    <mergeCell ref="D48:I48"/>
    <mergeCell ref="D49:I49"/>
    <mergeCell ref="D46:I46"/>
    <mergeCell ref="D47:I47"/>
    <mergeCell ref="D44:I44"/>
    <mergeCell ref="D45:I45"/>
    <mergeCell ref="D42:I42"/>
    <mergeCell ref="D43:I43"/>
    <mergeCell ref="D40:I40"/>
    <mergeCell ref="D41:I41"/>
    <mergeCell ref="D58:I58"/>
    <mergeCell ref="D59:I59"/>
    <mergeCell ref="D56:I56"/>
    <mergeCell ref="D57:I57"/>
    <mergeCell ref="D54:I54"/>
    <mergeCell ref="D55:I55"/>
    <mergeCell ref="D52:I52"/>
    <mergeCell ref="D53:I53"/>
    <mergeCell ref="D50:I50"/>
    <mergeCell ref="D51:I51"/>
    <mergeCell ref="D67:I67"/>
    <mergeCell ref="D68:I68"/>
    <mergeCell ref="D65:I65"/>
    <mergeCell ref="D66:I66"/>
    <mergeCell ref="D63:I63"/>
    <mergeCell ref="D64:I64"/>
    <mergeCell ref="D60:L60"/>
    <mergeCell ref="D61:I61"/>
    <mergeCell ref="D62:I62"/>
    <mergeCell ref="D77:I77"/>
    <mergeCell ref="D78:I78"/>
    <mergeCell ref="D75:I75"/>
    <mergeCell ref="D76:I76"/>
    <mergeCell ref="D73:I73"/>
    <mergeCell ref="D74:I74"/>
    <mergeCell ref="D71:I71"/>
    <mergeCell ref="D72:I72"/>
    <mergeCell ref="D69:I69"/>
    <mergeCell ref="D70:I70"/>
    <mergeCell ref="D87:I87"/>
    <mergeCell ref="D88:I88"/>
    <mergeCell ref="D85:I85"/>
    <mergeCell ref="D86:I86"/>
    <mergeCell ref="D83:I83"/>
    <mergeCell ref="D84:I84"/>
    <mergeCell ref="D81:I81"/>
    <mergeCell ref="D82:I82"/>
    <mergeCell ref="D79:I79"/>
    <mergeCell ref="D80:I80"/>
    <mergeCell ref="D97:I97"/>
    <mergeCell ref="D98:I98"/>
    <mergeCell ref="D95:I95"/>
    <mergeCell ref="D96:I96"/>
    <mergeCell ref="D93:I93"/>
    <mergeCell ref="D94:I94"/>
    <mergeCell ref="D91:L91"/>
    <mergeCell ref="D92:I92"/>
    <mergeCell ref="D89:I89"/>
    <mergeCell ref="D90:I90"/>
    <mergeCell ref="D117:I117"/>
    <mergeCell ref="N2:P2"/>
    <mergeCell ref="N5:P5"/>
    <mergeCell ref="N8:P8"/>
    <mergeCell ref="N11:P11"/>
    <mergeCell ref="N14:P14"/>
    <mergeCell ref="D115:I115"/>
    <mergeCell ref="D116:I116"/>
    <mergeCell ref="D113:I113"/>
    <mergeCell ref="D114:I114"/>
    <mergeCell ref="D111:I111"/>
    <mergeCell ref="D112:I112"/>
    <mergeCell ref="D109:I109"/>
    <mergeCell ref="D110:I110"/>
    <mergeCell ref="D107:I107"/>
    <mergeCell ref="D108:I108"/>
    <mergeCell ref="D105:I105"/>
    <mergeCell ref="D106:I106"/>
    <mergeCell ref="D103:I103"/>
    <mergeCell ref="D104:I104"/>
    <mergeCell ref="D101:I101"/>
    <mergeCell ref="D102:I102"/>
    <mergeCell ref="D99:I99"/>
    <mergeCell ref="D100:I100"/>
    <mergeCell ref="Q5:R5"/>
    <mergeCell ref="N6:P6"/>
    <mergeCell ref="Q6:R6"/>
    <mergeCell ref="N7:P7"/>
    <mergeCell ref="Q7:R7"/>
    <mergeCell ref="Q2:R2"/>
    <mergeCell ref="S2:T2"/>
    <mergeCell ref="N3:P3"/>
    <mergeCell ref="Q3:R3"/>
    <mergeCell ref="N4:P4"/>
    <mergeCell ref="Q4:R4"/>
    <mergeCell ref="Q11:R11"/>
    <mergeCell ref="N12:P12"/>
    <mergeCell ref="Q12:R12"/>
    <mergeCell ref="N13:P13"/>
    <mergeCell ref="Q13:R13"/>
    <mergeCell ref="Q8:R8"/>
    <mergeCell ref="N9:P9"/>
    <mergeCell ref="Q9:R9"/>
    <mergeCell ref="N10:P10"/>
    <mergeCell ref="Q10:R10"/>
    <mergeCell ref="N19:P19"/>
    <mergeCell ref="Q19:R19"/>
    <mergeCell ref="N20:P20"/>
    <mergeCell ref="Q20:R20"/>
    <mergeCell ref="N17:P17"/>
    <mergeCell ref="Q17:R17"/>
    <mergeCell ref="N18:P18"/>
    <mergeCell ref="Q18:R18"/>
    <mergeCell ref="Q14:R14"/>
    <mergeCell ref="N15:P15"/>
    <mergeCell ref="Q15:R15"/>
    <mergeCell ref="N16:P16"/>
    <mergeCell ref="Q16:R16"/>
    <mergeCell ref="N24:Z24"/>
    <mergeCell ref="N25:R25"/>
    <mergeCell ref="S25:T25"/>
    <mergeCell ref="U25:Z25"/>
    <mergeCell ref="N26:R26"/>
    <mergeCell ref="U26:Z26"/>
    <mergeCell ref="N21:P21"/>
    <mergeCell ref="Q21:R21"/>
    <mergeCell ref="N22:P22"/>
    <mergeCell ref="Q22:R22"/>
    <mergeCell ref="N31:R31"/>
    <mergeCell ref="U31:Z31"/>
    <mergeCell ref="N32:R32"/>
    <mergeCell ref="U32:Z32"/>
    <mergeCell ref="N29:R29"/>
    <mergeCell ref="U29:Z29"/>
    <mergeCell ref="N30:R30"/>
    <mergeCell ref="U30:Z30"/>
    <mergeCell ref="N27:R27"/>
    <mergeCell ref="U27:Z27"/>
    <mergeCell ref="N28:R28"/>
    <mergeCell ref="U28:Z28"/>
    <mergeCell ref="N37:R37"/>
    <mergeCell ref="U37:Z37"/>
    <mergeCell ref="N38:R38"/>
    <mergeCell ref="U38:Z38"/>
    <mergeCell ref="N35:R35"/>
    <mergeCell ref="U35:Z35"/>
    <mergeCell ref="N36:R36"/>
    <mergeCell ref="U36:Z36"/>
    <mergeCell ref="N33:R33"/>
    <mergeCell ref="U33:Z33"/>
    <mergeCell ref="N34:R34"/>
    <mergeCell ref="U34:Z34"/>
    <mergeCell ref="N43:R43"/>
    <mergeCell ref="U43:Z43"/>
    <mergeCell ref="N44:R44"/>
    <mergeCell ref="U44:Z44"/>
    <mergeCell ref="N41:R41"/>
    <mergeCell ref="U41:Z41"/>
    <mergeCell ref="N42:R42"/>
    <mergeCell ref="U42:Z42"/>
    <mergeCell ref="N39:R39"/>
    <mergeCell ref="U39:Z39"/>
    <mergeCell ref="N40:R40"/>
    <mergeCell ref="U40:Z40"/>
    <mergeCell ref="N49:R49"/>
    <mergeCell ref="U49:Z49"/>
    <mergeCell ref="N50:R50"/>
    <mergeCell ref="U50:Z50"/>
    <mergeCell ref="N47:R47"/>
    <mergeCell ref="U47:Z47"/>
    <mergeCell ref="N48:R48"/>
    <mergeCell ref="U48:Z48"/>
    <mergeCell ref="N45:R45"/>
    <mergeCell ref="U45:Z45"/>
    <mergeCell ref="N46:R46"/>
    <mergeCell ref="U46:Z46"/>
    <mergeCell ref="N55:R55"/>
    <mergeCell ref="U55:Z55"/>
    <mergeCell ref="N56:R56"/>
    <mergeCell ref="U56:Z56"/>
    <mergeCell ref="N53:R53"/>
    <mergeCell ref="U53:Z53"/>
    <mergeCell ref="N54:R54"/>
    <mergeCell ref="U54:Z54"/>
    <mergeCell ref="N51:R51"/>
    <mergeCell ref="U51:Z51"/>
    <mergeCell ref="N52:R52"/>
    <mergeCell ref="U52:Z52"/>
    <mergeCell ref="N59:Z59"/>
    <mergeCell ref="N60:R60"/>
    <mergeCell ref="U60:Z60"/>
    <mergeCell ref="N61:R61"/>
    <mergeCell ref="U61:Z61"/>
    <mergeCell ref="N57:R57"/>
    <mergeCell ref="U57:Z57"/>
    <mergeCell ref="N58:R58"/>
    <mergeCell ref="U58:Z58"/>
    <mergeCell ref="N66:R66"/>
    <mergeCell ref="U66:Z66"/>
    <mergeCell ref="N67:R67"/>
    <mergeCell ref="U67:Z67"/>
    <mergeCell ref="N64:R64"/>
    <mergeCell ref="U64:Z64"/>
    <mergeCell ref="N65:R65"/>
    <mergeCell ref="U65:Z65"/>
    <mergeCell ref="N62:R62"/>
    <mergeCell ref="U62:Z62"/>
    <mergeCell ref="N63:R63"/>
    <mergeCell ref="U63:Z63"/>
    <mergeCell ref="N72:R72"/>
    <mergeCell ref="U72:Z72"/>
    <mergeCell ref="N73:R73"/>
    <mergeCell ref="U73:Z73"/>
    <mergeCell ref="N70:R70"/>
    <mergeCell ref="U70:Z70"/>
    <mergeCell ref="N71:R71"/>
    <mergeCell ref="U71:Z71"/>
    <mergeCell ref="N68:R68"/>
    <mergeCell ref="U68:Z68"/>
    <mergeCell ref="N69:R69"/>
    <mergeCell ref="U69:Z69"/>
    <mergeCell ref="N78:R78"/>
    <mergeCell ref="U78:Z78"/>
    <mergeCell ref="N79:R79"/>
    <mergeCell ref="U79:Z79"/>
    <mergeCell ref="N76:R76"/>
    <mergeCell ref="U76:Z76"/>
    <mergeCell ref="N77:R77"/>
    <mergeCell ref="U77:Z77"/>
    <mergeCell ref="N74:R74"/>
    <mergeCell ref="U74:Z74"/>
    <mergeCell ref="N75:R75"/>
    <mergeCell ref="U75:Z75"/>
    <mergeCell ref="N84:R84"/>
    <mergeCell ref="U84:Z84"/>
    <mergeCell ref="N85:R85"/>
    <mergeCell ref="U85:Z85"/>
    <mergeCell ref="N82:R82"/>
    <mergeCell ref="U82:Z82"/>
    <mergeCell ref="N83:R83"/>
    <mergeCell ref="U83:Z83"/>
    <mergeCell ref="N80:R80"/>
    <mergeCell ref="U80:Z80"/>
    <mergeCell ref="N81:R81"/>
    <mergeCell ref="U81:Z81"/>
    <mergeCell ref="N90:R90"/>
    <mergeCell ref="U90:Z90"/>
    <mergeCell ref="N91:R91"/>
    <mergeCell ref="U91:Z91"/>
    <mergeCell ref="N88:R88"/>
    <mergeCell ref="U88:Z88"/>
    <mergeCell ref="N89:R89"/>
    <mergeCell ref="U89:Z89"/>
    <mergeCell ref="N86:R86"/>
    <mergeCell ref="U86:Z86"/>
    <mergeCell ref="N87:R87"/>
    <mergeCell ref="U87:Z87"/>
    <mergeCell ref="N94:Z94"/>
    <mergeCell ref="N95:R95"/>
    <mergeCell ref="U95:Z95"/>
    <mergeCell ref="N96:R96"/>
    <mergeCell ref="U96:Z96"/>
    <mergeCell ref="N92:R92"/>
    <mergeCell ref="U92:Z92"/>
    <mergeCell ref="N93:R93"/>
    <mergeCell ref="U93:Z93"/>
    <mergeCell ref="N101:R101"/>
    <mergeCell ref="U101:Z101"/>
    <mergeCell ref="N99:R99"/>
    <mergeCell ref="U99:Z99"/>
    <mergeCell ref="N100:R100"/>
    <mergeCell ref="U100:Z100"/>
    <mergeCell ref="N97:R97"/>
    <mergeCell ref="U97:Z97"/>
    <mergeCell ref="N98:R98"/>
    <mergeCell ref="U98:Z98"/>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87C2-F2A1-48E5-A1F3-01ED009FBE14}">
  <dimension ref="A1:AF76"/>
  <sheetViews>
    <sheetView topLeftCell="E1" zoomScale="86" zoomScaleNormal="86" workbookViewId="0">
      <pane ySplit="1" topLeftCell="A59" activePane="bottomLeft" state="frozen"/>
      <selection pane="bottomLeft" activeCell="D69" sqref="D69"/>
    </sheetView>
  </sheetViews>
  <sheetFormatPr baseColWidth="10" defaultColWidth="8.83203125" defaultRowHeight="15" outlineLevelRow="2" x14ac:dyDescent="0.2"/>
  <cols>
    <col min="1" max="1" width="13.6640625" style="685" customWidth="1"/>
    <col min="2" max="2" width="21.1640625" style="685" customWidth="1"/>
    <col min="3" max="4" width="17.6640625" style="685" customWidth="1"/>
    <col min="5" max="5" width="13.33203125" style="685" customWidth="1"/>
    <col min="6" max="6" width="35.5" style="685" customWidth="1"/>
    <col min="7" max="7" width="24.33203125" style="685" customWidth="1"/>
    <col min="8" max="11" width="16.83203125" style="685" customWidth="1"/>
    <col min="12" max="12" width="23.33203125" style="685" customWidth="1"/>
    <col min="13" max="13" width="13.6640625" style="685" customWidth="1"/>
    <col min="14" max="15" width="15.6640625" style="685" customWidth="1"/>
    <col min="16" max="16" width="12.83203125" style="685" customWidth="1"/>
    <col min="17" max="17" width="18" style="685" customWidth="1"/>
    <col min="18" max="18" width="8.83203125" style="685"/>
    <col min="19" max="19" width="14.6640625" style="685" customWidth="1"/>
    <col min="20" max="22" width="8.83203125" style="685"/>
    <col min="23" max="23" width="12.33203125" style="685" bestFit="1" customWidth="1"/>
    <col min="24" max="24" width="16.1640625" style="685" customWidth="1"/>
    <col min="25" max="16384" width="8.83203125" style="685"/>
  </cols>
  <sheetData>
    <row r="1" spans="1:32" ht="28" x14ac:dyDescent="0.2">
      <c r="A1" s="731" t="s">
        <v>4839</v>
      </c>
      <c r="B1" s="731" t="s">
        <v>4803</v>
      </c>
      <c r="C1" s="731" t="s">
        <v>4840</v>
      </c>
      <c r="D1" s="731" t="s">
        <v>4841</v>
      </c>
      <c r="E1" s="731" t="s">
        <v>59</v>
      </c>
      <c r="F1" s="731" t="s">
        <v>4804</v>
      </c>
      <c r="G1" s="731" t="s">
        <v>4805</v>
      </c>
      <c r="H1" s="731" t="s">
        <v>2868</v>
      </c>
      <c r="I1" s="731" t="s">
        <v>2869</v>
      </c>
      <c r="J1" s="731" t="s">
        <v>4806</v>
      </c>
      <c r="K1" s="781" t="s">
        <v>5036</v>
      </c>
      <c r="L1" s="731" t="s">
        <v>4808</v>
      </c>
      <c r="M1" s="731" t="s">
        <v>4842</v>
      </c>
      <c r="N1" s="775" t="s">
        <v>5035</v>
      </c>
      <c r="O1" s="776" t="s">
        <v>46</v>
      </c>
      <c r="R1" s="1065" t="s">
        <v>4802</v>
      </c>
      <c r="S1" s="1061"/>
      <c r="T1" s="1061"/>
      <c r="U1" s="1061"/>
      <c r="V1" s="1061"/>
      <c r="W1" s="1061"/>
      <c r="X1" s="1061"/>
      <c r="Y1" s="1061"/>
      <c r="Z1" s="1061"/>
      <c r="AA1" s="1061"/>
      <c r="AB1" s="1061"/>
      <c r="AC1" s="1061"/>
      <c r="AD1" s="1061"/>
      <c r="AE1" s="1061"/>
      <c r="AF1" s="1062"/>
    </row>
    <row r="2" spans="1:32" ht="70" outlineLevel="2" x14ac:dyDescent="0.2">
      <c r="A2" s="731" t="s">
        <v>67</v>
      </c>
      <c r="B2" s="731" t="s">
        <v>4846</v>
      </c>
      <c r="C2" s="731" t="s">
        <v>69</v>
      </c>
      <c r="D2" s="731" t="s">
        <v>4658</v>
      </c>
      <c r="E2" s="731"/>
      <c r="F2" s="731" t="s">
        <v>4847</v>
      </c>
      <c r="G2" s="731" t="s">
        <v>4848</v>
      </c>
      <c r="H2" s="773">
        <v>50000</v>
      </c>
      <c r="I2" s="773">
        <v>0</v>
      </c>
      <c r="J2" s="773" t="s">
        <v>4658</v>
      </c>
      <c r="K2" s="773" t="s">
        <v>4658</v>
      </c>
      <c r="L2" s="731" t="s">
        <v>4849</v>
      </c>
      <c r="M2" s="731"/>
      <c r="N2" s="777">
        <f t="shared" ref="N2:N14" si="0">SUM(H2:I2)</f>
        <v>50000</v>
      </c>
      <c r="O2" s="780"/>
      <c r="R2" s="1065" t="s">
        <v>4803</v>
      </c>
      <c r="S2" s="1062"/>
      <c r="T2" s="1065" t="s">
        <v>4804</v>
      </c>
      <c r="U2" s="1061"/>
      <c r="V2" s="1062"/>
      <c r="W2" s="1065" t="s">
        <v>4805</v>
      </c>
      <c r="X2" s="1062"/>
      <c r="Y2" s="1065" t="s">
        <v>2868</v>
      </c>
      <c r="Z2" s="1062"/>
      <c r="AA2" s="731" t="s">
        <v>2869</v>
      </c>
      <c r="AB2" s="731" t="s">
        <v>4806</v>
      </c>
      <c r="AC2" s="1065" t="s">
        <v>4807</v>
      </c>
      <c r="AD2" s="1062"/>
      <c r="AE2" s="1065" t="s">
        <v>4808</v>
      </c>
      <c r="AF2" s="1062"/>
    </row>
    <row r="3" spans="1:32" ht="70" outlineLevel="2" x14ac:dyDescent="0.2">
      <c r="A3" s="731" t="s">
        <v>67</v>
      </c>
      <c r="B3" s="731" t="s">
        <v>4854</v>
      </c>
      <c r="C3" s="731" t="s">
        <v>69</v>
      </c>
      <c r="D3" s="731" t="s">
        <v>4658</v>
      </c>
      <c r="E3" s="731"/>
      <c r="F3" s="731" t="s">
        <v>4855</v>
      </c>
      <c r="G3" s="731" t="s">
        <v>2978</v>
      </c>
      <c r="H3" s="773">
        <v>190000</v>
      </c>
      <c r="I3" s="773">
        <v>0</v>
      </c>
      <c r="J3" s="773" t="s">
        <v>4658</v>
      </c>
      <c r="K3" s="773" t="s">
        <v>4658</v>
      </c>
      <c r="L3" s="731" t="s">
        <v>4856</v>
      </c>
      <c r="M3" s="731"/>
      <c r="N3" s="777">
        <f t="shared" si="0"/>
        <v>190000</v>
      </c>
      <c r="O3" s="780"/>
    </row>
    <row r="4" spans="1:32" ht="42" outlineLevel="2" x14ac:dyDescent="0.2">
      <c r="A4" s="731" t="s">
        <v>67</v>
      </c>
      <c r="B4" s="731" t="s">
        <v>4869</v>
      </c>
      <c r="C4" s="731" t="s">
        <v>69</v>
      </c>
      <c r="D4" s="731" t="s">
        <v>4658</v>
      </c>
      <c r="E4" s="731"/>
      <c r="F4" s="731" t="s">
        <v>4870</v>
      </c>
      <c r="G4" s="731" t="s">
        <v>4871</v>
      </c>
      <c r="H4" s="773">
        <v>149000</v>
      </c>
      <c r="I4" s="773">
        <v>0</v>
      </c>
      <c r="J4" s="773" t="s">
        <v>4658</v>
      </c>
      <c r="K4" s="773" t="s">
        <v>4658</v>
      </c>
      <c r="L4" s="731" t="s">
        <v>4872</v>
      </c>
      <c r="M4" s="731"/>
      <c r="N4" s="777">
        <f t="shared" si="0"/>
        <v>149000</v>
      </c>
      <c r="O4" s="780"/>
    </row>
    <row r="5" spans="1:32" ht="42" outlineLevel="2" x14ac:dyDescent="0.2">
      <c r="A5" s="731" t="s">
        <v>67</v>
      </c>
      <c r="B5" s="731" t="s">
        <v>4866</v>
      </c>
      <c r="C5" s="731" t="s">
        <v>69</v>
      </c>
      <c r="D5" s="731" t="s">
        <v>4658</v>
      </c>
      <c r="E5" s="731"/>
      <c r="F5" s="731" t="s">
        <v>4867</v>
      </c>
      <c r="G5" s="731" t="s">
        <v>3422</v>
      </c>
      <c r="H5" s="773">
        <v>100000</v>
      </c>
      <c r="I5" s="773">
        <v>0</v>
      </c>
      <c r="J5" s="773" t="s">
        <v>4658</v>
      </c>
      <c r="K5" s="773" t="s">
        <v>4658</v>
      </c>
      <c r="L5" s="731" t="s">
        <v>4868</v>
      </c>
      <c r="M5" s="731"/>
      <c r="N5" s="777">
        <f t="shared" si="0"/>
        <v>100000</v>
      </c>
      <c r="O5" s="780"/>
    </row>
    <row r="6" spans="1:32" ht="42" outlineLevel="2" x14ac:dyDescent="0.2">
      <c r="A6" s="731" t="s">
        <v>67</v>
      </c>
      <c r="B6" s="731" t="s">
        <v>4860</v>
      </c>
      <c r="C6" s="731" t="s">
        <v>69</v>
      </c>
      <c r="D6" s="731" t="s">
        <v>4658</v>
      </c>
      <c r="E6" s="731"/>
      <c r="F6" s="731" t="s">
        <v>4861</v>
      </c>
      <c r="G6" s="731" t="s">
        <v>3671</v>
      </c>
      <c r="H6" s="773">
        <v>84200</v>
      </c>
      <c r="I6" s="773">
        <v>0</v>
      </c>
      <c r="J6" s="773" t="s">
        <v>4658</v>
      </c>
      <c r="K6" s="773" t="s">
        <v>4658</v>
      </c>
      <c r="L6" s="731" t="s">
        <v>4862</v>
      </c>
      <c r="M6" s="731"/>
      <c r="N6" s="777">
        <f t="shared" si="0"/>
        <v>84200</v>
      </c>
      <c r="O6" s="780"/>
    </row>
    <row r="7" spans="1:32" ht="98" outlineLevel="2" x14ac:dyDescent="0.2">
      <c r="A7" s="731" t="s">
        <v>67</v>
      </c>
      <c r="B7" s="731" t="s">
        <v>4873</v>
      </c>
      <c r="C7" s="731" t="s">
        <v>69</v>
      </c>
      <c r="D7" s="731" t="s">
        <v>4658</v>
      </c>
      <c r="E7" s="731"/>
      <c r="F7" s="731" t="s">
        <v>4874</v>
      </c>
      <c r="G7" s="731" t="s">
        <v>109</v>
      </c>
      <c r="H7" s="773">
        <v>2000000</v>
      </c>
      <c r="I7" s="773">
        <v>0</v>
      </c>
      <c r="J7" s="773" t="s">
        <v>4658</v>
      </c>
      <c r="K7" s="773" t="s">
        <v>4658</v>
      </c>
      <c r="L7" s="731" t="s">
        <v>4875</v>
      </c>
      <c r="M7" s="731"/>
      <c r="N7" s="777">
        <f t="shared" si="0"/>
        <v>2000000</v>
      </c>
      <c r="O7" s="780"/>
    </row>
    <row r="8" spans="1:32" ht="98" outlineLevel="2" x14ac:dyDescent="0.2">
      <c r="A8" s="731" t="s">
        <v>67</v>
      </c>
      <c r="B8" s="731" t="s">
        <v>4876</v>
      </c>
      <c r="C8" s="731" t="s">
        <v>69</v>
      </c>
      <c r="D8" s="731" t="s">
        <v>4658</v>
      </c>
      <c r="E8" s="731"/>
      <c r="F8" s="731" t="s">
        <v>4877</v>
      </c>
      <c r="G8" s="731" t="s">
        <v>109</v>
      </c>
      <c r="H8" s="773">
        <v>2000000</v>
      </c>
      <c r="I8" s="773">
        <v>0</v>
      </c>
      <c r="J8" s="773" t="s">
        <v>4658</v>
      </c>
      <c r="K8" s="773" t="s">
        <v>4658</v>
      </c>
      <c r="L8" s="731" t="s">
        <v>4878</v>
      </c>
      <c r="M8" s="731"/>
      <c r="N8" s="777">
        <f t="shared" si="0"/>
        <v>2000000</v>
      </c>
      <c r="O8" s="780"/>
    </row>
    <row r="9" spans="1:32" ht="42" outlineLevel="2" x14ac:dyDescent="0.2">
      <c r="A9" s="731" t="s">
        <v>67</v>
      </c>
      <c r="B9" s="731" t="s">
        <v>4857</v>
      </c>
      <c r="C9" s="731" t="s">
        <v>69</v>
      </c>
      <c r="D9" s="731" t="s">
        <v>4658</v>
      </c>
      <c r="E9" s="731"/>
      <c r="F9" s="731" t="s">
        <v>4858</v>
      </c>
      <c r="G9" s="731" t="s">
        <v>3840</v>
      </c>
      <c r="H9" s="773">
        <v>28000</v>
      </c>
      <c r="I9" s="773">
        <v>0</v>
      </c>
      <c r="J9" s="773" t="s">
        <v>4658</v>
      </c>
      <c r="K9" s="773" t="s">
        <v>4658</v>
      </c>
      <c r="L9" s="731" t="s">
        <v>4859</v>
      </c>
      <c r="M9" s="731"/>
      <c r="N9" s="777">
        <f t="shared" si="0"/>
        <v>28000</v>
      </c>
      <c r="O9" s="780"/>
    </row>
    <row r="10" spans="1:32" ht="56" outlineLevel="2" x14ac:dyDescent="0.2">
      <c r="A10" s="731" t="s">
        <v>67</v>
      </c>
      <c r="B10" s="731" t="s">
        <v>4843</v>
      </c>
      <c r="C10" s="731" t="s">
        <v>69</v>
      </c>
      <c r="D10" s="731" t="s">
        <v>4658</v>
      </c>
      <c r="E10" s="731"/>
      <c r="F10" s="731" t="s">
        <v>4844</v>
      </c>
      <c r="G10" s="731" t="s">
        <v>97</v>
      </c>
      <c r="H10" s="773" t="s">
        <v>4658</v>
      </c>
      <c r="I10" s="773">
        <v>57303</v>
      </c>
      <c r="J10" s="773">
        <v>135234</v>
      </c>
      <c r="K10" s="773" t="s">
        <v>4658</v>
      </c>
      <c r="L10" s="731" t="s">
        <v>4845</v>
      </c>
      <c r="M10" s="731"/>
      <c r="N10" s="777">
        <f t="shared" si="0"/>
        <v>57303</v>
      </c>
      <c r="O10" s="780">
        <f t="shared" ref="O10" si="1">SUM(J10:K10)-N10</f>
        <v>77931</v>
      </c>
    </row>
    <row r="11" spans="1:32" ht="42" outlineLevel="2" x14ac:dyDescent="0.2">
      <c r="A11" s="731" t="s">
        <v>67</v>
      </c>
      <c r="B11" s="731" t="s">
        <v>4863</v>
      </c>
      <c r="C11" s="731" t="s">
        <v>69</v>
      </c>
      <c r="D11" s="731" t="s">
        <v>4658</v>
      </c>
      <c r="E11" s="731"/>
      <c r="F11" s="731" t="s">
        <v>4864</v>
      </c>
      <c r="G11" s="731" t="s">
        <v>505</v>
      </c>
      <c r="H11" s="773">
        <v>2000</v>
      </c>
      <c r="I11" s="773">
        <v>0</v>
      </c>
      <c r="J11" s="773" t="s">
        <v>4658</v>
      </c>
      <c r="K11" s="773" t="s">
        <v>4658</v>
      </c>
      <c r="L11" s="731" t="s">
        <v>4865</v>
      </c>
      <c r="M11" s="731" t="s">
        <v>4667</v>
      </c>
      <c r="N11" s="777">
        <f t="shared" si="0"/>
        <v>2000</v>
      </c>
      <c r="O11" s="780"/>
    </row>
    <row r="12" spans="1:32" ht="56" outlineLevel="2" x14ac:dyDescent="0.2">
      <c r="A12" s="731" t="s">
        <v>67</v>
      </c>
      <c r="B12" s="731" t="s">
        <v>4850</v>
      </c>
      <c r="C12" s="731" t="s">
        <v>69</v>
      </c>
      <c r="D12" s="731" t="s">
        <v>4658</v>
      </c>
      <c r="E12" s="731"/>
      <c r="F12" s="778" t="s">
        <v>4851</v>
      </c>
      <c r="G12" s="731" t="s">
        <v>4852</v>
      </c>
      <c r="H12" s="779" t="s">
        <v>4658</v>
      </c>
      <c r="I12" s="779" t="s">
        <v>4658</v>
      </c>
      <c r="J12" s="773" t="s">
        <v>4658</v>
      </c>
      <c r="K12" s="773" t="s">
        <v>4658</v>
      </c>
      <c r="L12" s="731" t="s">
        <v>4853</v>
      </c>
      <c r="M12" s="731"/>
      <c r="N12" s="777">
        <f t="shared" si="0"/>
        <v>0</v>
      </c>
      <c r="O12" s="780"/>
    </row>
    <row r="13" spans="1:32" ht="84" outlineLevel="2" x14ac:dyDescent="0.2">
      <c r="A13" s="731" t="s">
        <v>67</v>
      </c>
      <c r="B13" s="731" t="s">
        <v>4879</v>
      </c>
      <c r="C13" s="731" t="s">
        <v>128</v>
      </c>
      <c r="D13" s="731" t="s">
        <v>4658</v>
      </c>
      <c r="E13" s="731"/>
      <c r="F13" s="731" t="s">
        <v>4880</v>
      </c>
      <c r="G13" s="731" t="s">
        <v>133</v>
      </c>
      <c r="H13" s="773">
        <v>42000</v>
      </c>
      <c r="I13" s="773">
        <v>0</v>
      </c>
      <c r="J13" s="773" t="s">
        <v>4658</v>
      </c>
      <c r="K13" s="773" t="s">
        <v>4658</v>
      </c>
      <c r="L13" s="731" t="s">
        <v>4881</v>
      </c>
      <c r="M13" s="731"/>
      <c r="N13" s="777">
        <f t="shared" si="0"/>
        <v>42000</v>
      </c>
      <c r="O13" s="780"/>
    </row>
    <row r="14" spans="1:32" ht="84" outlineLevel="2" x14ac:dyDescent="0.2">
      <c r="A14" s="731" t="s">
        <v>67</v>
      </c>
      <c r="B14" s="731" t="s">
        <v>4882</v>
      </c>
      <c r="C14" s="731" t="s">
        <v>128</v>
      </c>
      <c r="D14" s="731" t="s">
        <v>211</v>
      </c>
      <c r="E14" s="731"/>
      <c r="F14" s="731" t="s">
        <v>4883</v>
      </c>
      <c r="G14" s="731" t="s">
        <v>133</v>
      </c>
      <c r="H14" s="773">
        <v>25000</v>
      </c>
      <c r="I14" s="773">
        <v>0</v>
      </c>
      <c r="J14" s="773" t="s">
        <v>4658</v>
      </c>
      <c r="K14" s="773" t="s">
        <v>4658</v>
      </c>
      <c r="L14" s="731" t="s">
        <v>4881</v>
      </c>
      <c r="M14" s="731"/>
      <c r="N14" s="777">
        <f t="shared" si="0"/>
        <v>25000</v>
      </c>
      <c r="O14" s="780"/>
    </row>
    <row r="15" spans="1:32" s="789" customFormat="1" ht="42" outlineLevel="1" x14ac:dyDescent="0.2">
      <c r="A15" s="785" t="s">
        <v>529</v>
      </c>
      <c r="B15" s="785"/>
      <c r="C15" s="785"/>
      <c r="D15" s="785"/>
      <c r="E15" s="785"/>
      <c r="F15" s="785"/>
      <c r="G15" s="785"/>
      <c r="H15" s="786">
        <f>SUBTOTAL(9,H2:H14)</f>
        <v>4670200</v>
      </c>
      <c r="I15" s="786">
        <f>SUBTOTAL(9,I2:I14)</f>
        <v>57303</v>
      </c>
      <c r="J15" s="786">
        <f>SUBTOTAL(9,J2:J14)</f>
        <v>135234</v>
      </c>
      <c r="K15" s="787">
        <f>SUBTOTAL(9,K2:K14)</f>
        <v>0</v>
      </c>
      <c r="L15" s="785"/>
      <c r="M15" s="785">
        <f>COUNTA(B2:B14)</f>
        <v>13</v>
      </c>
      <c r="N15" s="788">
        <f>SUBTOTAL(9,N2:N14)</f>
        <v>4727503</v>
      </c>
      <c r="O15" s="788">
        <f>SUBTOTAL(9,O2:O14)</f>
        <v>77931</v>
      </c>
    </row>
    <row r="16" spans="1:32" ht="42" outlineLevel="2" x14ac:dyDescent="0.2">
      <c r="A16" s="731" t="s">
        <v>151</v>
      </c>
      <c r="B16" s="731" t="s">
        <v>4884</v>
      </c>
      <c r="C16" s="731" t="s">
        <v>4658</v>
      </c>
      <c r="D16" s="731" t="s">
        <v>153</v>
      </c>
      <c r="E16" s="731"/>
      <c r="F16" s="731" t="s">
        <v>4885</v>
      </c>
      <c r="G16" s="731" t="s">
        <v>4615</v>
      </c>
      <c r="H16" s="773" t="s">
        <v>4658</v>
      </c>
      <c r="I16" s="773">
        <v>30358.799999999999</v>
      </c>
      <c r="J16" s="773" t="s">
        <v>4658</v>
      </c>
      <c r="K16" s="773">
        <v>71467.92</v>
      </c>
      <c r="L16" s="731" t="s">
        <v>4886</v>
      </c>
      <c r="M16" s="731"/>
      <c r="N16" s="777">
        <f t="shared" ref="N16:N38" si="2">SUM(H16:I16)</f>
        <v>30358.799999999999</v>
      </c>
      <c r="O16" s="780">
        <f t="shared" ref="O16:O18" si="3">SUM(J16:K16)-N16</f>
        <v>41109.119999999995</v>
      </c>
    </row>
    <row r="17" spans="1:15" ht="42" outlineLevel="2" x14ac:dyDescent="0.2">
      <c r="A17" s="731" t="s">
        <v>151</v>
      </c>
      <c r="B17" s="731" t="s">
        <v>4897</v>
      </c>
      <c r="C17" s="731" t="s">
        <v>4658</v>
      </c>
      <c r="D17" s="731" t="s">
        <v>153</v>
      </c>
      <c r="E17" s="731"/>
      <c r="F17" s="731" t="s">
        <v>4898</v>
      </c>
      <c r="G17" s="731" t="s">
        <v>193</v>
      </c>
      <c r="H17" s="773">
        <v>539505</v>
      </c>
      <c r="I17" s="773">
        <v>0</v>
      </c>
      <c r="J17" s="773" t="s">
        <v>4658</v>
      </c>
      <c r="K17" s="773">
        <v>44725.8</v>
      </c>
      <c r="L17" s="731" t="s">
        <v>4899</v>
      </c>
      <c r="M17" s="731"/>
      <c r="N17" s="777">
        <f t="shared" si="2"/>
        <v>539505</v>
      </c>
      <c r="O17" s="780"/>
    </row>
    <row r="18" spans="1:15" ht="42" outlineLevel="2" x14ac:dyDescent="0.2">
      <c r="A18" s="731" t="s">
        <v>151</v>
      </c>
      <c r="B18" s="731" t="s">
        <v>4890</v>
      </c>
      <c r="C18" s="731" t="s">
        <v>4658</v>
      </c>
      <c r="D18" s="731" t="s">
        <v>153</v>
      </c>
      <c r="E18" s="731"/>
      <c r="F18" s="731" t="s">
        <v>4891</v>
      </c>
      <c r="G18" s="731" t="s">
        <v>3077</v>
      </c>
      <c r="H18" s="773" t="s">
        <v>4658</v>
      </c>
      <c r="I18" s="773">
        <v>30877.55</v>
      </c>
      <c r="J18" s="773" t="s">
        <v>4658</v>
      </c>
      <c r="K18" s="773">
        <v>88250.03</v>
      </c>
      <c r="L18" s="731" t="s">
        <v>4892</v>
      </c>
      <c r="M18" s="731"/>
      <c r="N18" s="777">
        <f t="shared" si="2"/>
        <v>30877.55</v>
      </c>
      <c r="O18" s="780">
        <f t="shared" si="3"/>
        <v>57372.479999999996</v>
      </c>
    </row>
    <row r="19" spans="1:15" ht="42" outlineLevel="2" x14ac:dyDescent="0.2">
      <c r="A19" s="731" t="s">
        <v>151</v>
      </c>
      <c r="B19" s="731" t="s">
        <v>4887</v>
      </c>
      <c r="C19" s="731" t="s">
        <v>4658</v>
      </c>
      <c r="D19" s="731" t="s">
        <v>153</v>
      </c>
      <c r="E19" s="731"/>
      <c r="F19" s="731" t="s">
        <v>4888</v>
      </c>
      <c r="G19" s="731" t="s">
        <v>76</v>
      </c>
      <c r="H19" s="773">
        <v>2000</v>
      </c>
      <c r="I19" s="773">
        <v>0</v>
      </c>
      <c r="J19" s="773" t="s">
        <v>4658</v>
      </c>
      <c r="K19" s="773" t="s">
        <v>4658</v>
      </c>
      <c r="L19" s="731" t="s">
        <v>4889</v>
      </c>
      <c r="M19" s="731"/>
      <c r="N19" s="777">
        <f t="shared" si="2"/>
        <v>2000</v>
      </c>
      <c r="O19" s="780"/>
    </row>
    <row r="20" spans="1:15" ht="42" outlineLevel="2" x14ac:dyDescent="0.2">
      <c r="A20" s="731" t="s">
        <v>151</v>
      </c>
      <c r="B20" s="731" t="s">
        <v>4900</v>
      </c>
      <c r="C20" s="731" t="s">
        <v>4658</v>
      </c>
      <c r="D20" s="731" t="s">
        <v>153</v>
      </c>
      <c r="E20" s="731"/>
      <c r="F20" s="731" t="s">
        <v>4901</v>
      </c>
      <c r="G20" s="731" t="s">
        <v>3484</v>
      </c>
      <c r="H20" s="773">
        <v>70000</v>
      </c>
      <c r="I20" s="773">
        <v>0</v>
      </c>
      <c r="J20" s="773" t="s">
        <v>4658</v>
      </c>
      <c r="K20" s="773" t="s">
        <v>4658</v>
      </c>
      <c r="L20" s="731" t="s">
        <v>4902</v>
      </c>
      <c r="M20" s="731"/>
      <c r="N20" s="777">
        <f t="shared" si="2"/>
        <v>70000</v>
      </c>
      <c r="O20" s="780"/>
    </row>
    <row r="21" spans="1:15" ht="70" outlineLevel="2" x14ac:dyDescent="0.2">
      <c r="A21" s="731" t="s">
        <v>151</v>
      </c>
      <c r="B21" s="731" t="s">
        <v>4927</v>
      </c>
      <c r="C21" s="731" t="s">
        <v>4658</v>
      </c>
      <c r="D21" s="731" t="s">
        <v>211</v>
      </c>
      <c r="E21" s="731"/>
      <c r="F21" s="731" t="s">
        <v>4928</v>
      </c>
      <c r="G21" s="731" t="s">
        <v>306</v>
      </c>
      <c r="H21" s="773">
        <v>25000</v>
      </c>
      <c r="I21" s="773">
        <v>0</v>
      </c>
      <c r="J21" s="773" t="s">
        <v>4658</v>
      </c>
      <c r="K21" s="773" t="s">
        <v>4658</v>
      </c>
      <c r="L21" s="731" t="s">
        <v>4929</v>
      </c>
      <c r="M21" s="731"/>
      <c r="N21" s="777">
        <f t="shared" si="2"/>
        <v>25000</v>
      </c>
      <c r="O21" s="780"/>
    </row>
    <row r="22" spans="1:15" ht="84" outlineLevel="2" x14ac:dyDescent="0.2">
      <c r="A22" s="731" t="s">
        <v>151</v>
      </c>
      <c r="B22" s="731" t="s">
        <v>4930</v>
      </c>
      <c r="C22" s="731" t="s">
        <v>4658</v>
      </c>
      <c r="D22" s="731" t="s">
        <v>211</v>
      </c>
      <c r="E22" s="731"/>
      <c r="F22" s="731" t="s">
        <v>4931</v>
      </c>
      <c r="G22" s="731" t="s">
        <v>306</v>
      </c>
      <c r="H22" s="773">
        <v>13000</v>
      </c>
      <c r="I22" s="773">
        <v>0</v>
      </c>
      <c r="J22" s="773" t="s">
        <v>4658</v>
      </c>
      <c r="K22" s="773" t="s">
        <v>4658</v>
      </c>
      <c r="L22" s="731" t="s">
        <v>4932</v>
      </c>
      <c r="M22" s="731"/>
      <c r="N22" s="777">
        <f t="shared" si="2"/>
        <v>13000</v>
      </c>
      <c r="O22" s="780"/>
    </row>
    <row r="23" spans="1:15" ht="42" outlineLevel="2" x14ac:dyDescent="0.2">
      <c r="A23" s="731" t="s">
        <v>151</v>
      </c>
      <c r="B23" s="731" t="s">
        <v>4893</v>
      </c>
      <c r="C23" s="731" t="s">
        <v>4658</v>
      </c>
      <c r="D23" s="731" t="s">
        <v>153</v>
      </c>
      <c r="E23" s="731"/>
      <c r="F23" s="731" t="s">
        <v>4894</v>
      </c>
      <c r="G23" s="731" t="s">
        <v>4895</v>
      </c>
      <c r="H23" s="773">
        <v>50000</v>
      </c>
      <c r="I23" s="773">
        <v>0</v>
      </c>
      <c r="J23" s="773" t="s">
        <v>4658</v>
      </c>
      <c r="K23" s="773" t="s">
        <v>4658</v>
      </c>
      <c r="L23" s="731" t="s">
        <v>4896</v>
      </c>
      <c r="M23" s="731"/>
      <c r="N23" s="777">
        <f t="shared" si="2"/>
        <v>50000</v>
      </c>
      <c r="O23" s="780"/>
    </row>
    <row r="24" spans="1:15" ht="84" outlineLevel="2" x14ac:dyDescent="0.2">
      <c r="A24" s="731" t="s">
        <v>151</v>
      </c>
      <c r="B24" s="731" t="s">
        <v>4906</v>
      </c>
      <c r="C24" s="731" t="s">
        <v>4658</v>
      </c>
      <c r="D24" s="731" t="s">
        <v>211</v>
      </c>
      <c r="E24" s="731"/>
      <c r="F24" s="731" t="s">
        <v>4907</v>
      </c>
      <c r="G24" s="731" t="s">
        <v>292</v>
      </c>
      <c r="H24" s="773">
        <v>11000</v>
      </c>
      <c r="I24" s="773">
        <v>0</v>
      </c>
      <c r="J24" s="773" t="s">
        <v>4658</v>
      </c>
      <c r="K24" s="773" t="s">
        <v>4658</v>
      </c>
      <c r="L24" s="731" t="s">
        <v>4908</v>
      </c>
      <c r="M24" s="731"/>
      <c r="N24" s="777">
        <f t="shared" si="2"/>
        <v>11000</v>
      </c>
      <c r="O24" s="780"/>
    </row>
    <row r="25" spans="1:15" ht="98" outlineLevel="2" x14ac:dyDescent="0.2">
      <c r="A25" s="731" t="s">
        <v>151</v>
      </c>
      <c r="B25" s="731" t="s">
        <v>4903</v>
      </c>
      <c r="C25" s="731" t="s">
        <v>4658</v>
      </c>
      <c r="D25" s="731" t="s">
        <v>211</v>
      </c>
      <c r="E25" s="731"/>
      <c r="F25" s="731" t="s">
        <v>4904</v>
      </c>
      <c r="G25" s="731" t="s">
        <v>292</v>
      </c>
      <c r="H25" s="773">
        <v>22875</v>
      </c>
      <c r="I25" s="773">
        <v>0</v>
      </c>
      <c r="J25" s="773" t="s">
        <v>4658</v>
      </c>
      <c r="K25" s="773" t="s">
        <v>4658</v>
      </c>
      <c r="L25" s="731" t="s">
        <v>4905</v>
      </c>
      <c r="M25" s="731"/>
      <c r="N25" s="777">
        <f t="shared" si="2"/>
        <v>22875</v>
      </c>
      <c r="O25" s="780"/>
    </row>
    <row r="26" spans="1:15" ht="98" outlineLevel="2" x14ac:dyDescent="0.2">
      <c r="A26" s="731" t="s">
        <v>151</v>
      </c>
      <c r="B26" s="731" t="s">
        <v>4909</v>
      </c>
      <c r="C26" s="731" t="s">
        <v>4658</v>
      </c>
      <c r="D26" s="731" t="s">
        <v>211</v>
      </c>
      <c r="E26" s="731"/>
      <c r="F26" s="731" t="s">
        <v>4910</v>
      </c>
      <c r="G26" s="731" t="s">
        <v>292</v>
      </c>
      <c r="H26" s="773">
        <v>18975</v>
      </c>
      <c r="I26" s="773">
        <v>0</v>
      </c>
      <c r="J26" s="773" t="s">
        <v>4658</v>
      </c>
      <c r="K26" s="773" t="s">
        <v>4658</v>
      </c>
      <c r="L26" s="731" t="s">
        <v>4911</v>
      </c>
      <c r="M26" s="731"/>
      <c r="N26" s="777">
        <f t="shared" si="2"/>
        <v>18975</v>
      </c>
      <c r="O26" s="780"/>
    </row>
    <row r="27" spans="1:15" ht="70" outlineLevel="2" x14ac:dyDescent="0.2">
      <c r="A27" s="731" t="s">
        <v>151</v>
      </c>
      <c r="B27" s="731" t="s">
        <v>4912</v>
      </c>
      <c r="C27" s="731" t="s">
        <v>4658</v>
      </c>
      <c r="D27" s="731" t="s">
        <v>211</v>
      </c>
      <c r="E27" s="731"/>
      <c r="F27" s="731" t="s">
        <v>4913</v>
      </c>
      <c r="G27" s="731" t="s">
        <v>3093</v>
      </c>
      <c r="H27" s="773">
        <v>25000</v>
      </c>
      <c r="I27" s="773">
        <v>0</v>
      </c>
      <c r="J27" s="773" t="s">
        <v>4658</v>
      </c>
      <c r="K27" s="773" t="s">
        <v>4658</v>
      </c>
      <c r="L27" s="731" t="s">
        <v>4914</v>
      </c>
      <c r="M27" s="731"/>
      <c r="N27" s="777">
        <f t="shared" si="2"/>
        <v>25000</v>
      </c>
      <c r="O27" s="780"/>
    </row>
    <row r="28" spans="1:15" ht="84" outlineLevel="2" x14ac:dyDescent="0.2">
      <c r="A28" s="731" t="s">
        <v>151</v>
      </c>
      <c r="B28" s="731" t="s">
        <v>4924</v>
      </c>
      <c r="C28" s="731" t="s">
        <v>4658</v>
      </c>
      <c r="D28" s="731" t="s">
        <v>211</v>
      </c>
      <c r="E28" s="731"/>
      <c r="F28" s="731" t="s">
        <v>4925</v>
      </c>
      <c r="G28" s="731" t="s">
        <v>217</v>
      </c>
      <c r="H28" s="773">
        <v>11200</v>
      </c>
      <c r="I28" s="773">
        <v>0</v>
      </c>
      <c r="J28" s="773" t="s">
        <v>4658</v>
      </c>
      <c r="K28" s="773" t="s">
        <v>4658</v>
      </c>
      <c r="L28" s="731" t="s">
        <v>4926</v>
      </c>
      <c r="M28" s="731"/>
      <c r="N28" s="777">
        <f t="shared" si="2"/>
        <v>11200</v>
      </c>
      <c r="O28" s="780"/>
    </row>
    <row r="29" spans="1:15" ht="98" outlineLevel="2" x14ac:dyDescent="0.2">
      <c r="A29" s="731" t="s">
        <v>151</v>
      </c>
      <c r="B29" s="731" t="s">
        <v>4918</v>
      </c>
      <c r="C29" s="731" t="s">
        <v>4658</v>
      </c>
      <c r="D29" s="731" t="s">
        <v>211</v>
      </c>
      <c r="E29" s="731"/>
      <c r="F29" s="731" t="s">
        <v>4919</v>
      </c>
      <c r="G29" s="731" t="s">
        <v>306</v>
      </c>
      <c r="H29" s="773">
        <v>40000</v>
      </c>
      <c r="I29" s="773">
        <v>0</v>
      </c>
      <c r="J29" s="773" t="s">
        <v>4658</v>
      </c>
      <c r="K29" s="773" t="s">
        <v>4658</v>
      </c>
      <c r="L29" s="731" t="s">
        <v>4920</v>
      </c>
      <c r="M29" s="731"/>
      <c r="N29" s="777">
        <f t="shared" si="2"/>
        <v>40000</v>
      </c>
      <c r="O29" s="780"/>
    </row>
    <row r="30" spans="1:15" ht="98" outlineLevel="2" x14ac:dyDescent="0.2">
      <c r="A30" s="731" t="s">
        <v>151</v>
      </c>
      <c r="B30" s="731" t="s">
        <v>4915</v>
      </c>
      <c r="C30" s="731" t="s">
        <v>4658</v>
      </c>
      <c r="D30" s="731" t="s">
        <v>211</v>
      </c>
      <c r="E30" s="731"/>
      <c r="F30" s="731" t="s">
        <v>4916</v>
      </c>
      <c r="G30" s="731" t="s">
        <v>133</v>
      </c>
      <c r="H30" s="773">
        <v>2000</v>
      </c>
      <c r="I30" s="773">
        <v>0</v>
      </c>
      <c r="J30" s="773" t="s">
        <v>4658</v>
      </c>
      <c r="K30" s="773" t="s">
        <v>4658</v>
      </c>
      <c r="L30" s="731" t="s">
        <v>4917</v>
      </c>
      <c r="M30" s="731"/>
      <c r="N30" s="777">
        <f t="shared" si="2"/>
        <v>2000</v>
      </c>
      <c r="O30" s="780"/>
    </row>
    <row r="31" spans="1:15" ht="70" outlineLevel="2" x14ac:dyDescent="0.2">
      <c r="A31" s="731" t="s">
        <v>151</v>
      </c>
      <c r="B31" s="731" t="s">
        <v>4939</v>
      </c>
      <c r="C31" s="731" t="s">
        <v>4658</v>
      </c>
      <c r="D31" s="731" t="s">
        <v>211</v>
      </c>
      <c r="E31" s="731"/>
      <c r="F31" s="731" t="s">
        <v>4940</v>
      </c>
      <c r="G31" s="731" t="s">
        <v>292</v>
      </c>
      <c r="H31" s="773">
        <v>14725</v>
      </c>
      <c r="I31" s="773">
        <v>0</v>
      </c>
      <c r="J31" s="773" t="s">
        <v>4658</v>
      </c>
      <c r="K31" s="773" t="s">
        <v>4658</v>
      </c>
      <c r="L31" s="731" t="s">
        <v>4941</v>
      </c>
      <c r="M31" s="731"/>
      <c r="N31" s="777">
        <f t="shared" si="2"/>
        <v>14725</v>
      </c>
      <c r="O31" s="780"/>
    </row>
    <row r="32" spans="1:15" ht="70" outlineLevel="2" x14ac:dyDescent="0.2">
      <c r="A32" s="731" t="s">
        <v>151</v>
      </c>
      <c r="B32" s="731" t="s">
        <v>4942</v>
      </c>
      <c r="C32" s="731" t="s">
        <v>4658</v>
      </c>
      <c r="D32" s="731" t="s">
        <v>211</v>
      </c>
      <c r="E32" s="731"/>
      <c r="F32" s="731" t="s">
        <v>4943</v>
      </c>
      <c r="G32" s="731" t="s">
        <v>292</v>
      </c>
      <c r="H32" s="773">
        <v>3600</v>
      </c>
      <c r="I32" s="773">
        <v>0</v>
      </c>
      <c r="J32" s="773" t="s">
        <v>4658</v>
      </c>
      <c r="K32" s="773" t="s">
        <v>4658</v>
      </c>
      <c r="L32" s="731" t="s">
        <v>3248</v>
      </c>
      <c r="M32" s="731"/>
      <c r="N32" s="777">
        <f t="shared" si="2"/>
        <v>3600</v>
      </c>
      <c r="O32" s="780"/>
    </row>
    <row r="33" spans="1:24" ht="84" outlineLevel="2" x14ac:dyDescent="0.2">
      <c r="A33" s="731" t="s">
        <v>151</v>
      </c>
      <c r="B33" s="731" t="s">
        <v>4921</v>
      </c>
      <c r="C33" s="731" t="s">
        <v>4658</v>
      </c>
      <c r="D33" s="731" t="s">
        <v>211</v>
      </c>
      <c r="E33" s="731"/>
      <c r="F33" s="731" t="s">
        <v>4922</v>
      </c>
      <c r="G33" s="731" t="s">
        <v>133</v>
      </c>
      <c r="H33" s="773">
        <v>16500</v>
      </c>
      <c r="I33" s="773">
        <v>0</v>
      </c>
      <c r="J33" s="773" t="s">
        <v>4658</v>
      </c>
      <c r="K33" s="773" t="s">
        <v>4658</v>
      </c>
      <c r="L33" s="731" t="s">
        <v>4923</v>
      </c>
      <c r="M33" s="731"/>
      <c r="N33" s="777">
        <f t="shared" si="2"/>
        <v>16500</v>
      </c>
      <c r="O33" s="780"/>
    </row>
    <row r="34" spans="1:24" ht="98" outlineLevel="2" x14ac:dyDescent="0.2">
      <c r="A34" s="731" t="s">
        <v>151</v>
      </c>
      <c r="B34" s="731" t="s">
        <v>4936</v>
      </c>
      <c r="C34" s="731" t="s">
        <v>4658</v>
      </c>
      <c r="D34" s="731" t="s">
        <v>211</v>
      </c>
      <c r="E34" s="731"/>
      <c r="F34" s="731" t="s">
        <v>4937</v>
      </c>
      <c r="G34" s="731" t="s">
        <v>3908</v>
      </c>
      <c r="H34" s="773">
        <v>15700</v>
      </c>
      <c r="I34" s="773">
        <v>0</v>
      </c>
      <c r="J34" s="773" t="s">
        <v>4658</v>
      </c>
      <c r="K34" s="773" t="s">
        <v>4658</v>
      </c>
      <c r="L34" s="731" t="s">
        <v>4938</v>
      </c>
      <c r="M34" s="731"/>
      <c r="N34" s="777">
        <f t="shared" si="2"/>
        <v>15700</v>
      </c>
      <c r="O34" s="780"/>
    </row>
    <row r="35" spans="1:24" ht="84" outlineLevel="2" x14ac:dyDescent="0.2">
      <c r="A35" s="731" t="s">
        <v>151</v>
      </c>
      <c r="B35" s="731" t="s">
        <v>4944</v>
      </c>
      <c r="C35" s="731" t="s">
        <v>4658</v>
      </c>
      <c r="D35" s="731" t="s">
        <v>211</v>
      </c>
      <c r="E35" s="731"/>
      <c r="F35" s="731" t="s">
        <v>4945</v>
      </c>
      <c r="G35" s="731" t="s">
        <v>133</v>
      </c>
      <c r="H35" s="773">
        <v>13000</v>
      </c>
      <c r="I35" s="773">
        <v>0</v>
      </c>
      <c r="J35" s="773" t="s">
        <v>4658</v>
      </c>
      <c r="K35" s="773" t="s">
        <v>4658</v>
      </c>
      <c r="L35" s="731" t="s">
        <v>4946</v>
      </c>
      <c r="M35" s="731"/>
      <c r="N35" s="777">
        <f t="shared" si="2"/>
        <v>13000</v>
      </c>
      <c r="O35" s="780"/>
    </row>
    <row r="36" spans="1:24" ht="84" outlineLevel="2" x14ac:dyDescent="0.2">
      <c r="A36" s="731" t="s">
        <v>151</v>
      </c>
      <c r="B36" s="731" t="s">
        <v>4951</v>
      </c>
      <c r="C36" s="731" t="s">
        <v>4658</v>
      </c>
      <c r="D36" s="731" t="s">
        <v>211</v>
      </c>
      <c r="E36" s="731"/>
      <c r="F36" s="731" t="s">
        <v>4952</v>
      </c>
      <c r="G36" s="731" t="s">
        <v>4953</v>
      </c>
      <c r="H36" s="773">
        <v>12000</v>
      </c>
      <c r="I36" s="773">
        <v>0</v>
      </c>
      <c r="J36" s="773" t="s">
        <v>4658</v>
      </c>
      <c r="K36" s="773" t="s">
        <v>4658</v>
      </c>
      <c r="L36" s="731" t="s">
        <v>4954</v>
      </c>
      <c r="M36" s="731"/>
      <c r="N36" s="777">
        <f t="shared" si="2"/>
        <v>12000</v>
      </c>
      <c r="O36" s="780"/>
    </row>
    <row r="37" spans="1:24" ht="112" outlineLevel="2" x14ac:dyDescent="0.2">
      <c r="A37" s="731" t="s">
        <v>151</v>
      </c>
      <c r="B37" s="731" t="s">
        <v>4947</v>
      </c>
      <c r="C37" s="731" t="s">
        <v>4658</v>
      </c>
      <c r="D37" s="731" t="s">
        <v>211</v>
      </c>
      <c r="E37" s="731"/>
      <c r="F37" s="731" t="s">
        <v>4948</v>
      </c>
      <c r="G37" s="731" t="s">
        <v>4949</v>
      </c>
      <c r="H37" s="773">
        <v>10970</v>
      </c>
      <c r="I37" s="773">
        <v>0</v>
      </c>
      <c r="J37" s="773" t="s">
        <v>4658</v>
      </c>
      <c r="K37" s="773" t="s">
        <v>4658</v>
      </c>
      <c r="L37" s="731" t="s">
        <v>4950</v>
      </c>
      <c r="M37" s="731"/>
      <c r="N37" s="777">
        <f t="shared" si="2"/>
        <v>10970</v>
      </c>
      <c r="O37" s="780"/>
    </row>
    <row r="38" spans="1:24" ht="84" outlineLevel="2" x14ac:dyDescent="0.2">
      <c r="A38" s="731" t="s">
        <v>151</v>
      </c>
      <c r="B38" s="731" t="s">
        <v>4933</v>
      </c>
      <c r="C38" s="731" t="s">
        <v>4658</v>
      </c>
      <c r="D38" s="731" t="s">
        <v>211</v>
      </c>
      <c r="E38" s="731"/>
      <c r="F38" s="731" t="s">
        <v>4934</v>
      </c>
      <c r="G38" s="731" t="s">
        <v>133</v>
      </c>
      <c r="H38" s="773">
        <v>12000</v>
      </c>
      <c r="I38" s="773">
        <v>0</v>
      </c>
      <c r="J38" s="773" t="s">
        <v>4658</v>
      </c>
      <c r="K38" s="773" t="s">
        <v>4658</v>
      </c>
      <c r="L38" s="731" t="s">
        <v>4935</v>
      </c>
      <c r="M38" s="731"/>
      <c r="N38" s="777">
        <f t="shared" si="2"/>
        <v>12000</v>
      </c>
      <c r="O38" s="780"/>
    </row>
    <row r="39" spans="1:24" s="789" customFormat="1" ht="42" outlineLevel="1" x14ac:dyDescent="0.2">
      <c r="A39" s="785" t="s">
        <v>530</v>
      </c>
      <c r="B39" s="785"/>
      <c r="C39" s="785"/>
      <c r="D39" s="785"/>
      <c r="E39" s="790"/>
      <c r="F39" s="785"/>
      <c r="G39" s="785"/>
      <c r="H39" s="786">
        <f>SUBTOTAL(9,H16:H38)</f>
        <v>929050</v>
      </c>
      <c r="I39" s="786">
        <f>SUBTOTAL(9,I16:I38)</f>
        <v>61236.35</v>
      </c>
      <c r="J39" s="786">
        <f>SUBTOTAL(9,J16:J38)</f>
        <v>0</v>
      </c>
      <c r="K39" s="787">
        <f>SUBTOTAL(9,K16:K38)</f>
        <v>204443.75</v>
      </c>
      <c r="L39" s="785"/>
      <c r="M39" s="785">
        <f>COUNTA(B16:B38)</f>
        <v>23</v>
      </c>
      <c r="N39" s="788">
        <f>SUBTOTAL(9,N16:N38)</f>
        <v>990286.35000000009</v>
      </c>
      <c r="O39" s="788">
        <f>SUBTOTAL(9,O16:O38)</f>
        <v>98481.599999999991</v>
      </c>
    </row>
    <row r="40" spans="1:24" ht="42" outlineLevel="2" x14ac:dyDescent="0.2">
      <c r="A40" s="731" t="s">
        <v>381</v>
      </c>
      <c r="B40" s="731" t="s">
        <v>5005</v>
      </c>
      <c r="C40" s="731" t="s">
        <v>4658</v>
      </c>
      <c r="D40" s="731" t="s">
        <v>438</v>
      </c>
      <c r="E40" s="774" t="s">
        <v>422</v>
      </c>
      <c r="F40" s="731" t="s">
        <v>4598</v>
      </c>
      <c r="G40" s="731" t="s">
        <v>76</v>
      </c>
      <c r="H40" s="773" t="s">
        <v>4658</v>
      </c>
      <c r="I40" s="773">
        <v>67846.25</v>
      </c>
      <c r="J40" s="773" t="s">
        <v>4658</v>
      </c>
      <c r="K40" s="773">
        <v>216190.3302</v>
      </c>
      <c r="L40" s="731" t="s">
        <v>5006</v>
      </c>
      <c r="M40" s="731" t="s">
        <v>4959</v>
      </c>
      <c r="N40" s="777">
        <f t="shared" ref="N40:N57" si="4">SUM(H40:I40)</f>
        <v>67846.25</v>
      </c>
      <c r="O40" s="780">
        <f t="shared" ref="O40:O57" si="5">SUM(J40:K40)-N40</f>
        <v>148344.0802</v>
      </c>
      <c r="P40" s="800">
        <v>1</v>
      </c>
      <c r="Q40" s="801">
        <f>IF(P40=1,K40,0)</f>
        <v>216190.3302</v>
      </c>
      <c r="V40" s="685" t="s">
        <v>5038</v>
      </c>
      <c r="W40" s="685" t="s">
        <v>3374</v>
      </c>
    </row>
    <row r="41" spans="1:24" ht="42" outlineLevel="2" x14ac:dyDescent="0.2">
      <c r="A41" s="731" t="s">
        <v>381</v>
      </c>
      <c r="B41" s="731" t="s">
        <v>5003</v>
      </c>
      <c r="C41" s="731" t="s">
        <v>4658</v>
      </c>
      <c r="D41" s="731" t="s">
        <v>438</v>
      </c>
      <c r="E41" s="774" t="s">
        <v>422</v>
      </c>
      <c r="F41" s="731" t="s">
        <v>4598</v>
      </c>
      <c r="G41" s="731" t="s">
        <v>76</v>
      </c>
      <c r="H41" s="773" t="s">
        <v>4658</v>
      </c>
      <c r="I41" s="773">
        <v>66578.5</v>
      </c>
      <c r="J41" s="773" t="s">
        <v>4658</v>
      </c>
      <c r="K41" s="773">
        <v>172804.3</v>
      </c>
      <c r="L41" s="731" t="s">
        <v>5004</v>
      </c>
      <c r="M41" s="731" t="s">
        <v>4959</v>
      </c>
      <c r="N41" s="777">
        <f t="shared" si="4"/>
        <v>66578.5</v>
      </c>
      <c r="O41" s="780">
        <f t="shared" si="5"/>
        <v>106225.79999999999</v>
      </c>
      <c r="P41" s="800">
        <v>1</v>
      </c>
      <c r="Q41" s="801">
        <f t="shared" ref="Q41:Q57" si="6">IF(P41=1,K41,0)</f>
        <v>172804.3</v>
      </c>
    </row>
    <row r="42" spans="1:24" ht="42" outlineLevel="2" x14ac:dyDescent="0.2">
      <c r="A42" s="731" t="s">
        <v>381</v>
      </c>
      <c r="B42" s="731" t="s">
        <v>5000</v>
      </c>
      <c r="C42" s="731" t="s">
        <v>4658</v>
      </c>
      <c r="D42" s="731" t="s">
        <v>438</v>
      </c>
      <c r="E42" s="783" t="s">
        <v>422</v>
      </c>
      <c r="F42" s="731" t="s">
        <v>5001</v>
      </c>
      <c r="G42" s="731" t="s">
        <v>76</v>
      </c>
      <c r="H42" s="773" t="s">
        <v>4658</v>
      </c>
      <c r="I42" s="773">
        <v>67846.25</v>
      </c>
      <c r="J42" s="773" t="s">
        <v>4658</v>
      </c>
      <c r="K42" s="773">
        <v>216190.33</v>
      </c>
      <c r="L42" s="731" t="s">
        <v>5002</v>
      </c>
      <c r="M42" s="731" t="s">
        <v>4959</v>
      </c>
      <c r="N42" s="777">
        <f t="shared" si="4"/>
        <v>67846.25</v>
      </c>
      <c r="O42" s="780">
        <f t="shared" si="5"/>
        <v>148344.07999999999</v>
      </c>
      <c r="P42" s="800">
        <v>1</v>
      </c>
      <c r="Q42" s="801">
        <f t="shared" si="6"/>
        <v>216190.33</v>
      </c>
      <c r="U42" s="685" t="s">
        <v>5041</v>
      </c>
      <c r="V42" s="685">
        <v>3</v>
      </c>
      <c r="W42" s="685">
        <v>3</v>
      </c>
      <c r="X42" s="803">
        <f>SUM(N46+N54+N57)</f>
        <v>475875.9</v>
      </c>
    </row>
    <row r="43" spans="1:24" ht="56" outlineLevel="2" x14ac:dyDescent="0.2">
      <c r="A43" s="731" t="s">
        <v>381</v>
      </c>
      <c r="B43" s="731" t="s">
        <v>4995</v>
      </c>
      <c r="C43" s="731" t="s">
        <v>4658</v>
      </c>
      <c r="D43" s="731" t="s">
        <v>438</v>
      </c>
      <c r="E43" s="783" t="s">
        <v>422</v>
      </c>
      <c r="F43" s="731" t="s">
        <v>4996</v>
      </c>
      <c r="G43" s="731" t="s">
        <v>3254</v>
      </c>
      <c r="H43" s="773" t="s">
        <v>4658</v>
      </c>
      <c r="I43" s="773">
        <v>170746.4</v>
      </c>
      <c r="J43" s="773" t="s">
        <v>4658</v>
      </c>
      <c r="K43" s="773">
        <v>452963.12</v>
      </c>
      <c r="L43" s="731" t="s">
        <v>4997</v>
      </c>
      <c r="M43" s="731" t="s">
        <v>4998</v>
      </c>
      <c r="N43" s="777">
        <f t="shared" si="4"/>
        <v>170746.4</v>
      </c>
      <c r="O43" s="780">
        <f t="shared" si="5"/>
        <v>282216.71999999997</v>
      </c>
      <c r="P43" s="800">
        <v>1</v>
      </c>
      <c r="Q43" s="801">
        <f t="shared" si="6"/>
        <v>452963.12</v>
      </c>
      <c r="U43" s="685" t="s">
        <v>3258</v>
      </c>
      <c r="V43" s="685">
        <v>3</v>
      </c>
      <c r="W43" s="685">
        <v>3</v>
      </c>
      <c r="X43" s="803">
        <f>SUM(N45+N55+N56)</f>
        <v>453311</v>
      </c>
    </row>
    <row r="44" spans="1:24" ht="56" outlineLevel="2" x14ac:dyDescent="0.2">
      <c r="A44" s="731" t="s">
        <v>381</v>
      </c>
      <c r="B44" s="731" t="s">
        <v>4995</v>
      </c>
      <c r="C44" s="731" t="s">
        <v>4658</v>
      </c>
      <c r="D44" s="731" t="s">
        <v>438</v>
      </c>
      <c r="E44" s="783" t="s">
        <v>422</v>
      </c>
      <c r="F44" s="731" t="s">
        <v>4996</v>
      </c>
      <c r="G44" s="731" t="s">
        <v>3254</v>
      </c>
      <c r="H44" s="773" t="s">
        <v>4658</v>
      </c>
      <c r="I44" s="784"/>
      <c r="J44" s="773" t="s">
        <v>4658</v>
      </c>
      <c r="K44" s="773" t="s">
        <v>4658</v>
      </c>
      <c r="L44" s="731" t="s">
        <v>4999</v>
      </c>
      <c r="M44" s="731" t="s">
        <v>4998</v>
      </c>
      <c r="N44" s="777">
        <f t="shared" si="4"/>
        <v>0</v>
      </c>
      <c r="O44" s="780">
        <f t="shared" si="5"/>
        <v>0</v>
      </c>
      <c r="P44" s="800">
        <v>1</v>
      </c>
      <c r="Q44" s="801" t="str">
        <f t="shared" si="6"/>
        <v/>
      </c>
      <c r="U44" s="685" t="s">
        <v>5039</v>
      </c>
      <c r="V44" s="685">
        <v>3</v>
      </c>
      <c r="W44" s="685">
        <v>52</v>
      </c>
    </row>
    <row r="45" spans="1:24" ht="42" outlineLevel="2" x14ac:dyDescent="0.2">
      <c r="A45" s="731" t="s">
        <v>381</v>
      </c>
      <c r="B45" s="731" t="s">
        <v>4972</v>
      </c>
      <c r="C45" s="731" t="s">
        <v>4658</v>
      </c>
      <c r="D45" s="731" t="s">
        <v>383</v>
      </c>
      <c r="E45" s="731" t="s">
        <v>3258</v>
      </c>
      <c r="F45" s="731" t="s">
        <v>4973</v>
      </c>
      <c r="G45" s="731" t="s">
        <v>4615</v>
      </c>
      <c r="H45" s="773" t="s">
        <v>4658</v>
      </c>
      <c r="I45" s="773">
        <v>29954.45</v>
      </c>
      <c r="J45" s="773" t="s">
        <v>4658</v>
      </c>
      <c r="K45" s="773">
        <v>72024.570000000007</v>
      </c>
      <c r="L45" s="731" t="s">
        <v>4616</v>
      </c>
      <c r="M45" s="731" t="s">
        <v>4964</v>
      </c>
      <c r="N45" s="777">
        <f t="shared" si="4"/>
        <v>29954.45</v>
      </c>
      <c r="O45" s="780">
        <f t="shared" si="5"/>
        <v>42070.12000000001</v>
      </c>
      <c r="P45" s="800"/>
      <c r="Q45" s="801">
        <f t="shared" si="6"/>
        <v>0</v>
      </c>
      <c r="U45" s="685" t="s">
        <v>5040</v>
      </c>
      <c r="V45" s="685">
        <v>7</v>
      </c>
      <c r="W45" s="685">
        <v>7</v>
      </c>
    </row>
    <row r="46" spans="1:24" ht="42" outlineLevel="2" x14ac:dyDescent="0.2">
      <c r="A46" s="731" t="s">
        <v>381</v>
      </c>
      <c r="B46" s="731" t="s">
        <v>4965</v>
      </c>
      <c r="C46" s="731" t="s">
        <v>4658</v>
      </c>
      <c r="D46" s="731" t="s">
        <v>383</v>
      </c>
      <c r="E46" s="731"/>
      <c r="F46" s="731" t="s">
        <v>387</v>
      </c>
      <c r="G46" s="731" t="s">
        <v>423</v>
      </c>
      <c r="H46" s="773" t="s">
        <v>4658</v>
      </c>
      <c r="I46" s="773">
        <v>99139.75</v>
      </c>
      <c r="J46" s="773" t="s">
        <v>4658</v>
      </c>
      <c r="K46" s="773">
        <v>247406.21</v>
      </c>
      <c r="L46" s="731" t="s">
        <v>4966</v>
      </c>
      <c r="M46" s="731" t="s">
        <v>4746</v>
      </c>
      <c r="N46" s="777">
        <f t="shared" si="4"/>
        <v>99139.75</v>
      </c>
      <c r="O46" s="780">
        <f t="shared" si="5"/>
        <v>148266.46</v>
      </c>
      <c r="P46" s="800">
        <v>1</v>
      </c>
      <c r="Q46" s="801">
        <f t="shared" si="6"/>
        <v>247406.21</v>
      </c>
      <c r="U46" s="685" t="s">
        <v>2878</v>
      </c>
      <c r="V46" s="685">
        <v>2</v>
      </c>
      <c r="W46" s="685">
        <v>2</v>
      </c>
    </row>
    <row r="47" spans="1:24" ht="42" outlineLevel="2" x14ac:dyDescent="0.2">
      <c r="A47" s="731" t="s">
        <v>381</v>
      </c>
      <c r="B47" s="731" t="s">
        <v>4955</v>
      </c>
      <c r="C47" s="731" t="s">
        <v>4658</v>
      </c>
      <c r="D47" s="731" t="s">
        <v>383</v>
      </c>
      <c r="E47" s="774" t="s">
        <v>422</v>
      </c>
      <c r="F47" s="731" t="s">
        <v>4956</v>
      </c>
      <c r="G47" s="731" t="s">
        <v>4957</v>
      </c>
      <c r="H47" s="773" t="s">
        <v>4658</v>
      </c>
      <c r="I47" s="773">
        <v>188964.28</v>
      </c>
      <c r="J47" s="773" t="s">
        <v>4658</v>
      </c>
      <c r="K47" s="773">
        <v>625350.98</v>
      </c>
      <c r="L47" s="731" t="s">
        <v>4958</v>
      </c>
      <c r="M47" s="731" t="s">
        <v>4959</v>
      </c>
      <c r="N47" s="777">
        <f t="shared" si="4"/>
        <v>188964.28</v>
      </c>
      <c r="O47" s="780">
        <f t="shared" si="5"/>
        <v>436386.69999999995</v>
      </c>
      <c r="P47" s="800">
        <v>1</v>
      </c>
      <c r="Q47" s="801">
        <f t="shared" si="6"/>
        <v>625350.98</v>
      </c>
      <c r="U47" s="685" t="s">
        <v>5042</v>
      </c>
      <c r="V47" s="685">
        <v>4</v>
      </c>
      <c r="W47" s="685">
        <v>4</v>
      </c>
      <c r="X47" s="803">
        <f>SUM(N40+N41+N42+N47)</f>
        <v>391235.28</v>
      </c>
    </row>
    <row r="48" spans="1:24" ht="42" outlineLevel="2" x14ac:dyDescent="0.2">
      <c r="A48" s="731" t="s">
        <v>381</v>
      </c>
      <c r="B48" s="731" t="s">
        <v>4976</v>
      </c>
      <c r="C48" s="731" t="s">
        <v>4658</v>
      </c>
      <c r="D48" s="731" t="s">
        <v>438</v>
      </c>
      <c r="E48" s="774" t="s">
        <v>422</v>
      </c>
      <c r="F48" s="731" t="s">
        <v>4977</v>
      </c>
      <c r="G48" s="731" t="s">
        <v>4347</v>
      </c>
      <c r="H48" s="773" t="s">
        <v>4658</v>
      </c>
      <c r="I48" s="773">
        <v>90748.45</v>
      </c>
      <c r="J48" s="773" t="s">
        <v>4658</v>
      </c>
      <c r="K48" s="773">
        <v>213631.73</v>
      </c>
      <c r="L48" s="731" t="s">
        <v>4978</v>
      </c>
      <c r="M48" s="731" t="s">
        <v>4979</v>
      </c>
      <c r="N48" s="777">
        <f t="shared" si="4"/>
        <v>90748.45</v>
      </c>
      <c r="O48" s="780">
        <f t="shared" si="5"/>
        <v>122883.28000000001</v>
      </c>
      <c r="P48" s="800"/>
      <c r="Q48" s="801">
        <f t="shared" si="6"/>
        <v>0</v>
      </c>
      <c r="R48" s="685">
        <v>1</v>
      </c>
      <c r="S48" s="801">
        <f>IF(R48=1,K48,0)</f>
        <v>213631.73</v>
      </c>
      <c r="U48" s="685" t="s">
        <v>4647</v>
      </c>
      <c r="V48" s="685">
        <v>1</v>
      </c>
      <c r="W48" s="685">
        <v>2</v>
      </c>
      <c r="X48" s="803">
        <f>SUM(N44+N43)</f>
        <v>170746.4</v>
      </c>
    </row>
    <row r="49" spans="1:24" ht="42" outlineLevel="2" x14ac:dyDescent="0.2">
      <c r="A49" s="731" t="s">
        <v>381</v>
      </c>
      <c r="B49" s="731" t="s">
        <v>4980</v>
      </c>
      <c r="C49" s="731" t="s">
        <v>4658</v>
      </c>
      <c r="D49" s="731" t="s">
        <v>438</v>
      </c>
      <c r="E49" s="774" t="s">
        <v>422</v>
      </c>
      <c r="F49" s="731" t="s">
        <v>4981</v>
      </c>
      <c r="G49" s="731" t="s">
        <v>4347</v>
      </c>
      <c r="H49" s="773" t="s">
        <v>4658</v>
      </c>
      <c r="I49" s="773">
        <v>90748.45</v>
      </c>
      <c r="J49" s="773" t="s">
        <v>4658</v>
      </c>
      <c r="K49" s="773">
        <v>213631.73</v>
      </c>
      <c r="L49" s="731" t="s">
        <v>4982</v>
      </c>
      <c r="M49" s="731" t="s">
        <v>4979</v>
      </c>
      <c r="N49" s="777">
        <f t="shared" si="4"/>
        <v>90748.45</v>
      </c>
      <c r="O49" s="780">
        <f t="shared" si="5"/>
        <v>122883.28000000001</v>
      </c>
      <c r="P49" s="800"/>
      <c r="Q49" s="801">
        <f t="shared" si="6"/>
        <v>0</v>
      </c>
      <c r="R49" s="685">
        <v>1</v>
      </c>
      <c r="S49" s="801">
        <f t="shared" ref="S49:S53" si="7">IF(R49=1,K49,0)</f>
        <v>213631.73</v>
      </c>
      <c r="U49" s="685" t="s">
        <v>39</v>
      </c>
      <c r="V49" s="685">
        <v>6</v>
      </c>
      <c r="W49" s="685">
        <v>6</v>
      </c>
      <c r="X49" s="803">
        <f>SUM(N48:N53)</f>
        <v>544490.69999999995</v>
      </c>
    </row>
    <row r="50" spans="1:24" ht="42" outlineLevel="2" x14ac:dyDescent="0.2">
      <c r="A50" s="731" t="s">
        <v>381</v>
      </c>
      <c r="B50" s="731" t="s">
        <v>4983</v>
      </c>
      <c r="C50" s="731" t="s">
        <v>4658</v>
      </c>
      <c r="D50" s="731" t="s">
        <v>438</v>
      </c>
      <c r="E50" s="774" t="s">
        <v>422</v>
      </c>
      <c r="F50" s="731" t="s">
        <v>4984</v>
      </c>
      <c r="G50" s="731" t="s">
        <v>4347</v>
      </c>
      <c r="H50" s="773" t="s">
        <v>4658</v>
      </c>
      <c r="I50" s="773">
        <v>90748.45</v>
      </c>
      <c r="J50" s="773" t="s">
        <v>4658</v>
      </c>
      <c r="K50" s="773">
        <v>213631.73</v>
      </c>
      <c r="L50" s="731" t="s">
        <v>4985</v>
      </c>
      <c r="M50" s="731" t="s">
        <v>4979</v>
      </c>
      <c r="N50" s="777">
        <f t="shared" si="4"/>
        <v>90748.45</v>
      </c>
      <c r="O50" s="780">
        <f t="shared" si="5"/>
        <v>122883.28000000001</v>
      </c>
      <c r="P50" s="800"/>
      <c r="Q50" s="801">
        <f t="shared" si="6"/>
        <v>0</v>
      </c>
      <c r="R50" s="685">
        <v>1</v>
      </c>
      <c r="S50" s="801">
        <f t="shared" si="7"/>
        <v>213631.73</v>
      </c>
    </row>
    <row r="51" spans="1:24" ht="42" outlineLevel="2" x14ac:dyDescent="0.2">
      <c r="A51" s="731" t="s">
        <v>381</v>
      </c>
      <c r="B51" s="731" t="s">
        <v>4986</v>
      </c>
      <c r="C51" s="731" t="s">
        <v>4658</v>
      </c>
      <c r="D51" s="731" t="s">
        <v>438</v>
      </c>
      <c r="E51" s="774" t="s">
        <v>422</v>
      </c>
      <c r="F51" s="731" t="s">
        <v>4987</v>
      </c>
      <c r="G51" s="731" t="s">
        <v>4347</v>
      </c>
      <c r="H51" s="773" t="s">
        <v>4658</v>
      </c>
      <c r="I51" s="773">
        <v>90748.45</v>
      </c>
      <c r="J51" s="773" t="s">
        <v>4658</v>
      </c>
      <c r="K51" s="773">
        <v>213631.73</v>
      </c>
      <c r="L51" s="731" t="s">
        <v>4988</v>
      </c>
      <c r="M51" s="731" t="s">
        <v>4979</v>
      </c>
      <c r="N51" s="777">
        <f t="shared" si="4"/>
        <v>90748.45</v>
      </c>
      <c r="O51" s="780">
        <f t="shared" si="5"/>
        <v>122883.28000000001</v>
      </c>
      <c r="P51" s="800"/>
      <c r="Q51" s="801">
        <f t="shared" si="6"/>
        <v>0</v>
      </c>
      <c r="R51" s="685">
        <v>1</v>
      </c>
      <c r="S51" s="801">
        <f t="shared" si="7"/>
        <v>213631.73</v>
      </c>
    </row>
    <row r="52" spans="1:24" ht="42" outlineLevel="2" x14ac:dyDescent="0.2">
      <c r="A52" s="731" t="s">
        <v>381</v>
      </c>
      <c r="B52" s="731" t="s">
        <v>4989</v>
      </c>
      <c r="C52" s="731" t="s">
        <v>4658</v>
      </c>
      <c r="D52" s="731" t="s">
        <v>438</v>
      </c>
      <c r="E52" s="774" t="s">
        <v>422</v>
      </c>
      <c r="F52" s="731" t="s">
        <v>4990</v>
      </c>
      <c r="G52" s="731" t="s">
        <v>4347</v>
      </c>
      <c r="H52" s="773" t="s">
        <v>4658</v>
      </c>
      <c r="I52" s="773">
        <v>90748.45</v>
      </c>
      <c r="J52" s="773" t="s">
        <v>4658</v>
      </c>
      <c r="K52" s="773">
        <v>213631.73</v>
      </c>
      <c r="L52" s="731" t="s">
        <v>4991</v>
      </c>
      <c r="M52" s="731" t="s">
        <v>4979</v>
      </c>
      <c r="N52" s="777">
        <f t="shared" si="4"/>
        <v>90748.45</v>
      </c>
      <c r="O52" s="780">
        <f t="shared" si="5"/>
        <v>122883.28000000001</v>
      </c>
      <c r="P52" s="800"/>
      <c r="Q52" s="801">
        <f t="shared" si="6"/>
        <v>0</v>
      </c>
      <c r="R52" s="685">
        <v>1</v>
      </c>
      <c r="S52" s="801">
        <f t="shared" si="7"/>
        <v>213631.73</v>
      </c>
    </row>
    <row r="53" spans="1:24" ht="42" outlineLevel="2" x14ac:dyDescent="0.2">
      <c r="A53" s="731" t="s">
        <v>381</v>
      </c>
      <c r="B53" s="731" t="s">
        <v>4992</v>
      </c>
      <c r="C53" s="731" t="s">
        <v>4658</v>
      </c>
      <c r="D53" s="731" t="s">
        <v>438</v>
      </c>
      <c r="E53" s="783" t="s">
        <v>422</v>
      </c>
      <c r="F53" s="731" t="s">
        <v>4993</v>
      </c>
      <c r="G53" s="731" t="s">
        <v>4347</v>
      </c>
      <c r="H53" s="773" t="s">
        <v>4658</v>
      </c>
      <c r="I53" s="773">
        <v>90748.45</v>
      </c>
      <c r="J53" s="773" t="s">
        <v>4658</v>
      </c>
      <c r="K53" s="773">
        <v>213631.73</v>
      </c>
      <c r="L53" s="731" t="s">
        <v>4994</v>
      </c>
      <c r="M53" s="731" t="s">
        <v>4979</v>
      </c>
      <c r="N53" s="777">
        <f t="shared" si="4"/>
        <v>90748.45</v>
      </c>
      <c r="O53" s="780">
        <f t="shared" si="5"/>
        <v>122883.28000000001</v>
      </c>
      <c r="P53" s="800"/>
      <c r="Q53" s="801">
        <f t="shared" si="6"/>
        <v>0</v>
      </c>
      <c r="R53" s="685">
        <v>1</v>
      </c>
      <c r="S53" s="801">
        <f t="shared" si="7"/>
        <v>213631.73</v>
      </c>
    </row>
    <row r="54" spans="1:24" ht="42" outlineLevel="2" x14ac:dyDescent="0.2">
      <c r="A54" s="731" t="s">
        <v>381</v>
      </c>
      <c r="B54" s="731" t="s">
        <v>4974</v>
      </c>
      <c r="C54" s="731" t="s">
        <v>4658</v>
      </c>
      <c r="D54" s="731" t="s">
        <v>383</v>
      </c>
      <c r="E54" s="731"/>
      <c r="F54" s="731" t="s">
        <v>387</v>
      </c>
      <c r="G54" s="731" t="s">
        <v>4372</v>
      </c>
      <c r="H54" s="773" t="s">
        <v>4658</v>
      </c>
      <c r="I54" s="773">
        <v>229684.55</v>
      </c>
      <c r="J54" s="773" t="s">
        <v>4658</v>
      </c>
      <c r="K54" s="773">
        <v>740219.71</v>
      </c>
      <c r="L54" s="731" t="s">
        <v>4975</v>
      </c>
      <c r="M54" s="731" t="s">
        <v>4746</v>
      </c>
      <c r="N54" s="777">
        <f t="shared" si="4"/>
        <v>229684.55</v>
      </c>
      <c r="O54" s="780">
        <f t="shared" si="5"/>
        <v>510535.16</v>
      </c>
      <c r="P54" s="800">
        <v>1</v>
      </c>
      <c r="Q54" s="801">
        <f t="shared" si="6"/>
        <v>740219.71</v>
      </c>
    </row>
    <row r="55" spans="1:24" ht="42" outlineLevel="2" x14ac:dyDescent="0.2">
      <c r="A55" s="731" t="s">
        <v>381</v>
      </c>
      <c r="B55" s="731" t="s">
        <v>4969</v>
      </c>
      <c r="C55" s="731" t="s">
        <v>4658</v>
      </c>
      <c r="D55" s="731" t="s">
        <v>383</v>
      </c>
      <c r="E55" s="774" t="s">
        <v>3258</v>
      </c>
      <c r="F55" s="731" t="s">
        <v>4970</v>
      </c>
      <c r="G55" s="731" t="s">
        <v>3866</v>
      </c>
      <c r="H55" s="773">
        <v>325000</v>
      </c>
      <c r="I55" s="773">
        <v>59815.95</v>
      </c>
      <c r="J55" s="773" t="s">
        <v>4658</v>
      </c>
      <c r="K55" s="773">
        <v>191775.85</v>
      </c>
      <c r="L55" s="731" t="s">
        <v>4971</v>
      </c>
      <c r="M55" s="731" t="s">
        <v>4964</v>
      </c>
      <c r="N55" s="777">
        <f t="shared" si="4"/>
        <v>384815.95</v>
      </c>
      <c r="O55" s="780">
        <f t="shared" si="5"/>
        <v>-193040.1</v>
      </c>
      <c r="P55" s="800"/>
      <c r="Q55" s="801">
        <f t="shared" si="6"/>
        <v>0</v>
      </c>
    </row>
    <row r="56" spans="1:24" ht="42" outlineLevel="2" x14ac:dyDescent="0.2">
      <c r="A56" s="731" t="s">
        <v>381</v>
      </c>
      <c r="B56" s="731" t="s">
        <v>4960</v>
      </c>
      <c r="C56" s="731" t="s">
        <v>4658</v>
      </c>
      <c r="D56" s="731" t="s">
        <v>383</v>
      </c>
      <c r="E56" s="774" t="s">
        <v>3258</v>
      </c>
      <c r="F56" s="731" t="s">
        <v>4961</v>
      </c>
      <c r="G56" s="731" t="s">
        <v>4962</v>
      </c>
      <c r="H56" s="773" t="s">
        <v>4658</v>
      </c>
      <c r="I56" s="773">
        <v>38540.6</v>
      </c>
      <c r="J56" s="773" t="s">
        <v>4658</v>
      </c>
      <c r="K56" s="773">
        <v>129105.07</v>
      </c>
      <c r="L56" s="731" t="s">
        <v>4963</v>
      </c>
      <c r="M56" s="731" t="s">
        <v>4964</v>
      </c>
      <c r="N56" s="777">
        <f t="shared" si="4"/>
        <v>38540.6</v>
      </c>
      <c r="O56" s="780">
        <f t="shared" si="5"/>
        <v>90564.47</v>
      </c>
      <c r="P56" s="800"/>
      <c r="Q56" s="801">
        <f t="shared" si="6"/>
        <v>0</v>
      </c>
    </row>
    <row r="57" spans="1:24" ht="42" outlineLevel="2" x14ac:dyDescent="0.2">
      <c r="A57" s="731" t="s">
        <v>381</v>
      </c>
      <c r="B57" s="731" t="s">
        <v>4967</v>
      </c>
      <c r="C57" s="731" t="s">
        <v>4658</v>
      </c>
      <c r="D57" s="731" t="s">
        <v>383</v>
      </c>
      <c r="E57" s="782"/>
      <c r="F57" s="731" t="s">
        <v>387</v>
      </c>
      <c r="G57" s="731" t="s">
        <v>410</v>
      </c>
      <c r="H57" s="773" t="s">
        <v>4658</v>
      </c>
      <c r="I57" s="773">
        <v>147051.6</v>
      </c>
      <c r="J57" s="773" t="s">
        <v>4658</v>
      </c>
      <c r="K57" s="773">
        <v>348021.32</v>
      </c>
      <c r="L57" s="731" t="s">
        <v>4968</v>
      </c>
      <c r="M57" s="731" t="s">
        <v>4746</v>
      </c>
      <c r="N57" s="777">
        <f t="shared" si="4"/>
        <v>147051.6</v>
      </c>
      <c r="O57" s="780">
        <f t="shared" si="5"/>
        <v>200969.72</v>
      </c>
      <c r="P57" s="800">
        <v>1</v>
      </c>
      <c r="Q57" s="801">
        <f t="shared" si="6"/>
        <v>348021.32</v>
      </c>
    </row>
    <row r="58" spans="1:24" s="789" customFormat="1" ht="56" outlineLevel="1" x14ac:dyDescent="0.2">
      <c r="A58" s="785" t="s">
        <v>531</v>
      </c>
      <c r="B58" s="785"/>
      <c r="C58" s="785"/>
      <c r="D58" s="785"/>
      <c r="E58" s="790"/>
      <c r="F58" s="785"/>
      <c r="G58" s="785"/>
      <c r="H58" s="786">
        <f>SUBTOTAL(9,H40:H57)</f>
        <v>325000</v>
      </c>
      <c r="I58" s="786">
        <f>SUBTOTAL(9,I40:I57)</f>
        <v>1710659.28</v>
      </c>
      <c r="J58" s="786">
        <f>SUBTOTAL(9,J40:J57)</f>
        <v>0</v>
      </c>
      <c r="K58" s="787">
        <f>SUBTOTAL(9,K40:K57)</f>
        <v>4693842.1702000005</v>
      </c>
      <c r="L58" s="785"/>
      <c r="M58" s="785"/>
      <c r="N58" s="788">
        <f>SUBTOTAL(9,N40:N57)</f>
        <v>2035659.28</v>
      </c>
      <c r="O58" s="788">
        <f>SUBTOTAL(9,O40:O57)</f>
        <v>2658182.8902000003</v>
      </c>
      <c r="P58" s="789">
        <f>SUM(P40:P57)</f>
        <v>9</v>
      </c>
      <c r="Q58" s="802">
        <f>SUM(Q40:Q57)</f>
        <v>3019146.3001999999</v>
      </c>
      <c r="R58" s="802">
        <f t="shared" ref="R58:S58" si="8">SUM(R40:R57)</f>
        <v>6</v>
      </c>
      <c r="S58" s="802">
        <f t="shared" si="8"/>
        <v>1281790.3800000001</v>
      </c>
    </row>
    <row r="59" spans="1:24" ht="42" outlineLevel="2" x14ac:dyDescent="0.2">
      <c r="A59" s="731" t="s">
        <v>440</v>
      </c>
      <c r="B59" s="731" t="s">
        <v>5007</v>
      </c>
      <c r="C59" s="731" t="s">
        <v>442</v>
      </c>
      <c r="D59" s="731" t="s">
        <v>4658</v>
      </c>
      <c r="E59" s="731"/>
      <c r="F59" s="731" t="s">
        <v>5037</v>
      </c>
      <c r="G59" s="731" t="s">
        <v>87</v>
      </c>
      <c r="H59" s="773" t="s">
        <v>4658</v>
      </c>
      <c r="I59" s="773">
        <v>1344496.26</v>
      </c>
      <c r="J59" s="773" t="s">
        <v>4658</v>
      </c>
      <c r="K59" s="773">
        <v>3308716.68</v>
      </c>
      <c r="L59" s="731" t="s">
        <v>5008</v>
      </c>
      <c r="M59" s="731" t="s">
        <v>4791</v>
      </c>
      <c r="N59" s="777">
        <f>SUM(H59:I59)</f>
        <v>1344496.26</v>
      </c>
      <c r="O59" s="780">
        <f>SUM(J59:K59)-N59</f>
        <v>1964220.4200000002</v>
      </c>
      <c r="P59" s="685">
        <v>36</v>
      </c>
    </row>
    <row r="60" spans="1:24" ht="28" outlineLevel="2" x14ac:dyDescent="0.2">
      <c r="A60" s="731" t="s">
        <v>440</v>
      </c>
      <c r="B60" s="731" t="s">
        <v>5009</v>
      </c>
      <c r="C60" s="731" t="s">
        <v>442</v>
      </c>
      <c r="D60" s="731" t="s">
        <v>4658</v>
      </c>
      <c r="E60" s="731"/>
      <c r="F60" s="731" t="s">
        <v>5010</v>
      </c>
      <c r="G60" s="731" t="s">
        <v>444</v>
      </c>
      <c r="H60" s="773" t="s">
        <v>4658</v>
      </c>
      <c r="I60" s="773">
        <v>402666.16</v>
      </c>
      <c r="J60" s="773" t="s">
        <v>4658</v>
      </c>
      <c r="K60" s="773">
        <v>990934.88</v>
      </c>
      <c r="L60" s="731" t="s">
        <v>5011</v>
      </c>
      <c r="M60" s="731" t="s">
        <v>4791</v>
      </c>
      <c r="N60" s="777">
        <f>SUM(H60:I60)</f>
        <v>402666.16</v>
      </c>
      <c r="O60" s="780">
        <f>SUM(J60:K60)-N60</f>
        <v>588268.72</v>
      </c>
      <c r="P60" s="685">
        <v>8</v>
      </c>
    </row>
    <row r="61" spans="1:24" ht="28" outlineLevel="2" x14ac:dyDescent="0.2">
      <c r="A61" s="731" t="s">
        <v>440</v>
      </c>
      <c r="B61" s="731" t="s">
        <v>5012</v>
      </c>
      <c r="C61" s="731" t="s">
        <v>442</v>
      </c>
      <c r="D61" s="731" t="s">
        <v>4658</v>
      </c>
      <c r="E61" s="731"/>
      <c r="F61" s="731" t="s">
        <v>5013</v>
      </c>
      <c r="G61" s="731" t="s">
        <v>444</v>
      </c>
      <c r="H61" s="773" t="s">
        <v>4658</v>
      </c>
      <c r="I61" s="773">
        <v>402666.16</v>
      </c>
      <c r="J61" s="773" t="s">
        <v>4658</v>
      </c>
      <c r="K61" s="773">
        <v>990934.88</v>
      </c>
      <c r="L61" s="731" t="s">
        <v>5014</v>
      </c>
      <c r="M61" s="731" t="s">
        <v>4791</v>
      </c>
      <c r="N61" s="777">
        <f>SUM(H61:I61)</f>
        <v>402666.16</v>
      </c>
      <c r="O61" s="780">
        <f>SUM(J61:K61)-N61</f>
        <v>588268.72</v>
      </c>
      <c r="P61" s="685">
        <v>8</v>
      </c>
    </row>
    <row r="62" spans="1:24" s="789" customFormat="1" ht="42" outlineLevel="1" x14ac:dyDescent="0.2">
      <c r="A62" s="785" t="s">
        <v>532</v>
      </c>
      <c r="B62" s="785"/>
      <c r="C62" s="785"/>
      <c r="D62" s="785"/>
      <c r="E62" s="785"/>
      <c r="F62" s="785"/>
      <c r="G62" s="785"/>
      <c r="H62" s="786">
        <f>SUBTOTAL(9,H59:H61)</f>
        <v>0</v>
      </c>
      <c r="I62" s="786">
        <f>SUBTOTAL(9,I59:I61)</f>
        <v>2149828.58</v>
      </c>
      <c r="J62" s="786">
        <f>SUBTOTAL(9,J59:J61)</f>
        <v>0</v>
      </c>
      <c r="K62" s="787">
        <f>SUBTOTAL(9,K59:K61)</f>
        <v>5290586.4400000004</v>
      </c>
      <c r="L62" s="785"/>
      <c r="M62" s="785"/>
      <c r="N62" s="788">
        <f>SUBTOTAL(9,N59:N61)</f>
        <v>2149828.58</v>
      </c>
      <c r="O62" s="788">
        <f>SUBTOTAL(9,O59:O61)</f>
        <v>3140757.8600000003</v>
      </c>
      <c r="P62" s="789">
        <f>SUM(P59:P61)</f>
        <v>52</v>
      </c>
      <c r="Q62" s="788">
        <f>K62</f>
        <v>5290586.4400000004</v>
      </c>
    </row>
    <row r="63" spans="1:24" ht="42" outlineLevel="2" x14ac:dyDescent="0.2">
      <c r="A63" s="731" t="s">
        <v>465</v>
      </c>
      <c r="B63" s="731" t="s">
        <v>5017</v>
      </c>
      <c r="C63" s="731" t="s">
        <v>4658</v>
      </c>
      <c r="D63" s="731" t="s">
        <v>471</v>
      </c>
      <c r="E63" s="783" t="s">
        <v>422</v>
      </c>
      <c r="F63" s="731" t="s">
        <v>5018</v>
      </c>
      <c r="G63" s="731" t="s">
        <v>4347</v>
      </c>
      <c r="H63" s="773" t="s">
        <v>4658</v>
      </c>
      <c r="I63" s="773">
        <v>6956.4</v>
      </c>
      <c r="J63" s="773" t="s">
        <v>4658</v>
      </c>
      <c r="K63" s="773">
        <v>17331.84</v>
      </c>
      <c r="L63" s="731" t="s">
        <v>4978</v>
      </c>
      <c r="M63" s="731" t="s">
        <v>4979</v>
      </c>
      <c r="N63" s="777">
        <f t="shared" ref="N63:N69" si="9">SUM(H63:I63)</f>
        <v>6956.4</v>
      </c>
      <c r="O63" s="780">
        <f t="shared" ref="O63:O69" si="10">SUM(J63:K63)-N63</f>
        <v>10375.44</v>
      </c>
    </row>
    <row r="64" spans="1:24" ht="42" outlineLevel="2" x14ac:dyDescent="0.2">
      <c r="A64" s="731" t="s">
        <v>465</v>
      </c>
      <c r="B64" s="731" t="s">
        <v>5019</v>
      </c>
      <c r="C64" s="731" t="s">
        <v>4658</v>
      </c>
      <c r="D64" s="731" t="s">
        <v>471</v>
      </c>
      <c r="E64" s="774" t="s">
        <v>422</v>
      </c>
      <c r="F64" s="731" t="s">
        <v>5020</v>
      </c>
      <c r="G64" s="731" t="s">
        <v>4347</v>
      </c>
      <c r="H64" s="773" t="s">
        <v>4658</v>
      </c>
      <c r="I64" s="773">
        <v>6956.4</v>
      </c>
      <c r="J64" s="773" t="s">
        <v>4658</v>
      </c>
      <c r="K64" s="773">
        <v>17331.84</v>
      </c>
      <c r="L64" s="731" t="s">
        <v>4982</v>
      </c>
      <c r="M64" s="731" t="s">
        <v>4979</v>
      </c>
      <c r="N64" s="777">
        <f t="shared" si="9"/>
        <v>6956.4</v>
      </c>
      <c r="O64" s="780">
        <f t="shared" si="10"/>
        <v>10375.44</v>
      </c>
    </row>
    <row r="65" spans="1:15" ht="42" outlineLevel="2" x14ac:dyDescent="0.2">
      <c r="A65" s="731" t="s">
        <v>465</v>
      </c>
      <c r="B65" s="731" t="s">
        <v>5021</v>
      </c>
      <c r="C65" s="731" t="s">
        <v>4658</v>
      </c>
      <c r="D65" s="731" t="s">
        <v>471</v>
      </c>
      <c r="E65" s="774" t="s">
        <v>422</v>
      </c>
      <c r="F65" s="731" t="s">
        <v>5022</v>
      </c>
      <c r="G65" s="731" t="s">
        <v>4347</v>
      </c>
      <c r="H65" s="773" t="s">
        <v>4658</v>
      </c>
      <c r="I65" s="773">
        <v>6956.4</v>
      </c>
      <c r="J65" s="773" t="s">
        <v>4658</v>
      </c>
      <c r="K65" s="773">
        <v>17331.84</v>
      </c>
      <c r="L65" s="731" t="s">
        <v>4985</v>
      </c>
      <c r="M65" s="731" t="s">
        <v>4979</v>
      </c>
      <c r="N65" s="777">
        <f t="shared" si="9"/>
        <v>6956.4</v>
      </c>
      <c r="O65" s="780">
        <f t="shared" si="10"/>
        <v>10375.44</v>
      </c>
    </row>
    <row r="66" spans="1:15" ht="42" outlineLevel="2" x14ac:dyDescent="0.2">
      <c r="A66" s="731" t="s">
        <v>465</v>
      </c>
      <c r="B66" s="731" t="s">
        <v>5023</v>
      </c>
      <c r="C66" s="731" t="s">
        <v>4658</v>
      </c>
      <c r="D66" s="731" t="s">
        <v>471</v>
      </c>
      <c r="E66" s="774" t="s">
        <v>422</v>
      </c>
      <c r="F66" s="731" t="s">
        <v>5024</v>
      </c>
      <c r="G66" s="731" t="s">
        <v>4347</v>
      </c>
      <c r="H66" s="773" t="s">
        <v>4658</v>
      </c>
      <c r="I66" s="773">
        <v>6956.4</v>
      </c>
      <c r="J66" s="773" t="s">
        <v>4658</v>
      </c>
      <c r="K66" s="773">
        <v>17331.84</v>
      </c>
      <c r="L66" s="731" t="s">
        <v>4988</v>
      </c>
      <c r="M66" s="731" t="s">
        <v>4979</v>
      </c>
      <c r="N66" s="777">
        <f t="shared" si="9"/>
        <v>6956.4</v>
      </c>
      <c r="O66" s="780">
        <f t="shared" si="10"/>
        <v>10375.44</v>
      </c>
    </row>
    <row r="67" spans="1:15" ht="42" outlineLevel="2" x14ac:dyDescent="0.2">
      <c r="A67" s="731" t="s">
        <v>465</v>
      </c>
      <c r="B67" s="731" t="s">
        <v>5025</v>
      </c>
      <c r="C67" s="731" t="s">
        <v>4658</v>
      </c>
      <c r="D67" s="731" t="s">
        <v>471</v>
      </c>
      <c r="E67" s="774" t="s">
        <v>422</v>
      </c>
      <c r="F67" s="731" t="s">
        <v>5026</v>
      </c>
      <c r="G67" s="731" t="s">
        <v>4347</v>
      </c>
      <c r="H67" s="773" t="s">
        <v>4658</v>
      </c>
      <c r="I67" s="773">
        <v>6956.4</v>
      </c>
      <c r="J67" s="773" t="s">
        <v>4658</v>
      </c>
      <c r="K67" s="773">
        <v>17331.84</v>
      </c>
      <c r="L67" s="731" t="s">
        <v>4991</v>
      </c>
      <c r="M67" s="731" t="s">
        <v>4979</v>
      </c>
      <c r="N67" s="777">
        <f t="shared" si="9"/>
        <v>6956.4</v>
      </c>
      <c r="O67" s="780">
        <f t="shared" si="10"/>
        <v>10375.44</v>
      </c>
    </row>
    <row r="68" spans="1:15" ht="42" outlineLevel="2" x14ac:dyDescent="0.2">
      <c r="A68" s="731" t="s">
        <v>465</v>
      </c>
      <c r="B68" s="731" t="s">
        <v>5027</v>
      </c>
      <c r="C68" s="731" t="s">
        <v>4658</v>
      </c>
      <c r="D68" s="731" t="s">
        <v>471</v>
      </c>
      <c r="E68" s="774" t="s">
        <v>422</v>
      </c>
      <c r="F68" s="731" t="s">
        <v>5028</v>
      </c>
      <c r="G68" s="731" t="s">
        <v>4347</v>
      </c>
      <c r="H68" s="773" t="s">
        <v>4658</v>
      </c>
      <c r="I68" s="773">
        <v>6956.4</v>
      </c>
      <c r="J68" s="773" t="s">
        <v>4658</v>
      </c>
      <c r="K68" s="773">
        <v>17331.84</v>
      </c>
      <c r="L68" s="731" t="s">
        <v>4994</v>
      </c>
      <c r="M68" s="731" t="s">
        <v>4979</v>
      </c>
      <c r="N68" s="777">
        <f t="shared" si="9"/>
        <v>6956.4</v>
      </c>
      <c r="O68" s="780">
        <f t="shared" si="10"/>
        <v>10375.44</v>
      </c>
    </row>
    <row r="69" spans="1:15" ht="42" outlineLevel="2" x14ac:dyDescent="0.2">
      <c r="A69" s="731" t="s">
        <v>465</v>
      </c>
      <c r="B69" s="731" t="s">
        <v>5015</v>
      </c>
      <c r="C69" s="731" t="s">
        <v>4658</v>
      </c>
      <c r="D69" s="731" t="s">
        <v>471</v>
      </c>
      <c r="E69" s="782"/>
      <c r="F69" s="731" t="s">
        <v>478</v>
      </c>
      <c r="G69" s="731" t="s">
        <v>76</v>
      </c>
      <c r="H69" s="773" t="s">
        <v>4658</v>
      </c>
      <c r="I69" s="773">
        <v>7638.4</v>
      </c>
      <c r="J69" s="773" t="s">
        <v>4658</v>
      </c>
      <c r="K69" s="773">
        <v>26828.3</v>
      </c>
      <c r="L69" s="731" t="s">
        <v>5016</v>
      </c>
      <c r="M69" s="731"/>
      <c r="N69" s="777">
        <f t="shared" si="9"/>
        <v>7638.4</v>
      </c>
      <c r="O69" s="780">
        <f t="shared" si="10"/>
        <v>19189.900000000001</v>
      </c>
    </row>
    <row r="70" spans="1:15" s="789" customFormat="1" ht="42" outlineLevel="1" x14ac:dyDescent="0.2">
      <c r="A70" s="785" t="s">
        <v>533</v>
      </c>
      <c r="B70" s="785"/>
      <c r="C70" s="785"/>
      <c r="D70" s="785"/>
      <c r="E70" s="790"/>
      <c r="F70" s="785"/>
      <c r="G70" s="785"/>
      <c r="H70" s="786">
        <f>SUBTOTAL(9,H63:H69)</f>
        <v>0</v>
      </c>
      <c r="I70" s="786">
        <f>SUBTOTAL(9,I63:I69)</f>
        <v>49376.800000000003</v>
      </c>
      <c r="J70" s="786">
        <f>SUBTOTAL(9,J63:J69)</f>
        <v>0</v>
      </c>
      <c r="K70" s="787">
        <f>SUBTOTAL(9,K63:K69)</f>
        <v>130819.34</v>
      </c>
      <c r="L70" s="785"/>
      <c r="M70" s="785"/>
      <c r="N70" s="788">
        <f>SUBTOTAL(9,N63:N69)</f>
        <v>49376.800000000003</v>
      </c>
      <c r="O70" s="788">
        <f>SUBTOTAL(9,O63:O69)</f>
        <v>81442.540000000008</v>
      </c>
    </row>
    <row r="71" spans="1:15" ht="42" outlineLevel="2" x14ac:dyDescent="0.2">
      <c r="A71" s="731" t="s">
        <v>489</v>
      </c>
      <c r="B71" s="731" t="s">
        <v>5032</v>
      </c>
      <c r="C71" s="731" t="s">
        <v>5033</v>
      </c>
      <c r="D71" s="731" t="s">
        <v>4658</v>
      </c>
      <c r="E71" s="731"/>
      <c r="F71" s="731" t="s">
        <v>5034</v>
      </c>
      <c r="G71" s="731" t="s">
        <v>121</v>
      </c>
      <c r="H71" s="773" t="s">
        <v>4658</v>
      </c>
      <c r="I71" s="773">
        <v>215721.35</v>
      </c>
      <c r="J71" s="773">
        <v>649600.63</v>
      </c>
      <c r="K71" s="773" t="s">
        <v>4658</v>
      </c>
      <c r="L71" s="731" t="s">
        <v>122</v>
      </c>
      <c r="M71" s="731"/>
      <c r="N71" s="777">
        <f>SUM(H71:I71)</f>
        <v>215721.35</v>
      </c>
      <c r="O71" s="780">
        <f>SUM(J71:K71)-N71</f>
        <v>433879.28</v>
      </c>
    </row>
    <row r="72" spans="1:15" ht="28" outlineLevel="2" x14ac:dyDescent="0.2">
      <c r="A72" s="731" t="s">
        <v>489</v>
      </c>
      <c r="B72" s="731" t="s">
        <v>5029</v>
      </c>
      <c r="C72" s="731" t="s">
        <v>496</v>
      </c>
      <c r="D72" s="731" t="s">
        <v>4658</v>
      </c>
      <c r="E72" s="731"/>
      <c r="F72" s="731" t="s">
        <v>5030</v>
      </c>
      <c r="G72" s="731" t="s">
        <v>87</v>
      </c>
      <c r="H72" s="773" t="s">
        <v>4658</v>
      </c>
      <c r="I72" s="773">
        <v>809019.2</v>
      </c>
      <c r="J72" s="773">
        <v>1443043.1</v>
      </c>
      <c r="K72" s="773" t="s">
        <v>4658</v>
      </c>
      <c r="L72" s="731" t="s">
        <v>5031</v>
      </c>
      <c r="M72" s="731" t="s">
        <v>4667</v>
      </c>
      <c r="N72" s="777">
        <f>SUM(H72:I72)</f>
        <v>809019.2</v>
      </c>
      <c r="O72" s="780">
        <f>SUM(J72:K72)-N72</f>
        <v>634023.90000000014</v>
      </c>
    </row>
    <row r="73" spans="1:15" s="789" customFormat="1" ht="28" outlineLevel="1" x14ac:dyDescent="0.2">
      <c r="A73" s="791" t="s">
        <v>534</v>
      </c>
      <c r="B73" s="791"/>
      <c r="C73" s="791"/>
      <c r="D73" s="791"/>
      <c r="E73" s="791"/>
      <c r="F73" s="791"/>
      <c r="G73" s="791"/>
      <c r="H73" s="792">
        <f>SUBTOTAL(9,H71:H72)</f>
        <v>0</v>
      </c>
      <c r="I73" s="792">
        <f>SUBTOTAL(9,I71:I72)</f>
        <v>1024740.5499999999</v>
      </c>
      <c r="J73" s="792">
        <f>SUBTOTAL(9,J71:J72)</f>
        <v>2092643.73</v>
      </c>
      <c r="K73" s="793">
        <f>SUBTOTAL(9,K71:K72)</f>
        <v>0</v>
      </c>
      <c r="L73" s="791"/>
      <c r="M73" s="791"/>
      <c r="N73" s="788">
        <f>SUBTOTAL(9,N71:N72)</f>
        <v>1024740.5499999999</v>
      </c>
      <c r="O73" s="788">
        <f>SUBTOTAL(9,O71:O72)</f>
        <v>1067903.1800000002</v>
      </c>
    </row>
    <row r="74" spans="1:15" s="796" customFormat="1" x14ac:dyDescent="0.2">
      <c r="A74" s="704" t="s">
        <v>535</v>
      </c>
      <c r="B74" s="704"/>
      <c r="C74" s="704"/>
      <c r="D74" s="704"/>
      <c r="E74" s="704"/>
      <c r="F74" s="704"/>
      <c r="G74" s="704"/>
      <c r="H74" s="794">
        <f>SUBTOTAL(9,H2:H72)</f>
        <v>5924250</v>
      </c>
      <c r="I74" s="794">
        <f>SUBTOTAL(9,I2:I72)</f>
        <v>5053144.5599999996</v>
      </c>
      <c r="J74" s="794">
        <f>SUBTOTAL(9,J2:J72)</f>
        <v>2227877.73</v>
      </c>
      <c r="K74" s="793">
        <f>SUBTOTAL(9,K2:K72)</f>
        <v>10319691.700200001</v>
      </c>
      <c r="L74" s="704"/>
      <c r="M74" s="704"/>
      <c r="N74" s="795">
        <f>SUBTOTAL(9,N2:N72)</f>
        <v>10977394.560000002</v>
      </c>
      <c r="O74" s="795">
        <f>SUBTOTAL(9,O2:O72)</f>
        <v>7124699.0702000037</v>
      </c>
    </row>
    <row r="75" spans="1:15" ht="32.5" customHeight="1" x14ac:dyDescent="0.2"/>
    <row r="76" spans="1:15" ht="18" customHeight="1" x14ac:dyDescent="0.2">
      <c r="L76" s="797"/>
      <c r="M76" s="798" t="s">
        <v>2851</v>
      </c>
      <c r="N76" s="797"/>
      <c r="O76" s="799">
        <f>SUM(N74:O74)</f>
        <v>18102093.630200006</v>
      </c>
    </row>
  </sheetData>
  <sortState xmlns:xlrd2="http://schemas.microsoft.com/office/spreadsheetml/2017/richdata2" ref="A2:O72">
    <sortCondition ref="A2:A72"/>
    <sortCondition ref="B2:B72"/>
  </sortState>
  <mergeCells count="7">
    <mergeCell ref="R1:AF1"/>
    <mergeCell ref="R2:S2"/>
    <mergeCell ref="T2:V2"/>
    <mergeCell ref="W2:X2"/>
    <mergeCell ref="Y2:Z2"/>
    <mergeCell ref="AC2:AD2"/>
    <mergeCell ref="AE2:AF2"/>
  </mergeCells>
  <conditionalFormatting sqref="B1:B1048576">
    <cfRule type="duplicateValues" dxfId="8" priority="1"/>
  </conditionalFormatting>
  <pageMargins left="0.7" right="0.7" top="0.75" bottom="0.75" header="0.3" footer="0.3"/>
  <pageSetup orientation="portrait" verticalDpi="0"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B87D4-4D24-4F13-B199-649305AEAA98}">
  <dimension ref="A1:AJ109"/>
  <sheetViews>
    <sheetView workbookViewId="0">
      <selection activeCell="AQ29" sqref="AQ29"/>
    </sheetView>
  </sheetViews>
  <sheetFormatPr baseColWidth="10" defaultColWidth="8.83203125" defaultRowHeight="13" x14ac:dyDescent="0.15"/>
  <cols>
    <col min="1" max="1" width="33.5" customWidth="1"/>
    <col min="2" max="2" width="16.6640625" customWidth="1"/>
    <col min="35" max="35" width="14.5" customWidth="1"/>
    <col min="36" max="36" width="17.6640625" customWidth="1"/>
  </cols>
  <sheetData>
    <row r="1" spans="1:36" x14ac:dyDescent="0.15">
      <c r="A1" s="118" t="s">
        <v>4824</v>
      </c>
    </row>
    <row r="3" spans="1:36" x14ac:dyDescent="0.15">
      <c r="A3" s="118" t="s">
        <v>4111</v>
      </c>
      <c r="E3" s="118" t="s">
        <v>4112</v>
      </c>
      <c r="M3" s="118" t="s">
        <v>4833</v>
      </c>
    </row>
    <row r="4" spans="1:36" ht="14" thickBot="1" x14ac:dyDescent="0.2"/>
    <row r="5" spans="1:36" ht="13.5" customHeight="1" thickBot="1" x14ac:dyDescent="0.25">
      <c r="A5" s="88" t="s">
        <v>1486</v>
      </c>
      <c r="B5" s="88" t="s">
        <v>1487</v>
      </c>
      <c r="E5" s="1081" t="s">
        <v>2742</v>
      </c>
      <c r="F5" s="1082"/>
      <c r="G5" s="1094"/>
      <c r="H5" s="1081" t="s">
        <v>2743</v>
      </c>
      <c r="I5" s="1094"/>
      <c r="J5" s="749" t="s">
        <v>1450</v>
      </c>
      <c r="K5" s="750"/>
      <c r="L5" s="29"/>
      <c r="M5" s="1083" t="s">
        <v>2742</v>
      </c>
      <c r="N5" s="1083"/>
      <c r="O5" s="1083"/>
      <c r="P5" s="1113" t="s">
        <v>2743</v>
      </c>
      <c r="Q5" s="1113"/>
      <c r="R5" s="1115" t="s">
        <v>1450</v>
      </c>
      <c r="S5" s="1115"/>
      <c r="T5" s="1115"/>
      <c r="U5" s="1115"/>
      <c r="V5" s="1116"/>
      <c r="W5" s="1119"/>
      <c r="X5" s="1120"/>
      <c r="Y5" s="1121"/>
      <c r="Z5" s="1119"/>
      <c r="AA5" s="1120"/>
      <c r="AB5" s="1121"/>
      <c r="AC5" s="31"/>
      <c r="AI5" s="175" t="s">
        <v>19</v>
      </c>
      <c r="AJ5" s="208">
        <v>85734.290000000008</v>
      </c>
    </row>
    <row r="6" spans="1:36" ht="17" thickBot="1" x14ac:dyDescent="0.25">
      <c r="A6" s="89" t="s">
        <v>1488</v>
      </c>
      <c r="B6" s="564">
        <v>5</v>
      </c>
      <c r="E6" s="1081" t="s">
        <v>1476</v>
      </c>
      <c r="F6" s="1082"/>
      <c r="G6" s="1094"/>
      <c r="H6" s="1081" t="s">
        <v>4827</v>
      </c>
      <c r="I6" s="1094"/>
      <c r="J6" s="740">
        <v>6500</v>
      </c>
      <c r="K6" s="741"/>
      <c r="L6" s="29"/>
      <c r="M6" s="1084"/>
      <c r="N6" s="1084"/>
      <c r="O6" s="1084"/>
      <c r="P6" s="1114"/>
      <c r="Q6" s="1114"/>
      <c r="R6" s="1117"/>
      <c r="S6" s="1117"/>
      <c r="T6" s="1117"/>
      <c r="U6" s="1117"/>
      <c r="V6" s="1118"/>
      <c r="W6" s="1122" t="s">
        <v>1412</v>
      </c>
      <c r="X6" s="1123"/>
      <c r="Y6" s="1123"/>
      <c r="Z6" s="1123"/>
      <c r="AA6" s="1123"/>
      <c r="AB6" s="1124"/>
      <c r="AC6" s="83">
        <v>8</v>
      </c>
      <c r="AI6" s="175" t="s">
        <v>20</v>
      </c>
      <c r="AJ6" s="208">
        <v>13144.71</v>
      </c>
    </row>
    <row r="7" spans="1:36" ht="17" thickBot="1" x14ac:dyDescent="0.25">
      <c r="A7" s="90" t="s">
        <v>1489</v>
      </c>
      <c r="B7" s="565">
        <v>49</v>
      </c>
      <c r="E7" s="1081" t="s">
        <v>2916</v>
      </c>
      <c r="F7" s="1082"/>
      <c r="G7" s="1094"/>
      <c r="H7" s="1081" t="s">
        <v>4828</v>
      </c>
      <c r="I7" s="1094"/>
      <c r="J7" s="740">
        <v>19600</v>
      </c>
      <c r="K7" s="741"/>
      <c r="L7" s="29"/>
      <c r="M7" s="1076"/>
      <c r="N7" s="1077"/>
      <c r="O7" s="1077"/>
      <c r="P7" s="1101"/>
      <c r="Q7" s="1076"/>
      <c r="R7" s="1101"/>
      <c r="S7" s="1076"/>
      <c r="T7" s="1077"/>
      <c r="U7" s="1101"/>
      <c r="V7" s="29"/>
      <c r="W7" s="29"/>
      <c r="X7" s="29"/>
      <c r="Y7" s="29"/>
      <c r="Z7" s="29"/>
      <c r="AA7" s="29"/>
      <c r="AB7" s="29"/>
      <c r="AC7" s="29"/>
      <c r="AI7" s="175" t="s">
        <v>21</v>
      </c>
      <c r="AJ7" s="208">
        <v>7133</v>
      </c>
    </row>
    <row r="8" spans="1:36" ht="17" thickBot="1" x14ac:dyDescent="0.25">
      <c r="A8" s="89" t="s">
        <v>1490</v>
      </c>
      <c r="B8" s="564">
        <v>68</v>
      </c>
      <c r="E8" s="1081" t="s">
        <v>4829</v>
      </c>
      <c r="F8" s="1082"/>
      <c r="G8" s="1094"/>
      <c r="H8" s="1081" t="s">
        <v>4830</v>
      </c>
      <c r="I8" s="1094"/>
      <c r="J8" s="740">
        <v>200</v>
      </c>
      <c r="K8" s="741"/>
      <c r="L8" s="29"/>
      <c r="M8" s="1076"/>
      <c r="N8" s="1077"/>
      <c r="O8" s="1077"/>
      <c r="P8" s="1101"/>
      <c r="Q8" s="1076"/>
      <c r="R8" s="1101"/>
      <c r="S8" s="740">
        <v>480</v>
      </c>
      <c r="T8" s="751"/>
      <c r="U8" s="741"/>
      <c r="V8" s="29"/>
      <c r="W8" s="29"/>
      <c r="X8" s="29"/>
      <c r="Y8" s="29"/>
      <c r="Z8" s="29"/>
      <c r="AA8" s="29"/>
      <c r="AB8" s="29"/>
      <c r="AC8" s="29"/>
      <c r="AI8" s="175" t="s">
        <v>22</v>
      </c>
      <c r="AJ8" s="208">
        <v>6179</v>
      </c>
    </row>
    <row r="9" spans="1:36" ht="17" thickBot="1" x14ac:dyDescent="0.25">
      <c r="A9" s="90" t="s">
        <v>1491</v>
      </c>
      <c r="B9" s="565">
        <v>61</v>
      </c>
      <c r="E9" s="1081" t="s">
        <v>1457</v>
      </c>
      <c r="F9" s="1082"/>
      <c r="G9" s="1094"/>
      <c r="H9" s="1081" t="s">
        <v>3751</v>
      </c>
      <c r="I9" s="1094"/>
      <c r="J9" s="740">
        <v>131431.48000000001</v>
      </c>
      <c r="K9" s="741"/>
      <c r="L9" s="29"/>
      <c r="M9" s="1081" t="s">
        <v>1464</v>
      </c>
      <c r="N9" s="1082"/>
      <c r="O9" s="1082"/>
      <c r="P9" s="1094"/>
      <c r="Q9" s="1081" t="s">
        <v>2744</v>
      </c>
      <c r="R9" s="1094"/>
      <c r="S9" s="740">
        <v>818</v>
      </c>
      <c r="T9" s="751"/>
      <c r="U9" s="741"/>
      <c r="V9" s="29"/>
      <c r="W9" s="29"/>
      <c r="X9" s="29"/>
      <c r="Y9" s="29"/>
      <c r="Z9" s="29"/>
      <c r="AA9" s="29"/>
      <c r="AB9" s="29"/>
      <c r="AC9" s="29"/>
      <c r="AI9" s="178" t="s">
        <v>1488</v>
      </c>
      <c r="AJ9" s="209">
        <v>95</v>
      </c>
    </row>
    <row r="10" spans="1:36" ht="15" thickTop="1" thickBot="1" x14ac:dyDescent="0.2">
      <c r="A10" s="91"/>
      <c r="B10" s="566">
        <v>183</v>
      </c>
      <c r="E10" s="1081" t="s">
        <v>1483</v>
      </c>
      <c r="F10" s="1082"/>
      <c r="G10" s="1094"/>
      <c r="H10" s="1081" t="s">
        <v>3752</v>
      </c>
      <c r="I10" s="1094"/>
      <c r="J10" s="740">
        <v>434</v>
      </c>
      <c r="K10" s="741"/>
      <c r="L10" s="29"/>
      <c r="M10" s="1104" t="s">
        <v>2747</v>
      </c>
      <c r="N10" s="1105"/>
      <c r="O10" s="1105"/>
      <c r="P10" s="1106"/>
      <c r="Q10" s="1104" t="s">
        <v>2748</v>
      </c>
      <c r="R10" s="1106"/>
      <c r="S10" s="770">
        <v>3498</v>
      </c>
      <c r="T10" s="752"/>
      <c r="U10" s="746"/>
      <c r="V10" s="29"/>
      <c r="W10" s="29"/>
      <c r="X10" s="29"/>
      <c r="Y10" s="29"/>
      <c r="Z10" s="29"/>
      <c r="AA10" s="29"/>
      <c r="AB10" s="29"/>
      <c r="AC10" s="29"/>
    </row>
    <row r="11" spans="1:36" x14ac:dyDescent="0.15">
      <c r="E11" s="1081" t="s">
        <v>1469</v>
      </c>
      <c r="F11" s="1082"/>
      <c r="G11" s="1094"/>
      <c r="H11" s="1081" t="s">
        <v>3753</v>
      </c>
      <c r="I11" s="1094"/>
      <c r="J11" s="740">
        <v>80</v>
      </c>
      <c r="K11" s="741"/>
      <c r="L11" s="29"/>
      <c r="M11" s="1104" t="s">
        <v>2751</v>
      </c>
      <c r="N11" s="1105"/>
      <c r="O11" s="1105"/>
      <c r="P11" s="1106"/>
      <c r="Q11" s="1104" t="s">
        <v>2752</v>
      </c>
      <c r="R11" s="1106"/>
      <c r="S11" s="770">
        <v>6084</v>
      </c>
      <c r="T11" s="752"/>
      <c r="U11" s="746"/>
      <c r="V11" s="29"/>
      <c r="W11" s="29"/>
      <c r="X11" s="29"/>
      <c r="Y11" s="29"/>
      <c r="Z11" s="29"/>
      <c r="AA11" s="29"/>
      <c r="AB11" s="29"/>
      <c r="AC11" s="29"/>
    </row>
    <row r="12" spans="1:36" x14ac:dyDescent="0.15">
      <c r="A12" s="118" t="s">
        <v>4825</v>
      </c>
      <c r="E12" s="1081" t="s">
        <v>2911</v>
      </c>
      <c r="F12" s="1082"/>
      <c r="G12" s="1094"/>
      <c r="H12" s="1081" t="s">
        <v>3754</v>
      </c>
      <c r="I12" s="1094"/>
      <c r="J12" s="740">
        <v>1325</v>
      </c>
      <c r="K12" s="741"/>
      <c r="L12" s="29"/>
      <c r="M12" s="1081" t="s">
        <v>1452</v>
      </c>
      <c r="N12" s="1082"/>
      <c r="O12" s="1082"/>
      <c r="P12" s="1094"/>
      <c r="Q12" s="1081" t="s">
        <v>2753</v>
      </c>
      <c r="R12" s="1094"/>
      <c r="S12" s="740">
        <v>8380</v>
      </c>
      <c r="T12" s="751"/>
      <c r="U12" s="741"/>
      <c r="V12" s="29"/>
      <c r="W12" s="29"/>
      <c r="X12" s="29"/>
      <c r="Y12" s="29"/>
      <c r="Z12" s="29"/>
      <c r="AA12" s="29"/>
      <c r="AB12" s="29"/>
      <c r="AC12" s="29"/>
    </row>
    <row r="13" spans="1:36" ht="14" thickBot="1" x14ac:dyDescent="0.2">
      <c r="E13" s="1081" t="s">
        <v>2751</v>
      </c>
      <c r="F13" s="1082"/>
      <c r="G13" s="1094"/>
      <c r="H13" s="1081" t="s">
        <v>2752</v>
      </c>
      <c r="I13" s="1094"/>
      <c r="J13" s="740">
        <v>2580</v>
      </c>
      <c r="K13" s="741"/>
      <c r="L13" s="29"/>
      <c r="M13" s="29"/>
      <c r="N13" s="29"/>
      <c r="O13" s="29"/>
      <c r="P13" s="29"/>
      <c r="Q13" s="29"/>
      <c r="R13" s="29"/>
      <c r="S13" s="29"/>
      <c r="T13" s="29"/>
      <c r="U13" s="29"/>
      <c r="V13" s="29"/>
      <c r="W13" s="29"/>
      <c r="X13" s="29"/>
      <c r="Y13" s="29"/>
      <c r="Z13" s="29"/>
      <c r="AA13" s="29"/>
      <c r="AB13" s="29"/>
      <c r="AC13" s="29"/>
    </row>
    <row r="14" spans="1:36" ht="14" thickBot="1" x14ac:dyDescent="0.2">
      <c r="A14" s="88" t="s">
        <v>1846</v>
      </c>
      <c r="B14" s="88" t="s">
        <v>1487</v>
      </c>
      <c r="E14" s="1081" t="s">
        <v>1452</v>
      </c>
      <c r="F14" s="1082"/>
      <c r="G14" s="1094"/>
      <c r="H14" s="1081" t="s">
        <v>2753</v>
      </c>
      <c r="I14" s="1094"/>
      <c r="J14" s="740">
        <v>450</v>
      </c>
      <c r="K14" s="741"/>
      <c r="L14" s="29"/>
      <c r="M14" s="718"/>
      <c r="N14" s="718"/>
      <c r="O14" s="718"/>
      <c r="P14" s="718"/>
      <c r="Q14" s="718"/>
      <c r="R14" s="718"/>
      <c r="S14" s="718"/>
      <c r="T14" s="718"/>
      <c r="U14" s="718"/>
      <c r="V14" s="718"/>
      <c r="W14" s="718"/>
      <c r="X14" s="718"/>
      <c r="Y14" s="718"/>
      <c r="Z14" s="718"/>
      <c r="AA14" s="718"/>
      <c r="AB14" s="718"/>
      <c r="AC14" s="718"/>
    </row>
    <row r="15" spans="1:36" ht="14" thickBot="1" x14ac:dyDescent="0.2">
      <c r="A15" s="89" t="s">
        <v>1849</v>
      </c>
      <c r="B15" s="564">
        <v>20</v>
      </c>
      <c r="E15" s="1081" t="s">
        <v>4831</v>
      </c>
      <c r="F15" s="1082"/>
      <c r="G15" s="1094"/>
      <c r="H15" s="1102" t="s">
        <v>4832</v>
      </c>
      <c r="I15" s="1103"/>
      <c r="J15" s="740">
        <v>311</v>
      </c>
      <c r="K15" s="741"/>
      <c r="L15" s="29"/>
      <c r="M15" s="1079" t="s">
        <v>2756</v>
      </c>
      <c r="N15" s="1125"/>
      <c r="O15" s="1125"/>
      <c r="P15" s="1126"/>
      <c r="Q15" s="1079" t="s">
        <v>2757</v>
      </c>
      <c r="R15" s="1126"/>
      <c r="S15" s="754">
        <v>339</v>
      </c>
      <c r="T15" s="755"/>
      <c r="U15" s="756"/>
      <c r="V15" s="57"/>
      <c r="W15" s="1129" t="s">
        <v>1414</v>
      </c>
      <c r="X15" s="1082"/>
      <c r="Y15" s="1082"/>
      <c r="Z15" s="1082"/>
      <c r="AA15" s="1082"/>
      <c r="AB15" s="1130"/>
      <c r="AC15" s="85">
        <v>318908.84999999998</v>
      </c>
    </row>
    <row r="16" spans="1:36" ht="14" thickBot="1" x14ac:dyDescent="0.2">
      <c r="A16" s="90" t="s">
        <v>1851</v>
      </c>
      <c r="B16" s="565">
        <v>1</v>
      </c>
      <c r="E16" s="1081" t="s">
        <v>1428</v>
      </c>
      <c r="F16" s="1082"/>
      <c r="G16" s="1094"/>
      <c r="H16" s="1081" t="s">
        <v>1429</v>
      </c>
      <c r="I16" s="1094"/>
      <c r="J16" s="740">
        <v>721</v>
      </c>
      <c r="K16" s="741"/>
      <c r="L16" s="29"/>
      <c r="M16" s="1080"/>
      <c r="N16" s="1127"/>
      <c r="O16" s="1127"/>
      <c r="P16" s="1128"/>
      <c r="Q16" s="1080"/>
      <c r="R16" s="1128"/>
      <c r="S16" s="757"/>
      <c r="T16" s="758"/>
      <c r="U16" s="759"/>
      <c r="V16" s="57"/>
      <c r="W16" s="1131" t="s">
        <v>1416</v>
      </c>
      <c r="X16" s="1125"/>
      <c r="Y16" s="1125"/>
      <c r="Z16" s="1125"/>
      <c r="AA16" s="1125"/>
      <c r="AB16" s="1132"/>
      <c r="AC16" s="1135">
        <v>0</v>
      </c>
    </row>
    <row r="17" spans="1:29" ht="14" thickBot="1" x14ac:dyDescent="0.2">
      <c r="A17" s="89" t="s">
        <v>1852</v>
      </c>
      <c r="B17" s="564">
        <v>2</v>
      </c>
      <c r="E17" s="1081" t="s">
        <v>1430</v>
      </c>
      <c r="F17" s="1082"/>
      <c r="G17" s="1094"/>
      <c r="H17" s="1081" t="s">
        <v>1431</v>
      </c>
      <c r="I17" s="1094"/>
      <c r="J17" s="740">
        <v>620</v>
      </c>
      <c r="K17" s="741"/>
      <c r="L17" s="29"/>
      <c r="M17" s="1079" t="s">
        <v>2758</v>
      </c>
      <c r="N17" s="1125"/>
      <c r="O17" s="1125"/>
      <c r="P17" s="1126"/>
      <c r="Q17" s="1079" t="s">
        <v>2759</v>
      </c>
      <c r="R17" s="1126"/>
      <c r="S17" s="754">
        <v>800</v>
      </c>
      <c r="T17" s="755"/>
      <c r="U17" s="756"/>
      <c r="V17" s="57"/>
      <c r="W17" s="1133"/>
      <c r="X17" s="1127"/>
      <c r="Y17" s="1127"/>
      <c r="Z17" s="1127"/>
      <c r="AA17" s="1127"/>
      <c r="AB17" s="1134"/>
      <c r="AC17" s="1136"/>
    </row>
    <row r="18" spans="1:29" ht="32" customHeight="1" thickBot="1" x14ac:dyDescent="0.2">
      <c r="A18" s="90" t="s">
        <v>1853</v>
      </c>
      <c r="B18" s="565">
        <v>51</v>
      </c>
      <c r="E18" s="1081" t="s">
        <v>1432</v>
      </c>
      <c r="F18" s="1082"/>
      <c r="G18" s="1094"/>
      <c r="H18" s="1081" t="s">
        <v>1433</v>
      </c>
      <c r="I18" s="1094"/>
      <c r="J18" s="740">
        <v>110</v>
      </c>
      <c r="K18" s="741"/>
      <c r="L18" s="29"/>
      <c r="M18" s="1137"/>
      <c r="N18" s="1138"/>
      <c r="O18" s="1138"/>
      <c r="P18" s="1139"/>
      <c r="Q18" s="1137"/>
      <c r="R18" s="1139"/>
      <c r="S18" s="760"/>
      <c r="T18" s="761"/>
      <c r="U18" s="762"/>
      <c r="V18" s="57"/>
      <c r="W18" s="1129" t="s">
        <v>1418</v>
      </c>
      <c r="X18" s="1082"/>
      <c r="Y18" s="1082"/>
      <c r="Z18" s="1082"/>
      <c r="AA18" s="1082"/>
      <c r="AB18" s="1130"/>
      <c r="AC18" s="85">
        <v>169411.33</v>
      </c>
    </row>
    <row r="19" spans="1:29" ht="30.5" customHeight="1" thickBot="1" x14ac:dyDescent="0.2">
      <c r="A19" s="89" t="s">
        <v>4826</v>
      </c>
      <c r="B19" s="564">
        <v>1</v>
      </c>
      <c r="E19" s="1081" t="s">
        <v>1434</v>
      </c>
      <c r="F19" s="1082"/>
      <c r="G19" s="1094"/>
      <c r="H19" s="1081" t="s">
        <v>1435</v>
      </c>
      <c r="I19" s="1094"/>
      <c r="J19" s="740">
        <v>55</v>
      </c>
      <c r="K19" s="741"/>
      <c r="L19" s="29"/>
      <c r="M19" s="1080"/>
      <c r="N19" s="1127"/>
      <c r="O19" s="1127"/>
      <c r="P19" s="1128"/>
      <c r="Q19" s="1080"/>
      <c r="R19" s="1128"/>
      <c r="S19" s="757"/>
      <c r="T19" s="758"/>
      <c r="U19" s="759"/>
      <c r="V19" s="57"/>
      <c r="W19" s="1131" t="s">
        <v>1420</v>
      </c>
      <c r="X19" s="1125"/>
      <c r="Y19" s="1125"/>
      <c r="Z19" s="1125"/>
      <c r="AA19" s="1125"/>
      <c r="AB19" s="1132"/>
      <c r="AC19" s="1135">
        <v>0</v>
      </c>
    </row>
    <row r="20" spans="1:29" ht="14" thickBot="1" x14ac:dyDescent="0.2">
      <c r="A20" s="90" t="s">
        <v>1854</v>
      </c>
      <c r="B20" s="565">
        <v>60</v>
      </c>
      <c r="E20" s="1081" t="s">
        <v>2772</v>
      </c>
      <c r="F20" s="1082"/>
      <c r="G20" s="1094"/>
      <c r="H20" s="1076"/>
      <c r="I20" s="1101"/>
      <c r="J20" s="740">
        <v>1</v>
      </c>
      <c r="K20" s="741"/>
      <c r="L20" s="29"/>
      <c r="M20" s="1079" t="s">
        <v>2923</v>
      </c>
      <c r="N20" s="1125"/>
      <c r="O20" s="1125"/>
      <c r="P20" s="1126"/>
      <c r="Q20" s="1079" t="s">
        <v>2924</v>
      </c>
      <c r="R20" s="1126"/>
      <c r="S20" s="754">
        <v>1166</v>
      </c>
      <c r="T20" s="755"/>
      <c r="U20" s="756"/>
      <c r="V20" s="57"/>
      <c r="W20" s="1140"/>
      <c r="X20" s="1141"/>
      <c r="Y20" s="1141"/>
      <c r="Z20" s="1141"/>
      <c r="AA20" s="1141"/>
      <c r="AB20" s="1142"/>
      <c r="AC20" s="1143"/>
    </row>
    <row r="21" spans="1:29" ht="14" thickBot="1" x14ac:dyDescent="0.2">
      <c r="A21" s="89" t="s">
        <v>1855</v>
      </c>
      <c r="B21" s="564">
        <v>24</v>
      </c>
      <c r="E21" s="1104" t="s">
        <v>1438</v>
      </c>
      <c r="F21" s="1105"/>
      <c r="G21" s="1106"/>
      <c r="H21" s="1104" t="s">
        <v>1439</v>
      </c>
      <c r="I21" s="1106"/>
      <c r="J21" s="770">
        <v>22501.4</v>
      </c>
      <c r="K21" s="746"/>
      <c r="L21" s="29"/>
      <c r="M21" s="1080"/>
      <c r="N21" s="1127"/>
      <c r="O21" s="1127"/>
      <c r="P21" s="1128"/>
      <c r="Q21" s="1080"/>
      <c r="R21" s="1128"/>
      <c r="S21" s="757"/>
      <c r="T21" s="758"/>
      <c r="U21" s="759"/>
      <c r="V21" s="57"/>
      <c r="W21" s="1119"/>
      <c r="X21" s="1120"/>
      <c r="Y21" s="1121"/>
      <c r="Z21" s="1146" t="s">
        <v>1422</v>
      </c>
      <c r="AA21" s="1147"/>
      <c r="AB21" s="1148"/>
      <c r="AC21" s="105">
        <v>488328.18</v>
      </c>
    </row>
    <row r="22" spans="1:29" ht="15" thickTop="1" thickBot="1" x14ac:dyDescent="0.2">
      <c r="A22" s="91"/>
      <c r="B22" s="566">
        <v>159</v>
      </c>
      <c r="E22" s="1104" t="s">
        <v>1440</v>
      </c>
      <c r="F22" s="1105"/>
      <c r="G22" s="1106"/>
      <c r="H22" s="1104" t="s">
        <v>1441</v>
      </c>
      <c r="I22" s="1106"/>
      <c r="J22" s="770">
        <v>13144.71</v>
      </c>
      <c r="K22" s="746"/>
      <c r="L22" s="29"/>
      <c r="M22" s="1079" t="s">
        <v>1428</v>
      </c>
      <c r="N22" s="1125"/>
      <c r="O22" s="1125"/>
      <c r="P22" s="1126"/>
      <c r="Q22" s="1079" t="s">
        <v>1429</v>
      </c>
      <c r="R22" s="1126"/>
      <c r="S22" s="754">
        <v>2582</v>
      </c>
      <c r="T22" s="755"/>
      <c r="U22" s="756"/>
      <c r="V22" s="57"/>
      <c r="W22" s="1119"/>
      <c r="X22" s="1120"/>
      <c r="Y22" s="1121"/>
      <c r="Z22" s="1129" t="s">
        <v>1424</v>
      </c>
      <c r="AA22" s="1082"/>
      <c r="AB22" s="1130"/>
      <c r="AC22" s="720">
        <v>-8737.1</v>
      </c>
    </row>
    <row r="23" spans="1:29" x14ac:dyDescent="0.15">
      <c r="E23" s="1104" t="s">
        <v>1442</v>
      </c>
      <c r="F23" s="1105"/>
      <c r="G23" s="1106"/>
      <c r="H23" s="1104" t="s">
        <v>1443</v>
      </c>
      <c r="I23" s="1106"/>
      <c r="J23" s="770">
        <v>6691</v>
      </c>
      <c r="K23" s="746"/>
      <c r="L23" s="29"/>
      <c r="M23" s="1080"/>
      <c r="N23" s="1127"/>
      <c r="O23" s="1127"/>
      <c r="P23" s="1128"/>
      <c r="Q23" s="1080"/>
      <c r="R23" s="1128"/>
      <c r="S23" s="757"/>
      <c r="T23" s="758"/>
      <c r="U23" s="759"/>
      <c r="V23" s="57"/>
      <c r="W23" s="1149"/>
      <c r="X23" s="1150"/>
      <c r="Y23" s="1151"/>
      <c r="Z23" s="1155" t="s">
        <v>1427</v>
      </c>
      <c r="AA23" s="1156"/>
      <c r="AB23" s="1157"/>
      <c r="AC23" s="1144">
        <v>479591.08</v>
      </c>
    </row>
    <row r="24" spans="1:29" x14ac:dyDescent="0.15">
      <c r="E24" s="1104" t="s">
        <v>1444</v>
      </c>
      <c r="F24" s="1105"/>
      <c r="G24" s="1106"/>
      <c r="H24" s="1104" t="s">
        <v>1445</v>
      </c>
      <c r="I24" s="1106"/>
      <c r="J24" s="770">
        <v>6179</v>
      </c>
      <c r="K24" s="746"/>
      <c r="L24" s="29"/>
      <c r="M24" s="1079" t="s">
        <v>1430</v>
      </c>
      <c r="N24" s="1125"/>
      <c r="O24" s="1125"/>
      <c r="P24" s="1126"/>
      <c r="Q24" s="1079" t="s">
        <v>1431</v>
      </c>
      <c r="R24" s="1126"/>
      <c r="S24" s="754">
        <v>6838</v>
      </c>
      <c r="T24" s="755"/>
      <c r="U24" s="756"/>
      <c r="V24" s="57"/>
      <c r="W24" s="1152"/>
      <c r="X24" s="1153"/>
      <c r="Y24" s="1154"/>
      <c r="Z24" s="1158"/>
      <c r="AA24" s="1159"/>
      <c r="AB24" s="1160"/>
      <c r="AC24" s="1145"/>
    </row>
    <row r="25" spans="1:29" x14ac:dyDescent="0.15">
      <c r="E25" s="1072" t="s">
        <v>1448</v>
      </c>
      <c r="F25" s="1073"/>
      <c r="G25" s="1089"/>
      <c r="H25" s="1076"/>
      <c r="I25" s="1101"/>
      <c r="J25" s="738">
        <v>212934.59</v>
      </c>
      <c r="K25" s="739"/>
      <c r="L25" s="29"/>
      <c r="M25" s="1080"/>
      <c r="N25" s="1127"/>
      <c r="O25" s="1127"/>
      <c r="P25" s="1128"/>
      <c r="Q25" s="1080"/>
      <c r="R25" s="1128"/>
      <c r="S25" s="757"/>
      <c r="T25" s="758"/>
      <c r="U25" s="759"/>
      <c r="V25" s="57"/>
      <c r="W25" s="1091"/>
      <c r="X25" s="1091"/>
      <c r="Y25" s="1091"/>
      <c r="Z25" s="1091"/>
      <c r="AA25" s="1091"/>
      <c r="AB25" s="1091"/>
      <c r="AC25" s="57"/>
    </row>
    <row r="26" spans="1:29" ht="12.75" customHeight="1" x14ac:dyDescent="0.15">
      <c r="E26" s="1081" t="s">
        <v>1449</v>
      </c>
      <c r="F26" s="1082"/>
      <c r="G26" s="1082"/>
      <c r="H26" s="1082"/>
      <c r="I26" s="1094"/>
      <c r="J26" s="749" t="s">
        <v>1450</v>
      </c>
      <c r="K26" s="750"/>
      <c r="L26" s="29"/>
      <c r="M26" s="1081" t="s">
        <v>1432</v>
      </c>
      <c r="N26" s="1082"/>
      <c r="O26" s="1082"/>
      <c r="P26" s="1094"/>
      <c r="Q26" s="1081" t="s">
        <v>1433</v>
      </c>
      <c r="R26" s="1094"/>
      <c r="S26" s="740">
        <v>4898</v>
      </c>
      <c r="T26" s="751"/>
      <c r="U26" s="741"/>
      <c r="V26" s="73"/>
      <c r="W26" s="1078"/>
      <c r="X26" s="1078"/>
      <c r="Y26" s="1078"/>
      <c r="Z26" s="1078"/>
      <c r="AA26" s="1078"/>
      <c r="AB26" s="1078"/>
      <c r="AC26" s="73"/>
    </row>
    <row r="27" spans="1:29" x14ac:dyDescent="0.15">
      <c r="E27" s="1072" t="s">
        <v>1451</v>
      </c>
      <c r="F27" s="1073"/>
      <c r="G27" s="1073"/>
      <c r="H27" s="1073"/>
      <c r="I27" s="1089"/>
      <c r="J27" s="681"/>
      <c r="K27" s="682"/>
      <c r="L27" s="29"/>
      <c r="M27" s="1104" t="s">
        <v>2764</v>
      </c>
      <c r="N27" s="1105"/>
      <c r="O27" s="1105"/>
      <c r="P27" s="1106"/>
      <c r="Q27" s="1104" t="s">
        <v>2765</v>
      </c>
      <c r="R27" s="1106"/>
      <c r="S27" s="770">
        <v>14262</v>
      </c>
      <c r="T27" s="752"/>
      <c r="U27" s="746"/>
      <c r="V27" s="73"/>
      <c r="W27" s="1078"/>
      <c r="X27" s="1078"/>
      <c r="Y27" s="1078"/>
      <c r="Z27" s="1078"/>
      <c r="AA27" s="1078"/>
      <c r="AB27" s="1078"/>
      <c r="AC27" s="73"/>
    </row>
    <row r="28" spans="1:29" x14ac:dyDescent="0.15">
      <c r="E28" s="1107" t="s">
        <v>1452</v>
      </c>
      <c r="F28" s="1108"/>
      <c r="G28" s="1108"/>
      <c r="H28" s="1108"/>
      <c r="I28" s="1109"/>
      <c r="J28" s="747">
        <v>450</v>
      </c>
      <c r="K28" s="748"/>
      <c r="L28" s="29"/>
      <c r="M28" s="1081" t="s">
        <v>2766</v>
      </c>
      <c r="N28" s="1082"/>
      <c r="O28" s="1082"/>
      <c r="P28" s="1094"/>
      <c r="Q28" s="1081" t="s">
        <v>2767</v>
      </c>
      <c r="R28" s="1094"/>
      <c r="S28" s="740">
        <v>22599</v>
      </c>
      <c r="T28" s="751"/>
      <c r="U28" s="741"/>
      <c r="V28" s="73"/>
      <c r="W28" s="1078"/>
      <c r="X28" s="1078"/>
      <c r="Y28" s="1078"/>
      <c r="Z28" s="1078"/>
      <c r="AA28" s="1078"/>
      <c r="AB28" s="1078"/>
      <c r="AC28" s="73"/>
    </row>
    <row r="29" spans="1:29" x14ac:dyDescent="0.15">
      <c r="E29" s="1107" t="s">
        <v>1428</v>
      </c>
      <c r="F29" s="1108"/>
      <c r="G29" s="1108"/>
      <c r="H29" s="1108"/>
      <c r="I29" s="1109"/>
      <c r="J29" s="747">
        <v>721</v>
      </c>
      <c r="K29" s="748"/>
      <c r="L29" s="29"/>
      <c r="M29" s="1081" t="s">
        <v>2768</v>
      </c>
      <c r="N29" s="1082"/>
      <c r="O29" s="1082"/>
      <c r="P29" s="1094"/>
      <c r="Q29" s="1081" t="s">
        <v>2769</v>
      </c>
      <c r="R29" s="1094"/>
      <c r="S29" s="740">
        <v>222</v>
      </c>
      <c r="T29" s="751"/>
      <c r="U29" s="741"/>
      <c r="V29" s="73"/>
      <c r="W29" s="1078"/>
      <c r="X29" s="1078"/>
      <c r="Y29" s="1078"/>
      <c r="Z29" s="1078"/>
      <c r="AA29" s="1078"/>
      <c r="AB29" s="1078"/>
      <c r="AC29" s="73"/>
    </row>
    <row r="30" spans="1:29" x14ac:dyDescent="0.15">
      <c r="E30" s="29"/>
      <c r="F30" s="29"/>
      <c r="G30" s="29"/>
      <c r="H30" s="29"/>
      <c r="I30" s="29"/>
      <c r="J30" s="29"/>
      <c r="K30" s="29"/>
      <c r="L30" s="29"/>
      <c r="M30" s="1081" t="s">
        <v>1436</v>
      </c>
      <c r="N30" s="1082"/>
      <c r="O30" s="1082"/>
      <c r="P30" s="1094"/>
      <c r="Q30" s="1081" t="s">
        <v>1437</v>
      </c>
      <c r="R30" s="1094"/>
      <c r="S30" s="740">
        <v>125161</v>
      </c>
      <c r="T30" s="751"/>
      <c r="U30" s="741"/>
      <c r="V30" s="57"/>
      <c r="W30" s="1091"/>
      <c r="X30" s="1091"/>
      <c r="Y30" s="1091"/>
      <c r="Z30" s="1091"/>
      <c r="AA30" s="1091"/>
      <c r="AB30" s="1091"/>
      <c r="AC30" s="57"/>
    </row>
    <row r="31" spans="1:29" x14ac:dyDescent="0.15">
      <c r="E31" s="718"/>
      <c r="F31" s="718"/>
      <c r="G31" s="718"/>
      <c r="H31" s="718"/>
      <c r="I31" s="718"/>
      <c r="J31" s="718"/>
      <c r="K31" s="718"/>
      <c r="L31" s="718"/>
      <c r="M31" s="1081" t="s">
        <v>2772</v>
      </c>
      <c r="N31" s="1082"/>
      <c r="O31" s="1082"/>
      <c r="P31" s="1094"/>
      <c r="Q31" s="1076"/>
      <c r="R31" s="1101"/>
      <c r="S31" s="740">
        <v>54582</v>
      </c>
      <c r="T31" s="751"/>
      <c r="U31" s="741"/>
      <c r="V31" s="57"/>
      <c r="W31" s="1091"/>
      <c r="X31" s="1091"/>
      <c r="Y31" s="1091"/>
      <c r="Z31" s="1091"/>
      <c r="AA31" s="1091"/>
      <c r="AB31" s="1091"/>
      <c r="AC31" s="57"/>
    </row>
    <row r="32" spans="1:29" x14ac:dyDescent="0.15">
      <c r="E32" s="1074" t="s">
        <v>1430</v>
      </c>
      <c r="F32" s="1075"/>
      <c r="G32" s="1075"/>
      <c r="H32" s="1075"/>
      <c r="I32" s="1092"/>
      <c r="J32" s="740">
        <v>620</v>
      </c>
      <c r="K32" s="741"/>
      <c r="L32" s="25"/>
      <c r="M32" s="1104" t="s">
        <v>1438</v>
      </c>
      <c r="N32" s="1105"/>
      <c r="O32" s="1105"/>
      <c r="P32" s="1106"/>
      <c r="Q32" s="1104" t="s">
        <v>1439</v>
      </c>
      <c r="R32" s="1106"/>
      <c r="S32" s="770">
        <v>63327.89</v>
      </c>
      <c r="T32" s="752"/>
      <c r="U32" s="746"/>
      <c r="V32" s="57"/>
      <c r="W32" s="1091"/>
      <c r="X32" s="1091"/>
      <c r="Y32" s="1091"/>
      <c r="Z32" s="1091"/>
      <c r="AA32" s="1091"/>
      <c r="AB32" s="1091"/>
      <c r="AC32" s="57"/>
    </row>
    <row r="33" spans="5:29" x14ac:dyDescent="0.15">
      <c r="E33" s="1074" t="s">
        <v>1432</v>
      </c>
      <c r="F33" s="1075"/>
      <c r="G33" s="1075"/>
      <c r="H33" s="1075"/>
      <c r="I33" s="1092"/>
      <c r="J33" s="740">
        <v>53</v>
      </c>
      <c r="K33" s="741"/>
      <c r="L33" s="25"/>
      <c r="M33" s="1104" t="s">
        <v>1442</v>
      </c>
      <c r="N33" s="1105"/>
      <c r="O33" s="1105"/>
      <c r="P33" s="1106"/>
      <c r="Q33" s="1104" t="s">
        <v>1443</v>
      </c>
      <c r="R33" s="1106"/>
      <c r="S33" s="770">
        <v>442</v>
      </c>
      <c r="T33" s="752"/>
      <c r="U33" s="746"/>
      <c r="V33" s="57"/>
      <c r="W33" s="1091"/>
      <c r="X33" s="1091"/>
      <c r="Y33" s="1091"/>
      <c r="Z33" s="1091"/>
      <c r="AA33" s="1091"/>
      <c r="AB33" s="1091"/>
      <c r="AC33" s="57"/>
    </row>
    <row r="34" spans="5:29" x14ac:dyDescent="0.15">
      <c r="E34" s="1074" t="s">
        <v>2772</v>
      </c>
      <c r="F34" s="1075"/>
      <c r="G34" s="1075"/>
      <c r="H34" s="1075"/>
      <c r="I34" s="1092"/>
      <c r="J34" s="740">
        <v>1</v>
      </c>
      <c r="K34" s="741"/>
      <c r="L34" s="25"/>
      <c r="M34" s="1081" t="s">
        <v>3762</v>
      </c>
      <c r="N34" s="1082"/>
      <c r="O34" s="1082"/>
      <c r="P34" s="1094"/>
      <c r="Q34" s="1081" t="s">
        <v>3763</v>
      </c>
      <c r="R34" s="1094"/>
      <c r="S34" s="740">
        <v>86</v>
      </c>
      <c r="T34" s="751"/>
      <c r="U34" s="741"/>
      <c r="V34" s="73"/>
      <c r="W34" s="1078"/>
      <c r="X34" s="1078"/>
      <c r="Y34" s="1078"/>
      <c r="Z34" s="1078"/>
      <c r="AA34" s="1078"/>
      <c r="AB34" s="1078"/>
      <c r="AC34" s="73"/>
    </row>
    <row r="35" spans="5:29" x14ac:dyDescent="0.15">
      <c r="E35" s="1074" t="s">
        <v>1438</v>
      </c>
      <c r="F35" s="1075"/>
      <c r="G35" s="1075"/>
      <c r="H35" s="1075"/>
      <c r="I35" s="1092"/>
      <c r="J35" s="740">
        <v>11760</v>
      </c>
      <c r="K35" s="741"/>
      <c r="L35" s="25"/>
      <c r="M35" s="1081" t="s">
        <v>1446</v>
      </c>
      <c r="N35" s="1082"/>
      <c r="O35" s="1082"/>
      <c r="P35" s="1094"/>
      <c r="Q35" s="1081" t="s">
        <v>1447</v>
      </c>
      <c r="R35" s="1094"/>
      <c r="S35" s="740">
        <v>7318.28</v>
      </c>
      <c r="T35" s="751"/>
      <c r="U35" s="741"/>
      <c r="V35" s="57"/>
      <c r="W35" s="1091"/>
      <c r="X35" s="1091"/>
      <c r="Y35" s="1091"/>
      <c r="Z35" s="1091"/>
      <c r="AA35" s="1091"/>
      <c r="AB35" s="1091"/>
      <c r="AC35" s="57"/>
    </row>
    <row r="36" spans="5:29" x14ac:dyDescent="0.15">
      <c r="E36" s="1072" t="s">
        <v>1453</v>
      </c>
      <c r="F36" s="1073"/>
      <c r="G36" s="1073"/>
      <c r="H36" s="1073"/>
      <c r="I36" s="1089"/>
      <c r="J36" s="738">
        <v>13605</v>
      </c>
      <c r="K36" s="739"/>
      <c r="L36" s="25"/>
      <c r="M36" s="1081" t="s">
        <v>2773</v>
      </c>
      <c r="N36" s="1082"/>
      <c r="O36" s="1082"/>
      <c r="P36" s="1094"/>
      <c r="Q36" s="1081" t="s">
        <v>2774</v>
      </c>
      <c r="R36" s="1094"/>
      <c r="S36" s="740">
        <v>74637</v>
      </c>
      <c r="T36" s="751"/>
      <c r="U36" s="741"/>
      <c r="V36" s="57"/>
      <c r="W36" s="1091"/>
      <c r="X36" s="1091"/>
      <c r="Y36" s="1091"/>
      <c r="Z36" s="1091"/>
      <c r="AA36" s="1091"/>
      <c r="AB36" s="1091"/>
      <c r="AC36" s="57"/>
    </row>
    <row r="37" spans="5:29" x14ac:dyDescent="0.15">
      <c r="E37" s="1072" t="s">
        <v>1454</v>
      </c>
      <c r="F37" s="1073"/>
      <c r="G37" s="1073"/>
      <c r="H37" s="1073"/>
      <c r="I37" s="1089"/>
      <c r="J37" s="742"/>
      <c r="K37" s="743"/>
      <c r="L37" s="25"/>
      <c r="M37" s="1081" t="s">
        <v>2775</v>
      </c>
      <c r="N37" s="1082"/>
      <c r="O37" s="1082"/>
      <c r="P37" s="1094"/>
      <c r="Q37" s="1081" t="s">
        <v>2776</v>
      </c>
      <c r="R37" s="1094"/>
      <c r="S37" s="740">
        <v>600</v>
      </c>
      <c r="T37" s="751"/>
      <c r="U37" s="741"/>
      <c r="V37" s="73"/>
      <c r="W37" s="1078"/>
      <c r="X37" s="1078"/>
      <c r="Y37" s="1078"/>
      <c r="Z37" s="1078"/>
      <c r="AA37" s="1078"/>
      <c r="AB37" s="1078"/>
      <c r="AC37" s="73"/>
    </row>
    <row r="38" spans="5:29" x14ac:dyDescent="0.15">
      <c r="E38" s="1074" t="s">
        <v>1432</v>
      </c>
      <c r="F38" s="1075"/>
      <c r="G38" s="1075"/>
      <c r="H38" s="1075"/>
      <c r="I38" s="1092"/>
      <c r="J38" s="740">
        <v>57</v>
      </c>
      <c r="K38" s="741"/>
      <c r="L38" s="25"/>
      <c r="M38" s="1081" t="s">
        <v>2777</v>
      </c>
      <c r="N38" s="1082"/>
      <c r="O38" s="1082"/>
      <c r="P38" s="1094"/>
      <c r="Q38" s="1081" t="s">
        <v>2778</v>
      </c>
      <c r="R38" s="1094"/>
      <c r="S38" s="740">
        <v>75792</v>
      </c>
      <c r="T38" s="751"/>
      <c r="U38" s="741"/>
      <c r="V38" s="73"/>
      <c r="W38" s="1078"/>
      <c r="X38" s="1078"/>
      <c r="Y38" s="1078"/>
      <c r="Z38" s="1078"/>
      <c r="AA38" s="1078"/>
      <c r="AB38" s="1078"/>
      <c r="AC38" s="73"/>
    </row>
    <row r="39" spans="5:29" x14ac:dyDescent="0.15">
      <c r="E39" s="1074" t="s">
        <v>1438</v>
      </c>
      <c r="F39" s="1075"/>
      <c r="G39" s="1075"/>
      <c r="H39" s="1075"/>
      <c r="I39" s="1092"/>
      <c r="J39" s="740">
        <v>10684.4</v>
      </c>
      <c r="K39" s="741"/>
      <c r="L39" s="25"/>
      <c r="M39" s="1081" t="s">
        <v>2779</v>
      </c>
      <c r="N39" s="1082"/>
      <c r="O39" s="1082"/>
      <c r="P39" s="1094"/>
      <c r="Q39" s="1081" t="s">
        <v>2780</v>
      </c>
      <c r="R39" s="1094"/>
      <c r="S39" s="740">
        <v>4678.91</v>
      </c>
      <c r="T39" s="751"/>
      <c r="U39" s="741"/>
      <c r="V39" s="73"/>
      <c r="W39" s="1078"/>
      <c r="X39" s="1078"/>
      <c r="Y39" s="1078"/>
      <c r="Z39" s="1078"/>
      <c r="AA39" s="1078"/>
      <c r="AB39" s="1078"/>
      <c r="AC39" s="73"/>
    </row>
    <row r="40" spans="5:29" x14ac:dyDescent="0.15">
      <c r="E40" s="1072" t="s">
        <v>1455</v>
      </c>
      <c r="F40" s="1073"/>
      <c r="G40" s="1073"/>
      <c r="H40" s="1073"/>
      <c r="I40" s="1089"/>
      <c r="J40" s="738">
        <v>10741.4</v>
      </c>
      <c r="K40" s="739"/>
      <c r="L40" s="25"/>
      <c r="M40" s="1072" t="s">
        <v>1448</v>
      </c>
      <c r="N40" s="1073"/>
      <c r="O40" s="1073"/>
      <c r="P40" s="1089"/>
      <c r="Q40" s="1076"/>
      <c r="R40" s="1101"/>
      <c r="S40" s="738">
        <v>479591.08</v>
      </c>
      <c r="T40" s="753"/>
      <c r="U40" s="739"/>
      <c r="V40" s="57"/>
      <c r="W40" s="1091"/>
      <c r="X40" s="1091"/>
      <c r="Y40" s="1091"/>
      <c r="Z40" s="1091"/>
      <c r="AA40" s="1091"/>
      <c r="AB40" s="1091"/>
      <c r="AC40" s="57"/>
    </row>
    <row r="41" spans="5:29" x14ac:dyDescent="0.15">
      <c r="E41" s="1072" t="s">
        <v>1456</v>
      </c>
      <c r="F41" s="1073"/>
      <c r="G41" s="1073"/>
      <c r="H41" s="1073"/>
      <c r="I41" s="1089"/>
      <c r="J41" s="742"/>
      <c r="K41" s="743"/>
      <c r="L41" s="25"/>
      <c r="M41" s="1091"/>
      <c r="N41" s="1091"/>
      <c r="O41" s="1091"/>
      <c r="P41" s="1091"/>
      <c r="Q41" s="1091"/>
      <c r="R41" s="1091"/>
      <c r="S41" s="1091"/>
      <c r="T41" s="1091"/>
      <c r="U41" s="1091"/>
      <c r="V41" s="57"/>
      <c r="W41" s="1091"/>
      <c r="X41" s="1091"/>
      <c r="Y41" s="1091"/>
      <c r="Z41" s="1091"/>
      <c r="AA41" s="1091"/>
      <c r="AB41" s="1091"/>
      <c r="AC41" s="57"/>
    </row>
    <row r="42" spans="5:29" ht="12.75" customHeight="1" x14ac:dyDescent="0.15">
      <c r="E42" s="1074" t="s">
        <v>1457</v>
      </c>
      <c r="F42" s="1075"/>
      <c r="G42" s="1075"/>
      <c r="H42" s="1075"/>
      <c r="I42" s="1092"/>
      <c r="J42" s="740">
        <v>260</v>
      </c>
      <c r="K42" s="741"/>
      <c r="L42" s="25"/>
      <c r="M42" s="1081" t="s">
        <v>1449</v>
      </c>
      <c r="N42" s="1082"/>
      <c r="O42" s="1082"/>
      <c r="P42" s="1082"/>
      <c r="Q42" s="1082"/>
      <c r="R42" s="1094"/>
      <c r="S42" s="749" t="s">
        <v>1450</v>
      </c>
      <c r="T42" s="766"/>
      <c r="U42" s="750"/>
      <c r="V42" s="57"/>
      <c r="W42" s="1091"/>
      <c r="X42" s="1091"/>
      <c r="Y42" s="1091"/>
      <c r="Z42" s="1091"/>
      <c r="AA42" s="1091"/>
      <c r="AB42" s="1091"/>
      <c r="AC42" s="57"/>
    </row>
    <row r="43" spans="5:29" x14ac:dyDescent="0.15">
      <c r="E43" s="1072" t="s">
        <v>1458</v>
      </c>
      <c r="F43" s="1073"/>
      <c r="G43" s="1073"/>
      <c r="H43" s="1073"/>
      <c r="I43" s="1089"/>
      <c r="J43" s="738">
        <v>260</v>
      </c>
      <c r="K43" s="739"/>
      <c r="L43" s="25"/>
      <c r="M43" s="1072" t="s">
        <v>1451</v>
      </c>
      <c r="N43" s="1073"/>
      <c r="O43" s="1073"/>
      <c r="P43" s="1073"/>
      <c r="Q43" s="1073"/>
      <c r="R43" s="1089"/>
      <c r="S43" s="681"/>
      <c r="T43" s="767"/>
      <c r="U43" s="682"/>
      <c r="V43" s="57"/>
      <c r="W43" s="1091"/>
      <c r="X43" s="1091"/>
      <c r="Y43" s="1091"/>
      <c r="Z43" s="1091"/>
      <c r="AA43" s="1091"/>
      <c r="AB43" s="1091"/>
      <c r="AC43" s="57"/>
    </row>
    <row r="44" spans="5:29" x14ac:dyDescent="0.15">
      <c r="E44" s="1072" t="s">
        <v>2908</v>
      </c>
      <c r="F44" s="1073"/>
      <c r="G44" s="1073"/>
      <c r="H44" s="1073"/>
      <c r="I44" s="1089"/>
      <c r="J44" s="742"/>
      <c r="K44" s="743"/>
      <c r="L44" s="25"/>
      <c r="M44" s="1074" t="s">
        <v>1452</v>
      </c>
      <c r="N44" s="1075"/>
      <c r="O44" s="1075"/>
      <c r="P44" s="1075"/>
      <c r="Q44" s="1075"/>
      <c r="R44" s="1092"/>
      <c r="S44" s="763">
        <v>4290</v>
      </c>
      <c r="T44" s="764"/>
      <c r="U44" s="765"/>
      <c r="V44" s="57"/>
      <c r="W44" s="1091"/>
      <c r="X44" s="1091"/>
      <c r="Y44" s="1091"/>
      <c r="Z44" s="1091"/>
      <c r="AA44" s="1091"/>
      <c r="AB44" s="1091"/>
      <c r="AC44" s="57"/>
    </row>
    <row r="45" spans="5:29" x14ac:dyDescent="0.15">
      <c r="E45" s="1074" t="s">
        <v>1457</v>
      </c>
      <c r="F45" s="1075"/>
      <c r="G45" s="1075"/>
      <c r="H45" s="1075"/>
      <c r="I45" s="1092"/>
      <c r="J45" s="740">
        <v>35999.480000000003</v>
      </c>
      <c r="K45" s="741"/>
      <c r="L45" s="25"/>
      <c r="M45" s="1074" t="s">
        <v>1428</v>
      </c>
      <c r="N45" s="1075"/>
      <c r="O45" s="1075"/>
      <c r="P45" s="1075"/>
      <c r="Q45" s="1075"/>
      <c r="R45" s="1092"/>
      <c r="S45" s="763">
        <v>2582</v>
      </c>
      <c r="T45" s="764"/>
      <c r="U45" s="765"/>
      <c r="V45" s="57"/>
      <c r="W45" s="1091"/>
      <c r="X45" s="1091"/>
      <c r="Y45" s="1091"/>
      <c r="Z45" s="1091"/>
      <c r="AA45" s="1091"/>
      <c r="AB45" s="1091"/>
      <c r="AC45" s="57"/>
    </row>
    <row r="46" spans="5:29" x14ac:dyDescent="0.15">
      <c r="E46" s="1072" t="s">
        <v>2909</v>
      </c>
      <c r="F46" s="1073"/>
      <c r="G46" s="1073"/>
      <c r="H46" s="1073"/>
      <c r="I46" s="1089"/>
      <c r="J46" s="738">
        <v>35999.480000000003</v>
      </c>
      <c r="K46" s="739"/>
      <c r="L46" s="25"/>
      <c r="M46" s="1074" t="s">
        <v>1430</v>
      </c>
      <c r="N46" s="1075"/>
      <c r="O46" s="1075"/>
      <c r="P46" s="1075"/>
      <c r="Q46" s="1075"/>
      <c r="R46" s="1092"/>
      <c r="S46" s="763">
        <v>6838</v>
      </c>
      <c r="T46" s="764"/>
      <c r="U46" s="765"/>
      <c r="V46" s="57"/>
      <c r="W46" s="1091"/>
      <c r="X46" s="1091"/>
      <c r="Y46" s="1091"/>
      <c r="Z46" s="1091"/>
      <c r="AA46" s="1091"/>
      <c r="AB46" s="1091"/>
      <c r="AC46" s="57"/>
    </row>
    <row r="47" spans="5:29" x14ac:dyDescent="0.15">
      <c r="E47" s="1072" t="s">
        <v>1459</v>
      </c>
      <c r="F47" s="1073"/>
      <c r="G47" s="1073"/>
      <c r="H47" s="1073"/>
      <c r="I47" s="1089"/>
      <c r="J47" s="742"/>
      <c r="K47" s="743"/>
      <c r="L47" s="25"/>
      <c r="M47" s="1074" t="s">
        <v>1432</v>
      </c>
      <c r="N47" s="1075"/>
      <c r="O47" s="1075"/>
      <c r="P47" s="1075"/>
      <c r="Q47" s="1075"/>
      <c r="R47" s="1092"/>
      <c r="S47" s="763">
        <v>1477</v>
      </c>
      <c r="T47" s="764"/>
      <c r="U47" s="765"/>
      <c r="V47" s="57"/>
      <c r="W47" s="1091"/>
      <c r="X47" s="1091"/>
      <c r="Y47" s="1091"/>
      <c r="Z47" s="1091"/>
      <c r="AA47" s="1091"/>
      <c r="AB47" s="1091"/>
      <c r="AC47" s="57"/>
    </row>
    <row r="48" spans="5:29" x14ac:dyDescent="0.15">
      <c r="E48" s="1110" t="s">
        <v>1438</v>
      </c>
      <c r="F48" s="1111"/>
      <c r="G48" s="1111"/>
      <c r="H48" s="1111"/>
      <c r="I48" s="1112"/>
      <c r="J48" s="770">
        <v>57</v>
      </c>
      <c r="K48" s="746"/>
      <c r="L48" s="25"/>
      <c r="M48" s="1074" t="s">
        <v>1436</v>
      </c>
      <c r="N48" s="1075"/>
      <c r="O48" s="1075"/>
      <c r="P48" s="1075"/>
      <c r="Q48" s="1075"/>
      <c r="R48" s="1092"/>
      <c r="S48" s="763">
        <v>68858</v>
      </c>
      <c r="T48" s="764"/>
      <c r="U48" s="765"/>
      <c r="V48" s="57"/>
      <c r="W48" s="1091"/>
      <c r="X48" s="1091"/>
      <c r="Y48" s="1091"/>
      <c r="Z48" s="1091"/>
      <c r="AA48" s="1091"/>
      <c r="AB48" s="1091"/>
      <c r="AC48" s="57"/>
    </row>
    <row r="49" spans="5:29" x14ac:dyDescent="0.15">
      <c r="E49" s="1072" t="s">
        <v>1460</v>
      </c>
      <c r="F49" s="1073"/>
      <c r="G49" s="1073"/>
      <c r="H49" s="1073"/>
      <c r="I49" s="1089"/>
      <c r="J49" s="738">
        <v>57</v>
      </c>
      <c r="K49" s="739"/>
      <c r="L49" s="25"/>
      <c r="M49" s="1078"/>
      <c r="N49" s="1078"/>
      <c r="O49" s="1078"/>
      <c r="P49" s="1078"/>
      <c r="Q49" s="1078"/>
      <c r="R49" s="1078"/>
      <c r="S49" s="1078"/>
      <c r="T49" s="1078"/>
      <c r="U49" s="1078"/>
      <c r="V49" s="1078"/>
      <c r="W49" s="1078"/>
      <c r="X49" s="1078"/>
      <c r="Y49" s="1078"/>
      <c r="Z49" s="1078"/>
      <c r="AA49" s="1078"/>
      <c r="AB49" s="1078"/>
      <c r="AC49" s="1078"/>
    </row>
    <row r="50" spans="5:29" x14ac:dyDescent="0.15">
      <c r="E50" s="1072" t="s">
        <v>1461</v>
      </c>
      <c r="F50" s="1073"/>
      <c r="G50" s="1073"/>
      <c r="H50" s="1073"/>
      <c r="I50" s="1089"/>
      <c r="J50" s="742"/>
      <c r="K50" s="743"/>
      <c r="L50" s="25"/>
      <c r="M50" s="1074" t="s">
        <v>2772</v>
      </c>
      <c r="N50" s="1075"/>
      <c r="O50" s="1075"/>
      <c r="P50" s="1075"/>
      <c r="Q50" s="1075"/>
      <c r="R50" s="1092"/>
      <c r="S50" s="740">
        <v>38780</v>
      </c>
      <c r="T50" s="751"/>
      <c r="U50" s="741"/>
      <c r="V50" s="1091"/>
      <c r="W50" s="1091"/>
      <c r="X50" s="1091"/>
      <c r="Y50" s="1091"/>
      <c r="Z50" s="1091"/>
      <c r="AA50" s="1091"/>
      <c r="AB50" s="1091"/>
      <c r="AC50" s="1091"/>
    </row>
    <row r="51" spans="5:29" x14ac:dyDescent="0.15">
      <c r="E51" s="1074" t="s">
        <v>1440</v>
      </c>
      <c r="F51" s="1075"/>
      <c r="G51" s="1075"/>
      <c r="H51" s="1075"/>
      <c r="I51" s="1092"/>
      <c r="J51" s="740">
        <v>13144.71</v>
      </c>
      <c r="K51" s="741"/>
      <c r="L51" s="25"/>
      <c r="M51" s="1074" t="s">
        <v>1438</v>
      </c>
      <c r="N51" s="1075"/>
      <c r="O51" s="1075"/>
      <c r="P51" s="1075"/>
      <c r="Q51" s="1075"/>
      <c r="R51" s="1092"/>
      <c r="S51" s="740">
        <v>33540.81</v>
      </c>
      <c r="T51" s="751"/>
      <c r="U51" s="741"/>
      <c r="V51" s="1091"/>
      <c r="W51" s="1091"/>
      <c r="X51" s="1091"/>
      <c r="Y51" s="1091"/>
      <c r="Z51" s="1091"/>
      <c r="AA51" s="1091"/>
      <c r="AB51" s="1091"/>
      <c r="AC51" s="1091"/>
    </row>
    <row r="52" spans="5:29" x14ac:dyDescent="0.15">
      <c r="E52" s="1072" t="s">
        <v>1462</v>
      </c>
      <c r="F52" s="1073"/>
      <c r="G52" s="1073"/>
      <c r="H52" s="1073"/>
      <c r="I52" s="1089"/>
      <c r="J52" s="738">
        <v>13144.71</v>
      </c>
      <c r="K52" s="739"/>
      <c r="L52" s="25"/>
      <c r="M52" s="1074" t="s">
        <v>1446</v>
      </c>
      <c r="N52" s="1075"/>
      <c r="O52" s="1075"/>
      <c r="P52" s="1075"/>
      <c r="Q52" s="1075"/>
      <c r="R52" s="1092"/>
      <c r="S52" s="740">
        <v>2863.43</v>
      </c>
      <c r="T52" s="751"/>
      <c r="U52" s="741"/>
      <c r="V52" s="1091"/>
      <c r="W52" s="1091"/>
      <c r="X52" s="1091"/>
      <c r="Y52" s="1091"/>
      <c r="Z52" s="1091"/>
      <c r="AA52" s="1091"/>
      <c r="AB52" s="1091"/>
      <c r="AC52" s="1091"/>
    </row>
    <row r="53" spans="5:29" x14ac:dyDescent="0.15">
      <c r="E53" s="1072" t="s">
        <v>1466</v>
      </c>
      <c r="F53" s="1073"/>
      <c r="G53" s="1073"/>
      <c r="H53" s="1073"/>
      <c r="I53" s="1089"/>
      <c r="J53" s="742"/>
      <c r="K53" s="743"/>
      <c r="L53" s="25"/>
      <c r="M53" s="1072" t="s">
        <v>1453</v>
      </c>
      <c r="N53" s="1073"/>
      <c r="O53" s="1073"/>
      <c r="P53" s="1073"/>
      <c r="Q53" s="1073"/>
      <c r="R53" s="1089"/>
      <c r="S53" s="738">
        <v>159229.24</v>
      </c>
      <c r="T53" s="753"/>
      <c r="U53" s="739"/>
      <c r="V53" s="1091"/>
      <c r="W53" s="1091"/>
      <c r="X53" s="1091"/>
      <c r="Y53" s="1091"/>
      <c r="Z53" s="1091"/>
      <c r="AA53" s="1091"/>
      <c r="AB53" s="1091"/>
      <c r="AC53" s="1091"/>
    </row>
    <row r="54" spans="5:29" x14ac:dyDescent="0.15">
      <c r="E54" s="1074" t="s">
        <v>1457</v>
      </c>
      <c r="F54" s="1075"/>
      <c r="G54" s="1075"/>
      <c r="H54" s="1075"/>
      <c r="I54" s="1092"/>
      <c r="J54" s="740">
        <v>2149</v>
      </c>
      <c r="K54" s="741"/>
      <c r="L54" s="25"/>
      <c r="M54" s="1072" t="s">
        <v>1454</v>
      </c>
      <c r="N54" s="1073"/>
      <c r="O54" s="1073"/>
      <c r="P54" s="1073"/>
      <c r="Q54" s="1073"/>
      <c r="R54" s="1089"/>
      <c r="S54" s="742"/>
      <c r="T54" s="769"/>
      <c r="U54" s="743"/>
      <c r="V54" s="1091"/>
      <c r="W54" s="1091"/>
      <c r="X54" s="1091"/>
      <c r="Y54" s="1091"/>
      <c r="Z54" s="1091"/>
      <c r="AA54" s="1091"/>
      <c r="AB54" s="1091"/>
      <c r="AC54" s="1091"/>
    </row>
    <row r="55" spans="5:29" x14ac:dyDescent="0.15">
      <c r="E55" s="1074" t="s">
        <v>1434</v>
      </c>
      <c r="F55" s="1075"/>
      <c r="G55" s="1075"/>
      <c r="H55" s="1075"/>
      <c r="I55" s="1092"/>
      <c r="J55" s="740">
        <v>55</v>
      </c>
      <c r="K55" s="741"/>
      <c r="L55" s="25"/>
      <c r="M55" s="1074" t="s">
        <v>1452</v>
      </c>
      <c r="N55" s="1075"/>
      <c r="O55" s="1075"/>
      <c r="P55" s="1075"/>
      <c r="Q55" s="1075"/>
      <c r="R55" s="1092"/>
      <c r="S55" s="740">
        <v>4090</v>
      </c>
      <c r="T55" s="751"/>
      <c r="U55" s="741"/>
      <c r="V55" s="1091"/>
      <c r="W55" s="1091"/>
      <c r="X55" s="1091"/>
      <c r="Y55" s="1091"/>
      <c r="Z55" s="1091"/>
      <c r="AA55" s="1091"/>
      <c r="AB55" s="1091"/>
      <c r="AC55" s="1091"/>
    </row>
    <row r="56" spans="5:29" x14ac:dyDescent="0.15">
      <c r="E56" s="1072" t="s">
        <v>1467</v>
      </c>
      <c r="F56" s="1073"/>
      <c r="G56" s="1073"/>
      <c r="H56" s="1073"/>
      <c r="I56" s="1089"/>
      <c r="J56" s="738">
        <v>2204</v>
      </c>
      <c r="K56" s="739"/>
      <c r="L56" s="25"/>
      <c r="M56" s="1074" t="s">
        <v>1432</v>
      </c>
      <c r="N56" s="1075"/>
      <c r="O56" s="1075"/>
      <c r="P56" s="1075"/>
      <c r="Q56" s="1075"/>
      <c r="R56" s="1092"/>
      <c r="S56" s="740">
        <v>3421</v>
      </c>
      <c r="T56" s="751"/>
      <c r="U56" s="741"/>
      <c r="V56" s="1091"/>
      <c r="W56" s="1091"/>
      <c r="X56" s="1091"/>
      <c r="Y56" s="1091"/>
      <c r="Z56" s="1091"/>
      <c r="AA56" s="1091"/>
      <c r="AB56" s="1091"/>
      <c r="AC56" s="1091"/>
    </row>
    <row r="57" spans="5:29" x14ac:dyDescent="0.15">
      <c r="E57" s="1072" t="s">
        <v>1468</v>
      </c>
      <c r="F57" s="1073"/>
      <c r="G57" s="1073"/>
      <c r="H57" s="1073"/>
      <c r="I57" s="1089"/>
      <c r="J57" s="742"/>
      <c r="K57" s="743"/>
      <c r="L57" s="25"/>
      <c r="M57" s="1074" t="s">
        <v>1436</v>
      </c>
      <c r="N57" s="1075"/>
      <c r="O57" s="1075"/>
      <c r="P57" s="1075"/>
      <c r="Q57" s="1075"/>
      <c r="R57" s="1092"/>
      <c r="S57" s="740">
        <v>42956</v>
      </c>
      <c r="T57" s="751"/>
      <c r="U57" s="741"/>
      <c r="V57" s="1091"/>
      <c r="W57" s="1091"/>
      <c r="X57" s="1091"/>
      <c r="Y57" s="1091"/>
      <c r="Z57" s="1091"/>
      <c r="AA57" s="1091"/>
      <c r="AB57" s="1091"/>
      <c r="AC57" s="1091"/>
    </row>
    <row r="58" spans="5:29" x14ac:dyDescent="0.15">
      <c r="E58" s="1074" t="s">
        <v>1457</v>
      </c>
      <c r="F58" s="1075"/>
      <c r="G58" s="1075"/>
      <c r="H58" s="1075"/>
      <c r="I58" s="1092"/>
      <c r="J58" s="740">
        <v>80</v>
      </c>
      <c r="K58" s="741"/>
      <c r="L58" s="25"/>
      <c r="M58" s="1074" t="s">
        <v>2772</v>
      </c>
      <c r="N58" s="1075"/>
      <c r="O58" s="1075"/>
      <c r="P58" s="1075"/>
      <c r="Q58" s="1075"/>
      <c r="R58" s="1092"/>
      <c r="S58" s="740">
        <v>15802</v>
      </c>
      <c r="T58" s="751"/>
      <c r="U58" s="741"/>
      <c r="V58" s="1091"/>
      <c r="W58" s="1091"/>
      <c r="X58" s="1091"/>
      <c r="Y58" s="1091"/>
      <c r="Z58" s="1091"/>
      <c r="AA58" s="1091"/>
      <c r="AB58" s="1091"/>
      <c r="AC58" s="1091"/>
    </row>
    <row r="59" spans="5:29" x14ac:dyDescent="0.15">
      <c r="E59" s="1074" t="s">
        <v>1469</v>
      </c>
      <c r="F59" s="1075"/>
      <c r="G59" s="1075"/>
      <c r="H59" s="1075"/>
      <c r="I59" s="1092"/>
      <c r="J59" s="740">
        <v>80</v>
      </c>
      <c r="K59" s="741"/>
      <c r="L59" s="25"/>
      <c r="M59" s="1074" t="s">
        <v>1438</v>
      </c>
      <c r="N59" s="1075"/>
      <c r="O59" s="1075"/>
      <c r="P59" s="1075"/>
      <c r="Q59" s="1075"/>
      <c r="R59" s="1092"/>
      <c r="S59" s="740">
        <v>29749.08</v>
      </c>
      <c r="T59" s="751"/>
      <c r="U59" s="741"/>
      <c r="V59" s="1091"/>
      <c r="W59" s="1091"/>
      <c r="X59" s="1091"/>
      <c r="Y59" s="1091"/>
      <c r="Z59" s="1091"/>
      <c r="AA59" s="1091"/>
      <c r="AB59" s="1091"/>
      <c r="AC59" s="1091"/>
    </row>
    <row r="60" spans="5:29" x14ac:dyDescent="0.15">
      <c r="E60" s="1072" t="s">
        <v>1470</v>
      </c>
      <c r="F60" s="1073"/>
      <c r="G60" s="1073"/>
      <c r="H60" s="1073"/>
      <c r="I60" s="1089"/>
      <c r="J60" s="738">
        <v>160</v>
      </c>
      <c r="K60" s="739"/>
      <c r="L60" s="25"/>
      <c r="M60" s="1074" t="s">
        <v>1446</v>
      </c>
      <c r="N60" s="1075"/>
      <c r="O60" s="1075"/>
      <c r="P60" s="1075"/>
      <c r="Q60" s="1075"/>
      <c r="R60" s="1092"/>
      <c r="S60" s="740">
        <v>4454.8500000000004</v>
      </c>
      <c r="T60" s="751"/>
      <c r="U60" s="741"/>
      <c r="V60" s="1091"/>
      <c r="W60" s="1091"/>
      <c r="X60" s="1091"/>
      <c r="Y60" s="1091"/>
      <c r="Z60" s="1091"/>
      <c r="AA60" s="1091"/>
      <c r="AB60" s="1091"/>
      <c r="AC60" s="1091"/>
    </row>
    <row r="61" spans="5:29" x14ac:dyDescent="0.15">
      <c r="E61" s="1072" t="s">
        <v>2910</v>
      </c>
      <c r="F61" s="1073"/>
      <c r="G61" s="1073"/>
      <c r="H61" s="1073"/>
      <c r="I61" s="1089"/>
      <c r="J61" s="742"/>
      <c r="K61" s="743"/>
      <c r="L61" s="25"/>
      <c r="M61" s="1072" t="s">
        <v>1455</v>
      </c>
      <c r="N61" s="1073"/>
      <c r="O61" s="1073"/>
      <c r="P61" s="1073"/>
      <c r="Q61" s="1073"/>
      <c r="R61" s="1089"/>
      <c r="S61" s="738">
        <v>100472.93</v>
      </c>
      <c r="T61" s="753"/>
      <c r="U61" s="739"/>
      <c r="V61" s="1091"/>
      <c r="W61" s="1091"/>
      <c r="X61" s="1091"/>
      <c r="Y61" s="1091"/>
      <c r="Z61" s="1091"/>
      <c r="AA61" s="1091"/>
      <c r="AB61" s="1091"/>
      <c r="AC61" s="1091"/>
    </row>
    <row r="62" spans="5:29" x14ac:dyDescent="0.15">
      <c r="E62" s="1074" t="s">
        <v>2911</v>
      </c>
      <c r="F62" s="1075"/>
      <c r="G62" s="1075"/>
      <c r="H62" s="1075"/>
      <c r="I62" s="1092"/>
      <c r="J62" s="740">
        <v>116</v>
      </c>
      <c r="K62" s="741"/>
      <c r="L62" s="25"/>
      <c r="M62" s="1072" t="s">
        <v>1459</v>
      </c>
      <c r="N62" s="1073"/>
      <c r="O62" s="1073"/>
      <c r="P62" s="1073"/>
      <c r="Q62" s="1073"/>
      <c r="R62" s="1089"/>
      <c r="S62" s="742"/>
      <c r="T62" s="769"/>
      <c r="U62" s="743"/>
      <c r="V62" s="1091"/>
      <c r="W62" s="1091"/>
      <c r="X62" s="1091"/>
      <c r="Y62" s="1091"/>
      <c r="Z62" s="1091"/>
      <c r="AA62" s="1091"/>
      <c r="AB62" s="1091"/>
      <c r="AC62" s="1091"/>
    </row>
    <row r="63" spans="5:29" x14ac:dyDescent="0.15">
      <c r="E63" s="1072" t="s">
        <v>2912</v>
      </c>
      <c r="F63" s="1073"/>
      <c r="G63" s="1073"/>
      <c r="H63" s="1073"/>
      <c r="I63" s="1089"/>
      <c r="J63" s="738">
        <v>116</v>
      </c>
      <c r="K63" s="739"/>
      <c r="L63" s="718"/>
      <c r="M63" s="1110" t="s">
        <v>1438</v>
      </c>
      <c r="N63" s="1111"/>
      <c r="O63" s="1111"/>
      <c r="P63" s="1111"/>
      <c r="Q63" s="1111"/>
      <c r="R63" s="1112"/>
      <c r="S63" s="770">
        <v>38</v>
      </c>
      <c r="T63" s="752"/>
      <c r="U63" s="746"/>
      <c r="V63" s="1091"/>
      <c r="W63" s="1091"/>
      <c r="X63" s="1091"/>
      <c r="Y63" s="1091"/>
      <c r="Z63" s="1091"/>
      <c r="AA63" s="1091"/>
      <c r="AB63" s="1091"/>
      <c r="AC63" s="1091"/>
    </row>
    <row r="64" spans="5:29" x14ac:dyDescent="0.15">
      <c r="E64" s="718"/>
      <c r="F64" s="718"/>
      <c r="G64" s="718"/>
      <c r="H64" s="718"/>
      <c r="I64" s="718"/>
      <c r="J64" s="719"/>
      <c r="K64" s="719"/>
      <c r="L64" s="718"/>
      <c r="M64" s="1072" t="s">
        <v>1460</v>
      </c>
      <c r="N64" s="1073"/>
      <c r="O64" s="1073"/>
      <c r="P64" s="1073"/>
      <c r="Q64" s="1073"/>
      <c r="R64" s="1089"/>
      <c r="S64" s="738">
        <v>38</v>
      </c>
      <c r="T64" s="753"/>
      <c r="U64" s="739"/>
      <c r="V64" s="1091"/>
      <c r="W64" s="1091"/>
      <c r="X64" s="1091"/>
      <c r="Y64" s="1091"/>
      <c r="Z64" s="1091"/>
      <c r="AA64" s="1091"/>
      <c r="AB64" s="1091"/>
      <c r="AC64" s="1091"/>
    </row>
    <row r="65" spans="5:29" x14ac:dyDescent="0.15">
      <c r="E65" s="1072" t="s">
        <v>2913</v>
      </c>
      <c r="F65" s="1073"/>
      <c r="G65" s="1073"/>
      <c r="H65" s="1073"/>
      <c r="I65" s="1089"/>
      <c r="J65" s="744"/>
      <c r="K65" s="745"/>
      <c r="L65" s="718"/>
      <c r="M65" s="1072" t="s">
        <v>2785</v>
      </c>
      <c r="N65" s="1073"/>
      <c r="O65" s="1073"/>
      <c r="P65" s="1073"/>
      <c r="Q65" s="1073"/>
      <c r="R65" s="1089"/>
      <c r="S65" s="742"/>
      <c r="T65" s="769"/>
      <c r="U65" s="743"/>
      <c r="V65" s="1091"/>
      <c r="W65" s="1091"/>
      <c r="X65" s="1091"/>
      <c r="Y65" s="1091"/>
      <c r="Z65" s="1091"/>
      <c r="AA65" s="1091"/>
      <c r="AB65" s="1091"/>
      <c r="AC65" s="1091"/>
    </row>
    <row r="66" spans="5:29" x14ac:dyDescent="0.15">
      <c r="E66" s="1074" t="s">
        <v>2911</v>
      </c>
      <c r="F66" s="1075"/>
      <c r="G66" s="1075"/>
      <c r="H66" s="1075"/>
      <c r="I66" s="1092"/>
      <c r="J66" s="740">
        <v>1209</v>
      </c>
      <c r="K66" s="741"/>
      <c r="L66" s="25"/>
      <c r="M66" s="1074" t="s">
        <v>2747</v>
      </c>
      <c r="N66" s="1075"/>
      <c r="O66" s="1075"/>
      <c r="P66" s="1075"/>
      <c r="Q66" s="1075"/>
      <c r="R66" s="1092"/>
      <c r="S66" s="740">
        <v>3498</v>
      </c>
      <c r="T66" s="751"/>
      <c r="U66" s="741"/>
      <c r="V66" s="1091"/>
      <c r="W66" s="1091"/>
      <c r="X66" s="1091"/>
      <c r="Y66" s="1091"/>
      <c r="Z66" s="1091"/>
      <c r="AA66" s="1091"/>
      <c r="AB66" s="1091"/>
      <c r="AC66" s="1091"/>
    </row>
    <row r="67" spans="5:29" x14ac:dyDescent="0.15">
      <c r="E67" s="1072" t="s">
        <v>2914</v>
      </c>
      <c r="F67" s="1073"/>
      <c r="G67" s="1073"/>
      <c r="H67" s="1073"/>
      <c r="I67" s="1089"/>
      <c r="J67" s="738">
        <v>1209</v>
      </c>
      <c r="K67" s="739"/>
      <c r="L67" s="718"/>
      <c r="M67" s="1072" t="s">
        <v>2786</v>
      </c>
      <c r="N67" s="1073"/>
      <c r="O67" s="1073"/>
      <c r="P67" s="1073"/>
      <c r="Q67" s="1073"/>
      <c r="R67" s="1089"/>
      <c r="S67" s="738">
        <v>3498</v>
      </c>
      <c r="T67" s="753"/>
      <c r="U67" s="739"/>
      <c r="V67" s="1091"/>
      <c r="W67" s="1091"/>
      <c r="X67" s="1091"/>
      <c r="Y67" s="1091"/>
      <c r="Z67" s="1091"/>
      <c r="AA67" s="1091"/>
      <c r="AB67" s="1091"/>
      <c r="AC67" s="1091"/>
    </row>
    <row r="68" spans="5:29" x14ac:dyDescent="0.15">
      <c r="E68" s="1072" t="s">
        <v>1475</v>
      </c>
      <c r="F68" s="1073"/>
      <c r="G68" s="1073"/>
      <c r="H68" s="1073"/>
      <c r="I68" s="1089"/>
      <c r="J68" s="742"/>
      <c r="K68" s="743"/>
      <c r="L68" s="25"/>
      <c r="M68" s="1072" t="s">
        <v>2789</v>
      </c>
      <c r="N68" s="1073"/>
      <c r="O68" s="1073"/>
      <c r="P68" s="1073"/>
      <c r="Q68" s="1073"/>
      <c r="R68" s="1089"/>
      <c r="S68" s="742"/>
      <c r="T68" s="769"/>
      <c r="U68" s="743"/>
      <c r="V68" s="1091"/>
      <c r="W68" s="1091"/>
      <c r="X68" s="1091"/>
      <c r="Y68" s="1091"/>
      <c r="Z68" s="1091"/>
      <c r="AA68" s="1091"/>
      <c r="AB68" s="1091"/>
      <c r="AC68" s="1091"/>
    </row>
    <row r="69" spans="5:29" x14ac:dyDescent="0.15">
      <c r="E69" s="1074" t="s">
        <v>2916</v>
      </c>
      <c r="F69" s="1075"/>
      <c r="G69" s="1075"/>
      <c r="H69" s="1075"/>
      <c r="I69" s="1092"/>
      <c r="J69" s="740">
        <v>400</v>
      </c>
      <c r="K69" s="741"/>
      <c r="L69" s="25"/>
      <c r="M69" s="1110" t="s">
        <v>2768</v>
      </c>
      <c r="N69" s="1111"/>
      <c r="O69" s="1111"/>
      <c r="P69" s="1111"/>
      <c r="Q69" s="1111"/>
      <c r="R69" s="1112"/>
      <c r="S69" s="770">
        <v>222</v>
      </c>
      <c r="T69" s="752"/>
      <c r="U69" s="746"/>
      <c r="V69" s="1091"/>
      <c r="W69" s="1091"/>
      <c r="X69" s="1091"/>
      <c r="Y69" s="1091"/>
      <c r="Z69" s="1091"/>
      <c r="AA69" s="1091"/>
      <c r="AB69" s="1091"/>
      <c r="AC69" s="1091"/>
    </row>
    <row r="70" spans="5:29" x14ac:dyDescent="0.15">
      <c r="E70" s="1074" t="s">
        <v>1457</v>
      </c>
      <c r="F70" s="1075"/>
      <c r="G70" s="1075"/>
      <c r="H70" s="1075"/>
      <c r="I70" s="1092"/>
      <c r="J70" s="740">
        <v>726</v>
      </c>
      <c r="K70" s="741"/>
      <c r="L70" s="25"/>
      <c r="M70" s="1072" t="s">
        <v>2790</v>
      </c>
      <c r="N70" s="1073"/>
      <c r="O70" s="1073"/>
      <c r="P70" s="1073"/>
      <c r="Q70" s="1073"/>
      <c r="R70" s="1089"/>
      <c r="S70" s="738">
        <v>222</v>
      </c>
      <c r="T70" s="753"/>
      <c r="U70" s="739"/>
      <c r="V70" s="1091"/>
      <c r="W70" s="1091"/>
      <c r="X70" s="1091"/>
      <c r="Y70" s="1091"/>
      <c r="Z70" s="1091"/>
      <c r="AA70" s="1091"/>
      <c r="AB70" s="1091"/>
      <c r="AC70" s="1091"/>
    </row>
    <row r="71" spans="5:29" x14ac:dyDescent="0.15">
      <c r="E71" s="1074" t="s">
        <v>4831</v>
      </c>
      <c r="F71" s="1075"/>
      <c r="G71" s="1075"/>
      <c r="H71" s="1075"/>
      <c r="I71" s="1092"/>
      <c r="J71" s="740">
        <v>59</v>
      </c>
      <c r="K71" s="741"/>
      <c r="L71" s="25"/>
      <c r="M71" s="1072" t="s">
        <v>1463</v>
      </c>
      <c r="N71" s="1073"/>
      <c r="O71" s="1073"/>
      <c r="P71" s="1073"/>
      <c r="Q71" s="1073"/>
      <c r="R71" s="1089"/>
      <c r="S71" s="742"/>
      <c r="T71" s="769"/>
      <c r="U71" s="743"/>
      <c r="V71" s="1091"/>
      <c r="W71" s="1091"/>
      <c r="X71" s="1091"/>
      <c r="Y71" s="1091"/>
      <c r="Z71" s="1091"/>
      <c r="AA71" s="1091"/>
      <c r="AB71" s="1091"/>
      <c r="AC71" s="1091"/>
    </row>
    <row r="72" spans="5:29" x14ac:dyDescent="0.15">
      <c r="E72" s="1072" t="s">
        <v>1477</v>
      </c>
      <c r="F72" s="1073"/>
      <c r="G72" s="1073"/>
      <c r="H72" s="1073"/>
      <c r="I72" s="1089"/>
      <c r="J72" s="738">
        <v>1185</v>
      </c>
      <c r="K72" s="739"/>
      <c r="L72" s="25"/>
      <c r="M72" s="1110" t="s">
        <v>1464</v>
      </c>
      <c r="N72" s="1111"/>
      <c r="O72" s="1111"/>
      <c r="P72" s="1111"/>
      <c r="Q72" s="1111"/>
      <c r="R72" s="1112"/>
      <c r="S72" s="770">
        <v>818</v>
      </c>
      <c r="T72" s="752"/>
      <c r="U72" s="746"/>
      <c r="V72" s="1091"/>
      <c r="W72" s="1091"/>
      <c r="X72" s="1091"/>
      <c r="Y72" s="1091"/>
      <c r="Z72" s="1091"/>
      <c r="AA72" s="1091"/>
      <c r="AB72" s="1091"/>
      <c r="AC72" s="1091"/>
    </row>
    <row r="73" spans="5:29" x14ac:dyDescent="0.15">
      <c r="E73" s="1072" t="s">
        <v>2915</v>
      </c>
      <c r="F73" s="1073"/>
      <c r="G73" s="1073"/>
      <c r="H73" s="1073"/>
      <c r="I73" s="1089"/>
      <c r="J73" s="742"/>
      <c r="K73" s="743"/>
      <c r="L73" s="25"/>
      <c r="M73" s="1072" t="s">
        <v>1465</v>
      </c>
      <c r="N73" s="1073"/>
      <c r="O73" s="1073"/>
      <c r="P73" s="1073"/>
      <c r="Q73" s="1073"/>
      <c r="R73" s="1089"/>
      <c r="S73" s="738">
        <v>818</v>
      </c>
      <c r="T73" s="753"/>
      <c r="U73" s="739"/>
      <c r="V73" s="1078"/>
      <c r="W73" s="1078"/>
      <c r="X73" s="1078"/>
      <c r="Y73" s="1078"/>
      <c r="Z73" s="1078"/>
      <c r="AA73" s="1078"/>
      <c r="AB73" s="1078"/>
      <c r="AC73" s="1078"/>
    </row>
    <row r="74" spans="5:29" x14ac:dyDescent="0.15">
      <c r="E74" s="1074" t="s">
        <v>1476</v>
      </c>
      <c r="F74" s="1075"/>
      <c r="G74" s="1075"/>
      <c r="H74" s="1075"/>
      <c r="I74" s="1092"/>
      <c r="J74" s="740">
        <v>6500</v>
      </c>
      <c r="K74" s="741"/>
      <c r="L74" s="25"/>
      <c r="M74" s="1072" t="s">
        <v>2793</v>
      </c>
      <c r="N74" s="1073"/>
      <c r="O74" s="1073"/>
      <c r="P74" s="1073"/>
      <c r="Q74" s="1073"/>
      <c r="R74" s="1089"/>
      <c r="S74" s="744"/>
      <c r="T74" s="768"/>
      <c r="U74" s="745"/>
      <c r="V74" s="1078"/>
      <c r="W74" s="1078"/>
      <c r="X74" s="1078"/>
      <c r="Y74" s="1078"/>
      <c r="Z74" s="1078"/>
      <c r="AA74" s="1078"/>
      <c r="AB74" s="1078"/>
      <c r="AC74" s="1078"/>
    </row>
    <row r="75" spans="5:29" x14ac:dyDescent="0.15">
      <c r="E75" s="1074" t="s">
        <v>2916</v>
      </c>
      <c r="F75" s="1075"/>
      <c r="G75" s="1075"/>
      <c r="H75" s="1075"/>
      <c r="I75" s="1092"/>
      <c r="J75" s="740">
        <v>19200</v>
      </c>
      <c r="K75" s="741"/>
      <c r="L75" s="25"/>
      <c r="M75" s="1074" t="s">
        <v>2756</v>
      </c>
      <c r="N75" s="1075"/>
      <c r="O75" s="1075"/>
      <c r="P75" s="1075"/>
      <c r="Q75" s="1075"/>
      <c r="R75" s="1092"/>
      <c r="S75" s="740">
        <v>339</v>
      </c>
      <c r="T75" s="751"/>
      <c r="U75" s="741"/>
      <c r="V75" s="1091"/>
      <c r="W75" s="1091"/>
      <c r="X75" s="1091"/>
      <c r="Y75" s="1091"/>
      <c r="Z75" s="1091"/>
      <c r="AA75" s="1091"/>
      <c r="AB75" s="1091"/>
      <c r="AC75" s="1091"/>
    </row>
    <row r="76" spans="5:29" x14ac:dyDescent="0.15">
      <c r="E76" s="1074" t="s">
        <v>4829</v>
      </c>
      <c r="F76" s="1075"/>
      <c r="G76" s="1075"/>
      <c r="H76" s="1075"/>
      <c r="I76" s="1092"/>
      <c r="J76" s="740">
        <v>200</v>
      </c>
      <c r="K76" s="741"/>
      <c r="L76" s="25"/>
      <c r="M76" s="1110" t="s">
        <v>2766</v>
      </c>
      <c r="N76" s="1111"/>
      <c r="O76" s="1111"/>
      <c r="P76" s="1111"/>
      <c r="Q76" s="1111"/>
      <c r="R76" s="1112"/>
      <c r="S76" s="770">
        <v>22330</v>
      </c>
      <c r="T76" s="752"/>
      <c r="U76" s="746"/>
      <c r="V76" s="1091"/>
      <c r="W76" s="1091"/>
      <c r="X76" s="1091"/>
      <c r="Y76" s="1091"/>
      <c r="Z76" s="1091"/>
      <c r="AA76" s="1091"/>
      <c r="AB76" s="1091"/>
      <c r="AC76" s="1091"/>
    </row>
    <row r="77" spans="5:29" x14ac:dyDescent="0.15">
      <c r="E77" s="1074" t="s">
        <v>1457</v>
      </c>
      <c r="F77" s="1075"/>
      <c r="G77" s="1075"/>
      <c r="H77" s="1075"/>
      <c r="I77" s="1092"/>
      <c r="J77" s="740">
        <v>92217</v>
      </c>
      <c r="K77" s="741"/>
      <c r="L77" s="25"/>
      <c r="M77" s="1074" t="s">
        <v>1436</v>
      </c>
      <c r="N77" s="1075"/>
      <c r="O77" s="1075"/>
      <c r="P77" s="1075"/>
      <c r="Q77" s="1075"/>
      <c r="R77" s="1092"/>
      <c r="S77" s="740">
        <v>13347</v>
      </c>
      <c r="T77" s="751"/>
      <c r="U77" s="741"/>
      <c r="V77" s="1091"/>
      <c r="W77" s="1091"/>
      <c r="X77" s="1091"/>
      <c r="Y77" s="1091"/>
      <c r="Z77" s="1091"/>
      <c r="AA77" s="1091"/>
      <c r="AB77" s="1091"/>
      <c r="AC77" s="1091"/>
    </row>
    <row r="78" spans="5:29" x14ac:dyDescent="0.15">
      <c r="E78" s="1074" t="s">
        <v>4831</v>
      </c>
      <c r="F78" s="1075"/>
      <c r="G78" s="1075"/>
      <c r="H78" s="1075"/>
      <c r="I78" s="1092"/>
      <c r="J78" s="740">
        <v>252</v>
      </c>
      <c r="K78" s="741"/>
      <c r="L78" s="25"/>
      <c r="M78" s="1074" t="s">
        <v>2777</v>
      </c>
      <c r="N78" s="1075"/>
      <c r="O78" s="1075"/>
      <c r="P78" s="1075"/>
      <c r="Q78" s="1075"/>
      <c r="R78" s="1092"/>
      <c r="S78" s="740">
        <v>75792</v>
      </c>
      <c r="T78" s="751"/>
      <c r="U78" s="741"/>
      <c r="V78" s="1091"/>
      <c r="W78" s="1091"/>
      <c r="X78" s="1091"/>
      <c r="Y78" s="1091"/>
      <c r="Z78" s="1091"/>
      <c r="AA78" s="1091"/>
      <c r="AB78" s="1091"/>
      <c r="AC78" s="1091"/>
    </row>
    <row r="79" spans="5:29" x14ac:dyDescent="0.15">
      <c r="E79" s="1072" t="s">
        <v>2917</v>
      </c>
      <c r="F79" s="1073"/>
      <c r="G79" s="1073"/>
      <c r="H79" s="1073"/>
      <c r="I79" s="1089"/>
      <c r="J79" s="738">
        <v>118369</v>
      </c>
      <c r="K79" s="739"/>
      <c r="L79" s="25"/>
      <c r="M79" s="1074" t="s">
        <v>2779</v>
      </c>
      <c r="N79" s="1075"/>
      <c r="O79" s="1075"/>
      <c r="P79" s="1075"/>
      <c r="Q79" s="1075"/>
      <c r="R79" s="1092"/>
      <c r="S79" s="740">
        <v>4678.91</v>
      </c>
      <c r="T79" s="751"/>
      <c r="U79" s="741"/>
      <c r="V79" s="1091"/>
      <c r="W79" s="1091"/>
      <c r="X79" s="1091"/>
      <c r="Y79" s="1091"/>
      <c r="Z79" s="1091"/>
      <c r="AA79" s="1091"/>
      <c r="AB79" s="1091"/>
      <c r="AC79" s="1091"/>
    </row>
    <row r="80" spans="5:29" x14ac:dyDescent="0.15">
      <c r="E80" s="1072" t="s">
        <v>1478</v>
      </c>
      <c r="F80" s="1073"/>
      <c r="G80" s="1073"/>
      <c r="H80" s="1073"/>
      <c r="I80" s="1089"/>
      <c r="J80" s="742"/>
      <c r="K80" s="743"/>
      <c r="L80" s="25"/>
      <c r="M80" s="1072" t="s">
        <v>2794</v>
      </c>
      <c r="N80" s="1073"/>
      <c r="O80" s="1073"/>
      <c r="P80" s="1073"/>
      <c r="Q80" s="1073"/>
      <c r="R80" s="1089"/>
      <c r="S80" s="738">
        <v>116486.91</v>
      </c>
      <c r="T80" s="753"/>
      <c r="U80" s="739"/>
      <c r="V80" s="1078"/>
      <c r="W80" s="1078"/>
      <c r="X80" s="1078"/>
      <c r="Y80" s="1078"/>
      <c r="Z80" s="1078"/>
      <c r="AA80" s="1078"/>
      <c r="AB80" s="1078"/>
      <c r="AC80" s="1078"/>
    </row>
    <row r="81" spans="5:29" x14ac:dyDescent="0.15">
      <c r="E81" s="1074" t="s">
        <v>1444</v>
      </c>
      <c r="F81" s="1075"/>
      <c r="G81" s="1075"/>
      <c r="H81" s="1075"/>
      <c r="I81" s="1092"/>
      <c r="J81" s="740">
        <v>6179</v>
      </c>
      <c r="K81" s="741"/>
      <c r="L81" s="25"/>
      <c r="M81" s="1078"/>
      <c r="N81" s="1078"/>
      <c r="O81" s="1078"/>
      <c r="P81" s="1078"/>
      <c r="Q81" s="1078"/>
      <c r="R81" s="1078"/>
      <c r="S81" s="1078"/>
      <c r="T81" s="1078"/>
      <c r="U81" s="1078"/>
      <c r="V81" s="1078"/>
      <c r="W81" s="1078"/>
      <c r="X81" s="1078"/>
      <c r="Y81" s="1078"/>
      <c r="Z81" s="1078"/>
      <c r="AA81" s="1078"/>
      <c r="AB81" s="1078"/>
      <c r="AC81" s="1078"/>
    </row>
    <row r="82" spans="5:29" x14ac:dyDescent="0.15">
      <c r="E82" s="1072" t="s">
        <v>1479</v>
      </c>
      <c r="F82" s="1073"/>
      <c r="G82" s="1073"/>
      <c r="H82" s="1073"/>
      <c r="I82" s="1089"/>
      <c r="J82" s="738">
        <v>6179</v>
      </c>
      <c r="K82" s="739"/>
      <c r="L82" s="25"/>
      <c r="M82" s="1072" t="s">
        <v>4834</v>
      </c>
      <c r="N82" s="1073"/>
      <c r="O82" s="1073"/>
      <c r="P82" s="1073"/>
      <c r="Q82" s="1073"/>
      <c r="R82" s="1089"/>
      <c r="S82" s="744"/>
      <c r="T82" s="768"/>
      <c r="U82" s="745"/>
      <c r="V82" s="1078"/>
      <c r="W82" s="1078"/>
      <c r="X82" s="1078"/>
      <c r="Y82" s="1078"/>
      <c r="Z82" s="1078"/>
      <c r="AA82" s="1078"/>
      <c r="AB82" s="1078"/>
      <c r="AC82" s="1078"/>
    </row>
    <row r="83" spans="5:29" x14ac:dyDescent="0.15">
      <c r="E83" s="1072" t="s">
        <v>1480</v>
      </c>
      <c r="F83" s="1073"/>
      <c r="G83" s="1073"/>
      <c r="H83" s="1073"/>
      <c r="I83" s="1089"/>
      <c r="J83" s="742"/>
      <c r="K83" s="743"/>
      <c r="L83" s="25"/>
      <c r="M83" s="1110" t="s">
        <v>2766</v>
      </c>
      <c r="N83" s="1111"/>
      <c r="O83" s="1111"/>
      <c r="P83" s="1111"/>
      <c r="Q83" s="1111"/>
      <c r="R83" s="1112"/>
      <c r="S83" s="770">
        <v>269</v>
      </c>
      <c r="T83" s="752"/>
      <c r="U83" s="746"/>
      <c r="V83" s="1091"/>
      <c r="W83" s="1091"/>
      <c r="X83" s="1091"/>
      <c r="Y83" s="1091"/>
      <c r="Z83" s="1091"/>
      <c r="AA83" s="1091"/>
      <c r="AB83" s="1091"/>
      <c r="AC83" s="1091"/>
    </row>
    <row r="84" spans="5:29" x14ac:dyDescent="0.15">
      <c r="E84" s="1074" t="s">
        <v>1442</v>
      </c>
      <c r="F84" s="1075"/>
      <c r="G84" s="1075"/>
      <c r="H84" s="1075"/>
      <c r="I84" s="1092"/>
      <c r="J84" s="740">
        <v>6691</v>
      </c>
      <c r="K84" s="741"/>
      <c r="L84" s="25"/>
      <c r="M84" s="1072" t="s">
        <v>4835</v>
      </c>
      <c r="N84" s="1073"/>
      <c r="O84" s="1073"/>
      <c r="P84" s="1073"/>
      <c r="Q84" s="1073"/>
      <c r="R84" s="1089"/>
      <c r="S84" s="738">
        <v>269</v>
      </c>
      <c r="T84" s="753"/>
      <c r="U84" s="739"/>
      <c r="V84" s="1078"/>
      <c r="W84" s="1078"/>
      <c r="X84" s="1078"/>
      <c r="Y84" s="1078"/>
      <c r="Z84" s="1078"/>
      <c r="AA84" s="1078"/>
      <c r="AB84" s="1078"/>
      <c r="AC84" s="1078"/>
    </row>
    <row r="85" spans="5:29" x14ac:dyDescent="0.15">
      <c r="E85" s="1072" t="s">
        <v>1481</v>
      </c>
      <c r="F85" s="1073"/>
      <c r="G85" s="1073"/>
      <c r="H85" s="1073"/>
      <c r="I85" s="1089"/>
      <c r="J85" s="738">
        <v>6691</v>
      </c>
      <c r="K85" s="739"/>
      <c r="L85" s="25"/>
      <c r="M85" s="1072" t="s">
        <v>2795</v>
      </c>
      <c r="N85" s="1073"/>
      <c r="O85" s="1073"/>
      <c r="P85" s="1073"/>
      <c r="Q85" s="1073"/>
      <c r="R85" s="1089"/>
      <c r="S85" s="744"/>
      <c r="T85" s="768"/>
      <c r="U85" s="745"/>
      <c r="V85" s="1078"/>
      <c r="W85" s="1078"/>
      <c r="X85" s="1078"/>
      <c r="Y85" s="1078"/>
      <c r="Z85" s="1078"/>
      <c r="AA85" s="1078"/>
      <c r="AB85" s="1078"/>
      <c r="AC85" s="1078"/>
    </row>
    <row r="86" spans="5:29" x14ac:dyDescent="0.15">
      <c r="E86" s="1072" t="s">
        <v>1482</v>
      </c>
      <c r="F86" s="1073"/>
      <c r="G86" s="1073"/>
      <c r="H86" s="1073"/>
      <c r="I86" s="1089"/>
      <c r="J86" s="742"/>
      <c r="K86" s="743"/>
      <c r="L86" s="25"/>
      <c r="M86" s="1074" t="s">
        <v>2764</v>
      </c>
      <c r="N86" s="1075"/>
      <c r="O86" s="1075"/>
      <c r="P86" s="1075"/>
      <c r="Q86" s="1075"/>
      <c r="R86" s="1092"/>
      <c r="S86" s="740">
        <v>14262</v>
      </c>
      <c r="T86" s="751"/>
      <c r="U86" s="741"/>
      <c r="V86" s="1091"/>
      <c r="W86" s="1091"/>
      <c r="X86" s="1091"/>
      <c r="Y86" s="1091"/>
      <c r="Z86" s="1091"/>
      <c r="AA86" s="1091"/>
      <c r="AB86" s="1091"/>
      <c r="AC86" s="1091"/>
    </row>
    <row r="87" spans="5:29" x14ac:dyDescent="0.15">
      <c r="E87" s="1074" t="s">
        <v>1483</v>
      </c>
      <c r="F87" s="1075"/>
      <c r="G87" s="1075"/>
      <c r="H87" s="1075"/>
      <c r="I87" s="1092"/>
      <c r="J87" s="740">
        <v>434</v>
      </c>
      <c r="K87" s="741"/>
      <c r="L87" s="25"/>
      <c r="M87" s="1074" t="s">
        <v>2773</v>
      </c>
      <c r="N87" s="1075"/>
      <c r="O87" s="1075"/>
      <c r="P87" s="1075"/>
      <c r="Q87" s="1075"/>
      <c r="R87" s="1092"/>
      <c r="S87" s="740">
        <v>74637</v>
      </c>
      <c r="T87" s="751"/>
      <c r="U87" s="741"/>
      <c r="V87" s="1091"/>
      <c r="W87" s="1091"/>
      <c r="X87" s="1091"/>
      <c r="Y87" s="1091"/>
      <c r="Z87" s="1091"/>
      <c r="AA87" s="1091"/>
      <c r="AB87" s="1091"/>
      <c r="AC87" s="1091"/>
    </row>
    <row r="88" spans="5:29" x14ac:dyDescent="0.15">
      <c r="E88" s="1072" t="s">
        <v>1484</v>
      </c>
      <c r="F88" s="1073"/>
      <c r="G88" s="1073"/>
      <c r="H88" s="1073"/>
      <c r="I88" s="1089"/>
      <c r="J88" s="738">
        <v>434</v>
      </c>
      <c r="K88" s="739"/>
      <c r="L88" s="25"/>
      <c r="M88" s="1072" t="s">
        <v>2796</v>
      </c>
      <c r="N88" s="1073"/>
      <c r="O88" s="1073"/>
      <c r="P88" s="1073"/>
      <c r="Q88" s="1073"/>
      <c r="R88" s="1089"/>
      <c r="S88" s="738">
        <v>88899</v>
      </c>
      <c r="T88" s="753"/>
      <c r="U88" s="739"/>
      <c r="V88" s="1078"/>
      <c r="W88" s="1078"/>
      <c r="X88" s="1078"/>
      <c r="Y88" s="1078"/>
      <c r="Z88" s="1078"/>
      <c r="AA88" s="1078"/>
      <c r="AB88" s="1078"/>
      <c r="AC88" s="1078"/>
    </row>
    <row r="89" spans="5:29" x14ac:dyDescent="0.15">
      <c r="E89" s="1072" t="s">
        <v>2807</v>
      </c>
      <c r="F89" s="1073"/>
      <c r="G89" s="1073"/>
      <c r="H89" s="1073"/>
      <c r="I89" s="1089"/>
      <c r="J89" s="742"/>
      <c r="K89" s="743"/>
      <c r="L89" s="25"/>
      <c r="M89" s="1072" t="s">
        <v>2797</v>
      </c>
      <c r="N89" s="1073"/>
      <c r="O89" s="1073"/>
      <c r="P89" s="1073"/>
      <c r="Q89" s="1073"/>
      <c r="R89" s="1089"/>
      <c r="S89" s="742"/>
      <c r="T89" s="769"/>
      <c r="U89" s="743"/>
      <c r="V89" s="1091"/>
      <c r="W89" s="1091"/>
      <c r="X89" s="1091"/>
      <c r="Y89" s="1091"/>
      <c r="Z89" s="1091"/>
      <c r="AA89" s="1091"/>
      <c r="AB89" s="1091"/>
      <c r="AC89" s="1091"/>
    </row>
    <row r="90" spans="5:29" x14ac:dyDescent="0.15">
      <c r="E90" s="1074" t="s">
        <v>2751</v>
      </c>
      <c r="F90" s="1075"/>
      <c r="G90" s="1075"/>
      <c r="H90" s="1075"/>
      <c r="I90" s="1092"/>
      <c r="J90" s="740">
        <v>2580</v>
      </c>
      <c r="K90" s="741"/>
      <c r="L90" s="25"/>
      <c r="M90" s="1076"/>
      <c r="N90" s="1077"/>
      <c r="O90" s="1077"/>
      <c r="P90" s="1077"/>
      <c r="Q90" s="1077"/>
      <c r="R90" s="1101"/>
      <c r="S90" s="740">
        <v>480</v>
      </c>
      <c r="T90" s="751"/>
      <c r="U90" s="741"/>
      <c r="V90" s="1091"/>
      <c r="W90" s="1091"/>
      <c r="X90" s="1091"/>
      <c r="Y90" s="1091"/>
      <c r="Z90" s="1091"/>
      <c r="AA90" s="1091"/>
      <c r="AB90" s="1091"/>
      <c r="AC90" s="1091"/>
    </row>
    <row r="91" spans="5:29" x14ac:dyDescent="0.15">
      <c r="E91" s="1072" t="s">
        <v>2808</v>
      </c>
      <c r="F91" s="1073"/>
      <c r="G91" s="1073"/>
      <c r="H91" s="1073"/>
      <c r="I91" s="1089"/>
      <c r="J91" s="738">
        <v>2580</v>
      </c>
      <c r="K91" s="739"/>
      <c r="L91" s="25"/>
      <c r="M91" s="1074" t="s">
        <v>3762</v>
      </c>
      <c r="N91" s="1075"/>
      <c r="O91" s="1075"/>
      <c r="P91" s="1075"/>
      <c r="Q91" s="1075"/>
      <c r="R91" s="1092"/>
      <c r="S91" s="740">
        <v>8</v>
      </c>
      <c r="T91" s="751"/>
      <c r="U91" s="741"/>
      <c r="V91" s="1091"/>
      <c r="W91" s="1091"/>
      <c r="X91" s="1091"/>
      <c r="Y91" s="1091"/>
      <c r="Z91" s="1091"/>
      <c r="AA91" s="1091"/>
      <c r="AB91" s="1091"/>
      <c r="AC91" s="1091"/>
    </row>
    <row r="92" spans="5:29" x14ac:dyDescent="0.15">
      <c r="E92" s="1072" t="s">
        <v>1448</v>
      </c>
      <c r="F92" s="1073"/>
      <c r="G92" s="1073"/>
      <c r="H92" s="1073"/>
      <c r="I92" s="1089"/>
      <c r="J92" s="738">
        <v>212934.59</v>
      </c>
      <c r="K92" s="739"/>
      <c r="L92" s="25"/>
      <c r="M92" s="1074" t="s">
        <v>2775</v>
      </c>
      <c r="N92" s="1075"/>
      <c r="O92" s="1075"/>
      <c r="P92" s="1075"/>
      <c r="Q92" s="1075"/>
      <c r="R92" s="1092"/>
      <c r="S92" s="740">
        <v>600</v>
      </c>
      <c r="T92" s="751"/>
      <c r="U92" s="741"/>
      <c r="V92" s="1091"/>
      <c r="W92" s="1091"/>
      <c r="X92" s="1091"/>
      <c r="Y92" s="1091"/>
      <c r="Z92" s="1091"/>
      <c r="AA92" s="1091"/>
      <c r="AB92" s="1091"/>
      <c r="AC92" s="1091"/>
    </row>
    <row r="93" spans="5:29" x14ac:dyDescent="0.15">
      <c r="M93" s="1072" t="s">
        <v>2798</v>
      </c>
      <c r="N93" s="1073"/>
      <c r="O93" s="1073"/>
      <c r="P93" s="1073"/>
      <c r="Q93" s="1073"/>
      <c r="R93" s="1089"/>
      <c r="S93" s="738">
        <v>1088</v>
      </c>
      <c r="T93" s="753"/>
      <c r="U93" s="739"/>
      <c r="V93" s="1091"/>
      <c r="W93" s="1091"/>
      <c r="X93" s="1091"/>
      <c r="Y93" s="1091"/>
      <c r="Z93" s="1091"/>
      <c r="AA93" s="1091"/>
      <c r="AB93" s="1091"/>
      <c r="AC93" s="1091"/>
    </row>
    <row r="94" spans="5:29" x14ac:dyDescent="0.15">
      <c r="M94" s="1072" t="s">
        <v>4836</v>
      </c>
      <c r="N94" s="1073"/>
      <c r="O94" s="1073"/>
      <c r="P94" s="1073"/>
      <c r="Q94" s="1073"/>
      <c r="R94" s="1089"/>
      <c r="S94" s="742"/>
      <c r="T94" s="769"/>
      <c r="U94" s="743"/>
      <c r="V94" s="1091"/>
      <c r="W94" s="1091"/>
      <c r="X94" s="1091"/>
      <c r="Y94" s="1091"/>
      <c r="Z94" s="1091"/>
      <c r="AA94" s="1091"/>
      <c r="AB94" s="1091"/>
      <c r="AC94" s="1091"/>
    </row>
    <row r="95" spans="5:29" x14ac:dyDescent="0.15">
      <c r="M95" s="1074" t="s">
        <v>3762</v>
      </c>
      <c r="N95" s="1075"/>
      <c r="O95" s="1075"/>
      <c r="P95" s="1075"/>
      <c r="Q95" s="1075"/>
      <c r="R95" s="1092"/>
      <c r="S95" s="740">
        <v>78</v>
      </c>
      <c r="T95" s="751"/>
      <c r="U95" s="741"/>
      <c r="V95" s="1091"/>
      <c r="W95" s="1091"/>
      <c r="X95" s="1091"/>
      <c r="Y95" s="1091"/>
      <c r="Z95" s="1091"/>
      <c r="AA95" s="1091"/>
      <c r="AB95" s="1091"/>
      <c r="AC95" s="1091"/>
    </row>
    <row r="96" spans="5:29" x14ac:dyDescent="0.15">
      <c r="M96" s="1072" t="s">
        <v>4837</v>
      </c>
      <c r="N96" s="1073"/>
      <c r="O96" s="1073"/>
      <c r="P96" s="1073"/>
      <c r="Q96" s="1073"/>
      <c r="R96" s="1089"/>
      <c r="S96" s="738">
        <v>78</v>
      </c>
      <c r="T96" s="753"/>
      <c r="U96" s="739"/>
      <c r="V96" s="1091"/>
      <c r="W96" s="1091"/>
      <c r="X96" s="1091"/>
      <c r="Y96" s="1091"/>
      <c r="Z96" s="1091"/>
      <c r="AA96" s="1091"/>
      <c r="AB96" s="1091"/>
      <c r="AC96" s="1091"/>
    </row>
    <row r="97" spans="13:29" x14ac:dyDescent="0.15">
      <c r="M97" s="1072" t="s">
        <v>2930</v>
      </c>
      <c r="N97" s="1073"/>
      <c r="O97" s="1073"/>
      <c r="P97" s="1073"/>
      <c r="Q97" s="1073"/>
      <c r="R97" s="1089"/>
      <c r="S97" s="742"/>
      <c r="T97" s="769"/>
      <c r="U97" s="743"/>
      <c r="V97" s="1091"/>
      <c r="W97" s="1091"/>
      <c r="X97" s="1091"/>
      <c r="Y97" s="1091"/>
      <c r="Z97" s="1091"/>
      <c r="AA97" s="1091"/>
      <c r="AB97" s="1091"/>
      <c r="AC97" s="1091"/>
    </row>
    <row r="98" spans="13:29" x14ac:dyDescent="0.15">
      <c r="M98" s="1074" t="s">
        <v>2923</v>
      </c>
      <c r="N98" s="1075"/>
      <c r="O98" s="1075"/>
      <c r="P98" s="1075"/>
      <c r="Q98" s="1075"/>
      <c r="R98" s="1092"/>
      <c r="S98" s="740">
        <v>1166</v>
      </c>
      <c r="T98" s="751"/>
      <c r="U98" s="741"/>
      <c r="V98" s="1091"/>
      <c r="W98" s="1091"/>
      <c r="X98" s="1091"/>
      <c r="Y98" s="1091"/>
      <c r="Z98" s="1091"/>
      <c r="AA98" s="1091"/>
      <c r="AB98" s="1091"/>
      <c r="AC98" s="1091"/>
    </row>
    <row r="99" spans="13:29" x14ac:dyDescent="0.15">
      <c r="M99" s="1072" t="s">
        <v>2931</v>
      </c>
      <c r="N99" s="1073"/>
      <c r="O99" s="1073"/>
      <c r="P99" s="1073"/>
      <c r="Q99" s="1073"/>
      <c r="R99" s="1089"/>
      <c r="S99" s="738">
        <v>1166</v>
      </c>
      <c r="T99" s="753"/>
      <c r="U99" s="739"/>
      <c r="V99" s="1091"/>
      <c r="W99" s="1091"/>
      <c r="X99" s="1091"/>
      <c r="Y99" s="1091"/>
      <c r="Z99" s="1091"/>
      <c r="AA99" s="1091"/>
      <c r="AB99" s="1091"/>
      <c r="AC99" s="1091"/>
    </row>
    <row r="100" spans="13:29" x14ac:dyDescent="0.15">
      <c r="M100" s="1072" t="s">
        <v>2801</v>
      </c>
      <c r="N100" s="1073"/>
      <c r="O100" s="1073"/>
      <c r="P100" s="1073"/>
      <c r="Q100" s="1073"/>
      <c r="R100" s="1089"/>
      <c r="S100" s="744"/>
      <c r="T100" s="768"/>
      <c r="U100" s="745"/>
      <c r="V100" s="1078"/>
      <c r="W100" s="1078"/>
      <c r="X100" s="1078"/>
      <c r="Y100" s="1078"/>
      <c r="Z100" s="1078"/>
      <c r="AA100" s="1078"/>
      <c r="AB100" s="1078"/>
      <c r="AC100" s="1078"/>
    </row>
    <row r="101" spans="13:29" x14ac:dyDescent="0.15">
      <c r="M101" s="1074" t="s">
        <v>2758</v>
      </c>
      <c r="N101" s="1075"/>
      <c r="O101" s="1075"/>
      <c r="P101" s="1075"/>
      <c r="Q101" s="1075"/>
      <c r="R101" s="1092"/>
      <c r="S101" s="740">
        <v>800</v>
      </c>
      <c r="T101" s="751"/>
      <c r="U101" s="741"/>
      <c r="V101" s="1091"/>
      <c r="W101" s="1091"/>
      <c r="X101" s="1091"/>
      <c r="Y101" s="1091"/>
      <c r="Z101" s="1091"/>
      <c r="AA101" s="1091"/>
      <c r="AB101" s="1091"/>
      <c r="AC101" s="1091"/>
    </row>
    <row r="102" spans="13:29" x14ac:dyDescent="0.15">
      <c r="M102" s="1072" t="s">
        <v>2802</v>
      </c>
      <c r="N102" s="1073"/>
      <c r="O102" s="1073"/>
      <c r="P102" s="1073"/>
      <c r="Q102" s="1073"/>
      <c r="R102" s="1089"/>
      <c r="S102" s="738">
        <v>800</v>
      </c>
      <c r="T102" s="753"/>
      <c r="U102" s="739"/>
      <c r="V102" s="1078"/>
      <c r="W102" s="1078"/>
      <c r="X102" s="1078"/>
      <c r="Y102" s="1078"/>
      <c r="Z102" s="1078"/>
      <c r="AA102" s="1078"/>
      <c r="AB102" s="1078"/>
      <c r="AC102" s="1078"/>
    </row>
    <row r="103" spans="13:29" x14ac:dyDescent="0.15">
      <c r="M103" s="1072" t="s">
        <v>1480</v>
      </c>
      <c r="N103" s="1073"/>
      <c r="O103" s="1073"/>
      <c r="P103" s="1073"/>
      <c r="Q103" s="1073"/>
      <c r="R103" s="1089"/>
      <c r="S103" s="742"/>
      <c r="T103" s="769"/>
      <c r="U103" s="743"/>
      <c r="V103" s="1091"/>
      <c r="W103" s="1091"/>
      <c r="X103" s="1091"/>
      <c r="Y103" s="1091"/>
      <c r="Z103" s="1091"/>
      <c r="AA103" s="1091"/>
      <c r="AB103" s="1091"/>
      <c r="AC103" s="1091"/>
    </row>
    <row r="104" spans="13:29" x14ac:dyDescent="0.15">
      <c r="M104" s="1074" t="s">
        <v>1442</v>
      </c>
      <c r="N104" s="1075"/>
      <c r="O104" s="1075"/>
      <c r="P104" s="1075"/>
      <c r="Q104" s="1075"/>
      <c r="R104" s="1092"/>
      <c r="S104" s="740">
        <v>442</v>
      </c>
      <c r="T104" s="751"/>
      <c r="U104" s="741"/>
      <c r="V104" s="1091"/>
      <c r="W104" s="1091"/>
      <c r="X104" s="1091"/>
      <c r="Y104" s="1091"/>
      <c r="Z104" s="1091"/>
      <c r="AA104" s="1091"/>
      <c r="AB104" s="1091"/>
      <c r="AC104" s="1091"/>
    </row>
    <row r="105" spans="13:29" x14ac:dyDescent="0.15">
      <c r="M105" s="1072" t="s">
        <v>1481</v>
      </c>
      <c r="N105" s="1073"/>
      <c r="O105" s="1073"/>
      <c r="P105" s="1073"/>
      <c r="Q105" s="1073"/>
      <c r="R105" s="1089"/>
      <c r="S105" s="738">
        <v>442</v>
      </c>
      <c r="T105" s="753"/>
      <c r="U105" s="739"/>
      <c r="V105" s="1091"/>
      <c r="W105" s="1091"/>
      <c r="X105" s="1091"/>
      <c r="Y105" s="1091"/>
      <c r="Z105" s="1091"/>
      <c r="AA105" s="1091"/>
      <c r="AB105" s="1091"/>
      <c r="AC105" s="1091"/>
    </row>
    <row r="106" spans="13:29" x14ac:dyDescent="0.15">
      <c r="M106" s="1072" t="s">
        <v>2807</v>
      </c>
      <c r="N106" s="1073"/>
      <c r="O106" s="1073"/>
      <c r="P106" s="1073"/>
      <c r="Q106" s="1073"/>
      <c r="R106" s="1089"/>
      <c r="S106" s="742"/>
      <c r="T106" s="769"/>
      <c r="U106" s="743"/>
      <c r="V106" s="1091"/>
      <c r="W106" s="1091"/>
      <c r="X106" s="1091"/>
      <c r="Y106" s="1091"/>
      <c r="Z106" s="1091"/>
      <c r="AA106" s="1091"/>
      <c r="AB106" s="1091"/>
      <c r="AC106" s="1091"/>
    </row>
    <row r="107" spans="13:29" x14ac:dyDescent="0.15">
      <c r="M107" s="1074" t="s">
        <v>2751</v>
      </c>
      <c r="N107" s="1075"/>
      <c r="O107" s="1075"/>
      <c r="P107" s="1075"/>
      <c r="Q107" s="1075"/>
      <c r="R107" s="1092"/>
      <c r="S107" s="740">
        <v>6084</v>
      </c>
      <c r="T107" s="751"/>
      <c r="U107" s="741"/>
      <c r="V107" s="1091"/>
      <c r="W107" s="1091"/>
      <c r="X107" s="1091"/>
      <c r="Y107" s="1091"/>
      <c r="Z107" s="1091"/>
      <c r="AA107" s="1091"/>
      <c r="AB107" s="1091"/>
      <c r="AC107" s="1091"/>
    </row>
    <row r="108" spans="13:29" x14ac:dyDescent="0.15">
      <c r="M108" s="1072" t="s">
        <v>2808</v>
      </c>
      <c r="N108" s="1073"/>
      <c r="O108" s="1073"/>
      <c r="P108" s="1073"/>
      <c r="Q108" s="1073"/>
      <c r="R108" s="1089"/>
      <c r="S108" s="738">
        <v>6084</v>
      </c>
      <c r="T108" s="753"/>
      <c r="U108" s="739"/>
      <c r="V108" s="1091"/>
      <c r="W108" s="1091"/>
      <c r="X108" s="1091"/>
      <c r="Y108" s="1091"/>
      <c r="Z108" s="1091"/>
      <c r="AA108" s="1091"/>
      <c r="AB108" s="1091"/>
      <c r="AC108" s="1091"/>
    </row>
    <row r="109" spans="13:29" x14ac:dyDescent="0.15">
      <c r="M109" s="1072" t="s">
        <v>1448</v>
      </c>
      <c r="N109" s="1073"/>
      <c r="O109" s="1073"/>
      <c r="P109" s="1073"/>
      <c r="Q109" s="1073"/>
      <c r="R109" s="1089"/>
      <c r="S109" s="738">
        <v>479591.08</v>
      </c>
      <c r="T109" s="753"/>
      <c r="U109" s="739"/>
      <c r="V109" s="1091"/>
      <c r="W109" s="1091"/>
      <c r="X109" s="1091"/>
      <c r="Y109" s="1091"/>
      <c r="Z109" s="1091"/>
      <c r="AA109" s="1091"/>
      <c r="AB109" s="1091"/>
      <c r="AC109" s="1091"/>
    </row>
  </sheetData>
  <mergeCells count="412">
    <mergeCell ref="M108:R108"/>
    <mergeCell ref="V108:X108"/>
    <mergeCell ref="Y108:AA108"/>
    <mergeCell ref="AB108:AC108"/>
    <mergeCell ref="M109:R109"/>
    <mergeCell ref="V109:X109"/>
    <mergeCell ref="Y109:AA109"/>
    <mergeCell ref="AB109:AC109"/>
    <mergeCell ref="M106:R106"/>
    <mergeCell ref="V106:X106"/>
    <mergeCell ref="Y106:AA106"/>
    <mergeCell ref="AB106:AC106"/>
    <mergeCell ref="M107:R107"/>
    <mergeCell ref="V107:X107"/>
    <mergeCell ref="Y107:AA107"/>
    <mergeCell ref="AB107:AC107"/>
    <mergeCell ref="M104:R104"/>
    <mergeCell ref="V104:X104"/>
    <mergeCell ref="Y104:AA104"/>
    <mergeCell ref="AB104:AC104"/>
    <mergeCell ref="M105:R105"/>
    <mergeCell ref="V105:X105"/>
    <mergeCell ref="Y105:AA105"/>
    <mergeCell ref="AB105:AC105"/>
    <mergeCell ref="M102:R102"/>
    <mergeCell ref="V102:X102"/>
    <mergeCell ref="Y102:AA102"/>
    <mergeCell ref="AB102:AC102"/>
    <mergeCell ref="M103:R103"/>
    <mergeCell ref="V103:X103"/>
    <mergeCell ref="Y103:AA103"/>
    <mergeCell ref="AB103:AC103"/>
    <mergeCell ref="M100:R100"/>
    <mergeCell ref="V100:X100"/>
    <mergeCell ref="Y100:AA100"/>
    <mergeCell ref="AB100:AC100"/>
    <mergeCell ref="M101:R101"/>
    <mergeCell ref="V101:X101"/>
    <mergeCell ref="Y101:AA101"/>
    <mergeCell ref="AB101:AC101"/>
    <mergeCell ref="M98:R98"/>
    <mergeCell ref="V98:X98"/>
    <mergeCell ref="Y98:AA98"/>
    <mergeCell ref="AB98:AC98"/>
    <mergeCell ref="M99:R99"/>
    <mergeCell ref="V99:X99"/>
    <mergeCell ref="Y99:AA99"/>
    <mergeCell ref="AB99:AC99"/>
    <mergeCell ref="M96:R96"/>
    <mergeCell ref="V96:X96"/>
    <mergeCell ref="Y96:AA96"/>
    <mergeCell ref="AB96:AC96"/>
    <mergeCell ref="M97:R97"/>
    <mergeCell ref="V97:X97"/>
    <mergeCell ref="Y97:AA97"/>
    <mergeCell ref="AB97:AC97"/>
    <mergeCell ref="M94:R94"/>
    <mergeCell ref="V94:X94"/>
    <mergeCell ref="Y94:AA94"/>
    <mergeCell ref="AB94:AC94"/>
    <mergeCell ref="M95:R95"/>
    <mergeCell ref="V95:X95"/>
    <mergeCell ref="Y95:AA95"/>
    <mergeCell ref="AB95:AC95"/>
    <mergeCell ref="M92:R92"/>
    <mergeCell ref="V92:X92"/>
    <mergeCell ref="Y92:AA92"/>
    <mergeCell ref="AB92:AC92"/>
    <mergeCell ref="M93:R93"/>
    <mergeCell ref="V93:X93"/>
    <mergeCell ref="Y93:AA93"/>
    <mergeCell ref="AB93:AC93"/>
    <mergeCell ref="V90:X90"/>
    <mergeCell ref="Y90:AA90"/>
    <mergeCell ref="AB90:AC90"/>
    <mergeCell ref="M91:R91"/>
    <mergeCell ref="V91:X91"/>
    <mergeCell ref="Y91:AA91"/>
    <mergeCell ref="AB91:AC91"/>
    <mergeCell ref="V88:X88"/>
    <mergeCell ref="Y88:AA88"/>
    <mergeCell ref="AB88:AC88"/>
    <mergeCell ref="M89:R89"/>
    <mergeCell ref="V89:X89"/>
    <mergeCell ref="Y89:AA89"/>
    <mergeCell ref="AB89:AC89"/>
    <mergeCell ref="V86:X86"/>
    <mergeCell ref="Y86:AA86"/>
    <mergeCell ref="AB86:AC86"/>
    <mergeCell ref="M87:R87"/>
    <mergeCell ref="V87:X87"/>
    <mergeCell ref="Y87:AA87"/>
    <mergeCell ref="AB87:AC87"/>
    <mergeCell ref="V84:X84"/>
    <mergeCell ref="Y84:AA84"/>
    <mergeCell ref="AB84:AC84"/>
    <mergeCell ref="M85:R85"/>
    <mergeCell ref="V85:X85"/>
    <mergeCell ref="Y85:AA85"/>
    <mergeCell ref="AB85:AC85"/>
    <mergeCell ref="V78:AC78"/>
    <mergeCell ref="M79:R79"/>
    <mergeCell ref="V79:AC79"/>
    <mergeCell ref="M80:R80"/>
    <mergeCell ref="V80:AC80"/>
    <mergeCell ref="M81:AC81"/>
    <mergeCell ref="V82:X82"/>
    <mergeCell ref="Y82:AA82"/>
    <mergeCell ref="AB82:AC82"/>
    <mergeCell ref="M83:R83"/>
    <mergeCell ref="V83:X83"/>
    <mergeCell ref="Y83:AA83"/>
    <mergeCell ref="AB83:AC83"/>
    <mergeCell ref="V75:AC75"/>
    <mergeCell ref="M76:R76"/>
    <mergeCell ref="V76:AC76"/>
    <mergeCell ref="M77:R77"/>
    <mergeCell ref="V77:AC77"/>
    <mergeCell ref="V72:AC72"/>
    <mergeCell ref="M73:R73"/>
    <mergeCell ref="V73:AC73"/>
    <mergeCell ref="M74:R74"/>
    <mergeCell ref="V74:AC74"/>
    <mergeCell ref="V69:AC69"/>
    <mergeCell ref="M70:R70"/>
    <mergeCell ref="V70:AC70"/>
    <mergeCell ref="M71:R71"/>
    <mergeCell ref="V71:AC71"/>
    <mergeCell ref="V66:AC66"/>
    <mergeCell ref="M67:R67"/>
    <mergeCell ref="V67:AC67"/>
    <mergeCell ref="M68:R68"/>
    <mergeCell ref="V68:AC68"/>
    <mergeCell ref="V63:AC63"/>
    <mergeCell ref="M64:R64"/>
    <mergeCell ref="V64:AC64"/>
    <mergeCell ref="M65:R65"/>
    <mergeCell ref="V65:AC65"/>
    <mergeCell ref="V60:AC60"/>
    <mergeCell ref="M61:R61"/>
    <mergeCell ref="V61:AC61"/>
    <mergeCell ref="M62:R62"/>
    <mergeCell ref="V62:AC62"/>
    <mergeCell ref="V57:AC57"/>
    <mergeCell ref="M58:R58"/>
    <mergeCell ref="V58:AC58"/>
    <mergeCell ref="M59:R59"/>
    <mergeCell ref="V59:AC59"/>
    <mergeCell ref="V54:AC54"/>
    <mergeCell ref="M55:R55"/>
    <mergeCell ref="V55:AC55"/>
    <mergeCell ref="M56:R56"/>
    <mergeCell ref="V56:AC56"/>
    <mergeCell ref="V51:AC51"/>
    <mergeCell ref="M52:R52"/>
    <mergeCell ref="V52:AC52"/>
    <mergeCell ref="M53:R53"/>
    <mergeCell ref="V53:AC53"/>
    <mergeCell ref="W48:Y48"/>
    <mergeCell ref="Z48:AB48"/>
    <mergeCell ref="M49:AC49"/>
    <mergeCell ref="M50:R50"/>
    <mergeCell ref="V50:AC50"/>
    <mergeCell ref="W46:Y46"/>
    <mergeCell ref="Z46:AB46"/>
    <mergeCell ref="M47:R47"/>
    <mergeCell ref="W47:Y47"/>
    <mergeCell ref="Z47:AB47"/>
    <mergeCell ref="W44:Y44"/>
    <mergeCell ref="Z44:AB44"/>
    <mergeCell ref="M45:R45"/>
    <mergeCell ref="W45:Y45"/>
    <mergeCell ref="Z45:AB45"/>
    <mergeCell ref="W42:Y42"/>
    <mergeCell ref="Z42:AB42"/>
    <mergeCell ref="M43:R43"/>
    <mergeCell ref="W43:Y43"/>
    <mergeCell ref="Z43:AB43"/>
    <mergeCell ref="W40:Y40"/>
    <mergeCell ref="Z40:AB40"/>
    <mergeCell ref="M41:P41"/>
    <mergeCell ref="Q41:R41"/>
    <mergeCell ref="S41:U41"/>
    <mergeCell ref="W41:Y41"/>
    <mergeCell ref="Z41:AB41"/>
    <mergeCell ref="W38:Y38"/>
    <mergeCell ref="Z38:AB38"/>
    <mergeCell ref="M39:P39"/>
    <mergeCell ref="Q39:R39"/>
    <mergeCell ref="W39:Y39"/>
    <mergeCell ref="Z39:AB39"/>
    <mergeCell ref="W33:Y33"/>
    <mergeCell ref="Z33:AB33"/>
    <mergeCell ref="W36:Y36"/>
    <mergeCell ref="Z36:AB36"/>
    <mergeCell ref="M37:P37"/>
    <mergeCell ref="Q37:R37"/>
    <mergeCell ref="W37:Y37"/>
    <mergeCell ref="Z37:AB37"/>
    <mergeCell ref="W34:Y34"/>
    <mergeCell ref="Z34:AB34"/>
    <mergeCell ref="M35:P35"/>
    <mergeCell ref="Q35:R35"/>
    <mergeCell ref="W35:Y35"/>
    <mergeCell ref="Z35:AB35"/>
    <mergeCell ref="W30:Y30"/>
    <mergeCell ref="Z30:AB30"/>
    <mergeCell ref="M31:P31"/>
    <mergeCell ref="Q31:R31"/>
    <mergeCell ref="W31:Y31"/>
    <mergeCell ref="Z31:AB31"/>
    <mergeCell ref="M32:P32"/>
    <mergeCell ref="Q32:R32"/>
    <mergeCell ref="W32:Y32"/>
    <mergeCell ref="Z32:AB32"/>
    <mergeCell ref="W28:Y28"/>
    <mergeCell ref="Z28:AB28"/>
    <mergeCell ref="M29:P29"/>
    <mergeCell ref="Q29:R29"/>
    <mergeCell ref="W29:Y29"/>
    <mergeCell ref="Z29:AB29"/>
    <mergeCell ref="M26:P26"/>
    <mergeCell ref="Q26:R26"/>
    <mergeCell ref="W26:Y26"/>
    <mergeCell ref="Z26:AB26"/>
    <mergeCell ref="M27:P27"/>
    <mergeCell ref="Q27:R27"/>
    <mergeCell ref="W27:Y27"/>
    <mergeCell ref="Z27:AB27"/>
    <mergeCell ref="AC23:AC24"/>
    <mergeCell ref="M24:P25"/>
    <mergeCell ref="Q24:R25"/>
    <mergeCell ref="W25:Y25"/>
    <mergeCell ref="Z25:AB25"/>
    <mergeCell ref="Z21:AB21"/>
    <mergeCell ref="M22:P23"/>
    <mergeCell ref="Q22:R23"/>
    <mergeCell ref="W22:Y22"/>
    <mergeCell ref="Z22:AB22"/>
    <mergeCell ref="W23:Y24"/>
    <mergeCell ref="Z23:AB24"/>
    <mergeCell ref="M12:P12"/>
    <mergeCell ref="Q12:R12"/>
    <mergeCell ref="M15:P16"/>
    <mergeCell ref="Q15:R16"/>
    <mergeCell ref="W15:AB15"/>
    <mergeCell ref="W16:AB17"/>
    <mergeCell ref="AC16:AC17"/>
    <mergeCell ref="M17:P19"/>
    <mergeCell ref="Q17:R19"/>
    <mergeCell ref="W18:AB18"/>
    <mergeCell ref="W19:AB20"/>
    <mergeCell ref="AC19:AC20"/>
    <mergeCell ref="M20:P21"/>
    <mergeCell ref="Q20:R21"/>
    <mergeCell ref="W21:Y21"/>
    <mergeCell ref="Q9:R9"/>
    <mergeCell ref="M10:P10"/>
    <mergeCell ref="Q10:R10"/>
    <mergeCell ref="M11:P11"/>
    <mergeCell ref="Q11:R11"/>
    <mergeCell ref="W5:Y5"/>
    <mergeCell ref="Z5:AB5"/>
    <mergeCell ref="W6:AB6"/>
    <mergeCell ref="M7:P7"/>
    <mergeCell ref="Q7:R7"/>
    <mergeCell ref="S7:U7"/>
    <mergeCell ref="E92:I92"/>
    <mergeCell ref="M5:O6"/>
    <mergeCell ref="P5:Q6"/>
    <mergeCell ref="R5:V6"/>
    <mergeCell ref="M8:P8"/>
    <mergeCell ref="Q8:R8"/>
    <mergeCell ref="M9:P9"/>
    <mergeCell ref="E90:I90"/>
    <mergeCell ref="E91:I91"/>
    <mergeCell ref="M90:R90"/>
    <mergeCell ref="E88:I88"/>
    <mergeCell ref="E89:I89"/>
    <mergeCell ref="M88:R88"/>
    <mergeCell ref="E86:I86"/>
    <mergeCell ref="E87:I87"/>
    <mergeCell ref="M86:R86"/>
    <mergeCell ref="E84:I84"/>
    <mergeCell ref="E85:I85"/>
    <mergeCell ref="M84:R84"/>
    <mergeCell ref="E82:I82"/>
    <mergeCell ref="E83:I83"/>
    <mergeCell ref="M82:R82"/>
    <mergeCell ref="E80:I80"/>
    <mergeCell ref="E81:I81"/>
    <mergeCell ref="E78:I78"/>
    <mergeCell ref="E79:I79"/>
    <mergeCell ref="M78:R78"/>
    <mergeCell ref="E76:I76"/>
    <mergeCell ref="E77:I77"/>
    <mergeCell ref="E74:I74"/>
    <mergeCell ref="E75:I75"/>
    <mergeCell ref="M75:R75"/>
    <mergeCell ref="E72:I72"/>
    <mergeCell ref="E73:I73"/>
    <mergeCell ref="M72:R72"/>
    <mergeCell ref="E70:I70"/>
    <mergeCell ref="E71:I71"/>
    <mergeCell ref="E68:I68"/>
    <mergeCell ref="E69:I69"/>
    <mergeCell ref="M69:R69"/>
    <mergeCell ref="E66:I66"/>
    <mergeCell ref="E67:I67"/>
    <mergeCell ref="M66:R66"/>
    <mergeCell ref="E63:I63"/>
    <mergeCell ref="E65:I65"/>
    <mergeCell ref="M63:R63"/>
    <mergeCell ref="E61:I61"/>
    <mergeCell ref="E62:I62"/>
    <mergeCell ref="E59:I59"/>
    <mergeCell ref="E60:I60"/>
    <mergeCell ref="M60:R60"/>
    <mergeCell ref="E57:I57"/>
    <mergeCell ref="E58:I58"/>
    <mergeCell ref="M57:R57"/>
    <mergeCell ref="E55:I55"/>
    <mergeCell ref="E56:I56"/>
    <mergeCell ref="E53:I53"/>
    <mergeCell ref="E54:I54"/>
    <mergeCell ref="M54:R54"/>
    <mergeCell ref="E51:I51"/>
    <mergeCell ref="E52:I52"/>
    <mergeCell ref="M51:R51"/>
    <mergeCell ref="E49:I49"/>
    <mergeCell ref="E50:I50"/>
    <mergeCell ref="E47:I47"/>
    <mergeCell ref="E48:I48"/>
    <mergeCell ref="M48:R48"/>
    <mergeCell ref="E45:I45"/>
    <mergeCell ref="E46:I46"/>
    <mergeCell ref="M46:R46"/>
    <mergeCell ref="E43:I43"/>
    <mergeCell ref="E44:I44"/>
    <mergeCell ref="M44:R44"/>
    <mergeCell ref="E41:I41"/>
    <mergeCell ref="E42:I42"/>
    <mergeCell ref="M42:R42"/>
    <mergeCell ref="E39:I39"/>
    <mergeCell ref="E40:I40"/>
    <mergeCell ref="M40:P40"/>
    <mergeCell ref="Q40:R40"/>
    <mergeCell ref="E37:I37"/>
    <mergeCell ref="E38:I38"/>
    <mergeCell ref="M38:P38"/>
    <mergeCell ref="Q38:R38"/>
    <mergeCell ref="E35:I35"/>
    <mergeCell ref="E36:I36"/>
    <mergeCell ref="M36:P36"/>
    <mergeCell ref="Q36:R36"/>
    <mergeCell ref="E33:I33"/>
    <mergeCell ref="E34:I34"/>
    <mergeCell ref="M34:P34"/>
    <mergeCell ref="Q34:R34"/>
    <mergeCell ref="E28:I28"/>
    <mergeCell ref="E29:I29"/>
    <mergeCell ref="E32:I32"/>
    <mergeCell ref="M28:P28"/>
    <mergeCell ref="Q28:R28"/>
    <mergeCell ref="M30:P30"/>
    <mergeCell ref="Q30:R30"/>
    <mergeCell ref="M33:P33"/>
    <mergeCell ref="Q33:R33"/>
    <mergeCell ref="E25:G25"/>
    <mergeCell ref="H25:I25"/>
    <mergeCell ref="E26:I26"/>
    <mergeCell ref="E27:I27"/>
    <mergeCell ref="E23:G23"/>
    <mergeCell ref="H23:I23"/>
    <mergeCell ref="E24:G24"/>
    <mergeCell ref="H24:I24"/>
    <mergeCell ref="E21:G21"/>
    <mergeCell ref="H21:I21"/>
    <mergeCell ref="E22:G22"/>
    <mergeCell ref="H22:I22"/>
    <mergeCell ref="E19:G19"/>
    <mergeCell ref="H19:I19"/>
    <mergeCell ref="E20:G20"/>
    <mergeCell ref="H20:I20"/>
    <mergeCell ref="E17:G17"/>
    <mergeCell ref="H17:I17"/>
    <mergeCell ref="E18:G18"/>
    <mergeCell ref="H18:I18"/>
    <mergeCell ref="E15:G15"/>
    <mergeCell ref="H15:I15"/>
    <mergeCell ref="E16:G16"/>
    <mergeCell ref="H16:I16"/>
    <mergeCell ref="E13:G13"/>
    <mergeCell ref="H13:I13"/>
    <mergeCell ref="E14:G14"/>
    <mergeCell ref="H14:I14"/>
    <mergeCell ref="E11:G11"/>
    <mergeCell ref="H11:I11"/>
    <mergeCell ref="E12:G12"/>
    <mergeCell ref="H12:I12"/>
    <mergeCell ref="E10:G10"/>
    <mergeCell ref="H10:I10"/>
    <mergeCell ref="E7:G7"/>
    <mergeCell ref="H7:I7"/>
    <mergeCell ref="E8:G8"/>
    <mergeCell ref="H8:I8"/>
    <mergeCell ref="E5:G5"/>
    <mergeCell ref="H5:I5"/>
    <mergeCell ref="E6:G6"/>
    <mergeCell ref="H6:I6"/>
    <mergeCell ref="E9:G9"/>
    <mergeCell ref="H9:I9"/>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75973-2A62-48E2-B801-B82789AEEA0F}">
  <dimension ref="A1:AH153"/>
  <sheetViews>
    <sheetView zoomScale="93" zoomScaleNormal="93" workbookViewId="0">
      <selection activeCell="D16" sqref="D16:F16"/>
    </sheetView>
  </sheetViews>
  <sheetFormatPr baseColWidth="10" defaultColWidth="8.83203125" defaultRowHeight="13" x14ac:dyDescent="0.15"/>
  <cols>
    <col min="1" max="2" width="26.33203125" customWidth="1"/>
    <col min="9" max="9" width="18.83203125" customWidth="1"/>
    <col min="28" max="28" width="17.6640625" customWidth="1"/>
    <col min="31" max="31" width="13.83203125" customWidth="1"/>
    <col min="34" max="34" width="18.5" customWidth="1"/>
  </cols>
  <sheetData>
    <row r="1" spans="1:34" x14ac:dyDescent="0.15">
      <c r="A1" s="239" t="s">
        <v>4111</v>
      </c>
    </row>
    <row r="2" spans="1:34" ht="16" x14ac:dyDescent="0.2">
      <c r="AE2" s="175" t="s">
        <v>19</v>
      </c>
      <c r="AF2" s="350"/>
      <c r="AG2" s="351">
        <v>93</v>
      </c>
      <c r="AH2" s="208">
        <v>111860.93</v>
      </c>
    </row>
    <row r="3" spans="1:34" ht="16" x14ac:dyDescent="0.2">
      <c r="A3" s="87" t="s">
        <v>4468</v>
      </c>
      <c r="AE3" s="175" t="s">
        <v>20</v>
      </c>
      <c r="AF3" s="354"/>
      <c r="AG3" s="513">
        <v>110</v>
      </c>
      <c r="AH3" s="208">
        <v>32126.91</v>
      </c>
    </row>
    <row r="4" spans="1:34" ht="16" x14ac:dyDescent="0.2">
      <c r="A4" s="1091"/>
      <c r="AE4" s="175" t="s">
        <v>21</v>
      </c>
      <c r="AF4" s="354"/>
      <c r="AG4" s="513">
        <v>77</v>
      </c>
      <c r="AH4" s="208">
        <v>12287</v>
      </c>
    </row>
    <row r="5" spans="1:34" ht="16" x14ac:dyDescent="0.2">
      <c r="A5" s="1091"/>
      <c r="D5" s="239" t="s">
        <v>4112</v>
      </c>
      <c r="L5" s="239" t="s">
        <v>4498</v>
      </c>
      <c r="AE5" s="175" t="s">
        <v>22</v>
      </c>
      <c r="AF5" s="354"/>
      <c r="AG5" s="513">
        <v>92</v>
      </c>
      <c r="AH5" s="208">
        <v>15991</v>
      </c>
    </row>
    <row r="6" spans="1:34" ht="17" thickBot="1" x14ac:dyDescent="0.25">
      <c r="A6" s="1091"/>
      <c r="AE6" s="178" t="s">
        <v>1488</v>
      </c>
      <c r="AF6" s="360"/>
      <c r="AG6" s="514">
        <v>8</v>
      </c>
      <c r="AH6" s="209">
        <v>152</v>
      </c>
    </row>
    <row r="7" spans="1:34" ht="14" thickBot="1" x14ac:dyDescent="0.2">
      <c r="A7" s="88" t="s">
        <v>1486</v>
      </c>
      <c r="B7" s="88" t="s">
        <v>1487</v>
      </c>
      <c r="D7" s="1166"/>
      <c r="E7" s="1167"/>
      <c r="F7" s="1168"/>
      <c r="G7" s="1166"/>
      <c r="H7" s="1168"/>
      <c r="I7" s="1166"/>
      <c r="J7" s="1168"/>
      <c r="L7" s="1081" t="s">
        <v>2742</v>
      </c>
      <c r="M7" s="1082"/>
      <c r="N7" s="1082"/>
      <c r="O7" s="1094"/>
      <c r="P7" s="1081" t="s">
        <v>2743</v>
      </c>
      <c r="Q7" s="1094"/>
      <c r="R7" s="1081" t="s">
        <v>1450</v>
      </c>
      <c r="S7" s="1082"/>
      <c r="T7" s="1082"/>
      <c r="U7" s="1094"/>
      <c r="V7" s="29"/>
      <c r="W7" s="29"/>
      <c r="X7" s="29"/>
      <c r="Y7" s="29"/>
      <c r="Z7" s="29"/>
      <c r="AA7" s="631" t="s">
        <v>1488</v>
      </c>
      <c r="AB7" s="632">
        <f>AH6</f>
        <v>152</v>
      </c>
      <c r="AH7" s="143">
        <f>SUM(AH2:AH6)</f>
        <v>172417.84</v>
      </c>
    </row>
    <row r="8" spans="1:34" ht="14" thickBot="1" x14ac:dyDescent="0.2">
      <c r="A8" s="89" t="s">
        <v>1488</v>
      </c>
      <c r="B8" s="163">
        <v>8</v>
      </c>
      <c r="D8" s="1166"/>
      <c r="E8" s="1167"/>
      <c r="F8" s="1168"/>
      <c r="G8" s="1166"/>
      <c r="H8" s="1168"/>
      <c r="I8" s="1166"/>
      <c r="J8" s="1168"/>
      <c r="L8" s="1163" t="s">
        <v>1464</v>
      </c>
      <c r="M8" s="1164"/>
      <c r="N8" s="1164"/>
      <c r="O8" s="1165"/>
      <c r="P8" s="1163" t="s">
        <v>2744</v>
      </c>
      <c r="Q8" s="1165"/>
      <c r="R8" s="619">
        <v>23537</v>
      </c>
      <c r="S8" s="614"/>
      <c r="T8" s="614"/>
      <c r="U8" s="620"/>
      <c r="V8" s="29"/>
      <c r="W8" s="29"/>
      <c r="X8" s="29"/>
      <c r="Y8" s="29"/>
      <c r="Z8" s="29"/>
      <c r="AA8" s="631" t="s">
        <v>22</v>
      </c>
      <c r="AB8" s="632">
        <f>AH5</f>
        <v>15991</v>
      </c>
    </row>
    <row r="9" spans="1:34" ht="14" thickBot="1" x14ac:dyDescent="0.2">
      <c r="A9" s="90" t="s">
        <v>1489</v>
      </c>
      <c r="B9" s="164">
        <v>110</v>
      </c>
      <c r="D9" s="1076"/>
      <c r="E9" s="1077"/>
      <c r="F9" s="1101"/>
      <c r="G9" s="1076"/>
      <c r="H9" s="1101"/>
      <c r="I9" s="1076"/>
      <c r="J9" s="1101"/>
      <c r="L9" s="1163" t="s">
        <v>2745</v>
      </c>
      <c r="M9" s="1164"/>
      <c r="N9" s="1164"/>
      <c r="O9" s="1165"/>
      <c r="P9" s="1163" t="s">
        <v>2746</v>
      </c>
      <c r="Q9" s="1165"/>
      <c r="R9" s="619">
        <v>305</v>
      </c>
      <c r="S9" s="614"/>
      <c r="T9" s="614"/>
      <c r="U9" s="620"/>
      <c r="V9" s="29"/>
      <c r="W9" s="29"/>
      <c r="X9" s="29"/>
      <c r="Y9" s="29"/>
      <c r="Z9" s="29"/>
      <c r="AA9" s="631" t="s">
        <v>21</v>
      </c>
      <c r="AB9" s="632">
        <f>AH4</f>
        <v>12287</v>
      </c>
    </row>
    <row r="10" spans="1:34" ht="14" thickBot="1" x14ac:dyDescent="0.2">
      <c r="A10" s="89" t="s">
        <v>1490</v>
      </c>
      <c r="B10" s="163">
        <v>92</v>
      </c>
      <c r="D10" s="1081" t="s">
        <v>1428</v>
      </c>
      <c r="E10" s="1082"/>
      <c r="F10" s="1094"/>
      <c r="G10" s="1081" t="s">
        <v>1429</v>
      </c>
      <c r="H10" s="1094"/>
      <c r="I10" s="1161">
        <v>896</v>
      </c>
      <c r="J10" s="1162"/>
      <c r="L10" s="1163" t="s">
        <v>2747</v>
      </c>
      <c r="M10" s="1164"/>
      <c r="N10" s="1164"/>
      <c r="O10" s="1165"/>
      <c r="P10" s="1163" t="s">
        <v>2748</v>
      </c>
      <c r="Q10" s="1165"/>
      <c r="R10" s="619">
        <v>4989</v>
      </c>
      <c r="S10" s="614"/>
      <c r="T10" s="614"/>
      <c r="U10" s="620"/>
      <c r="V10" s="29"/>
      <c r="W10" s="29"/>
      <c r="X10" s="29"/>
      <c r="Y10" s="29"/>
      <c r="Z10" s="29"/>
      <c r="AA10" s="631" t="s">
        <v>20</v>
      </c>
      <c r="AB10" s="632">
        <f>AH3</f>
        <v>32126.91</v>
      </c>
    </row>
    <row r="11" spans="1:34" ht="14" thickBot="1" x14ac:dyDescent="0.2">
      <c r="A11" s="90" t="s">
        <v>1491</v>
      </c>
      <c r="B11" s="164">
        <v>77</v>
      </c>
      <c r="D11" s="1081" t="s">
        <v>1430</v>
      </c>
      <c r="E11" s="1082"/>
      <c r="F11" s="1094"/>
      <c r="G11" s="1081" t="s">
        <v>1431</v>
      </c>
      <c r="H11" s="1094"/>
      <c r="I11" s="1161">
        <v>755</v>
      </c>
      <c r="J11" s="1162"/>
      <c r="L11" s="1163" t="s">
        <v>4474</v>
      </c>
      <c r="M11" s="1164"/>
      <c r="N11" s="1164"/>
      <c r="O11" s="1165"/>
      <c r="P11" s="1163" t="s">
        <v>4475</v>
      </c>
      <c r="Q11" s="1165"/>
      <c r="R11" s="619">
        <v>388</v>
      </c>
      <c r="S11" s="614"/>
      <c r="T11" s="614"/>
      <c r="U11" s="620"/>
      <c r="V11" s="29"/>
      <c r="W11" s="29"/>
      <c r="X11" s="29"/>
      <c r="Y11" s="29"/>
      <c r="Z11" s="29"/>
      <c r="AA11" s="631" t="s">
        <v>19</v>
      </c>
      <c r="AB11" s="632">
        <f>AH2</f>
        <v>111860.93</v>
      </c>
    </row>
    <row r="12" spans="1:34" ht="15" thickTop="1" thickBot="1" x14ac:dyDescent="0.2">
      <c r="A12" s="91"/>
      <c r="B12" s="165">
        <v>287</v>
      </c>
      <c r="D12" s="1081" t="s">
        <v>1432</v>
      </c>
      <c r="E12" s="1082"/>
      <c r="F12" s="1094"/>
      <c r="G12" s="1081" t="s">
        <v>1433</v>
      </c>
      <c r="H12" s="1094"/>
      <c r="I12" s="1161">
        <v>386</v>
      </c>
      <c r="J12" s="1162"/>
      <c r="L12" s="1163" t="s">
        <v>2749</v>
      </c>
      <c r="M12" s="1164"/>
      <c r="N12" s="1164"/>
      <c r="O12" s="1165"/>
      <c r="P12" s="1163" t="s">
        <v>2750</v>
      </c>
      <c r="Q12" s="1165"/>
      <c r="R12" s="619">
        <v>400</v>
      </c>
      <c r="S12" s="614"/>
      <c r="T12" s="614"/>
      <c r="U12" s="620"/>
      <c r="V12" s="29"/>
      <c r="W12" s="29"/>
      <c r="X12" s="29"/>
      <c r="Y12" s="29"/>
      <c r="Z12" s="29"/>
    </row>
    <row r="13" spans="1:34" ht="14" x14ac:dyDescent="0.2">
      <c r="A13" s="92"/>
      <c r="D13" s="1081" t="s">
        <v>1434</v>
      </c>
      <c r="E13" s="1082"/>
      <c r="F13" s="1094"/>
      <c r="G13" s="1081" t="s">
        <v>1435</v>
      </c>
      <c r="H13" s="1094"/>
      <c r="I13" s="1161">
        <v>159</v>
      </c>
      <c r="J13" s="1162"/>
      <c r="L13" s="1081" t="s">
        <v>2926</v>
      </c>
      <c r="M13" s="1082"/>
      <c r="N13" s="1082"/>
      <c r="O13" s="1094"/>
      <c r="P13" s="1081" t="s">
        <v>3759</v>
      </c>
      <c r="Q13" s="1094"/>
      <c r="R13" s="1161">
        <v>402</v>
      </c>
      <c r="S13" s="1171"/>
      <c r="T13" s="1171"/>
      <c r="U13" s="1162"/>
      <c r="V13" s="29"/>
      <c r="W13" s="29"/>
      <c r="X13" s="29"/>
      <c r="Y13" s="29"/>
      <c r="Z13" s="29"/>
    </row>
    <row r="14" spans="1:34" x14ac:dyDescent="0.15">
      <c r="A14" s="239" t="s">
        <v>4471</v>
      </c>
      <c r="D14" s="1081" t="s">
        <v>1436</v>
      </c>
      <c r="E14" s="1082"/>
      <c r="F14" s="1094"/>
      <c r="G14" s="1081" t="s">
        <v>1437</v>
      </c>
      <c r="H14" s="1094"/>
      <c r="I14" s="1161">
        <v>336</v>
      </c>
      <c r="J14" s="1162"/>
      <c r="L14" s="1163" t="s">
        <v>2751</v>
      </c>
      <c r="M14" s="1164"/>
      <c r="N14" s="1164"/>
      <c r="O14" s="1165"/>
      <c r="P14" s="1163" t="s">
        <v>2752</v>
      </c>
      <c r="Q14" s="1165"/>
      <c r="R14" s="619">
        <v>6600</v>
      </c>
      <c r="S14" s="614"/>
      <c r="T14" s="614"/>
      <c r="U14" s="620"/>
      <c r="V14" s="29"/>
      <c r="W14" s="29"/>
      <c r="X14" s="29"/>
      <c r="Y14" s="29"/>
      <c r="Z14" s="29"/>
    </row>
    <row r="15" spans="1:34" x14ac:dyDescent="0.15">
      <c r="D15" s="1163" t="s">
        <v>1438</v>
      </c>
      <c r="E15" s="1164"/>
      <c r="F15" s="1165"/>
      <c r="G15" s="1163" t="s">
        <v>1439</v>
      </c>
      <c r="H15" s="1165"/>
      <c r="I15" s="619">
        <v>38288.230000000003</v>
      </c>
      <c r="J15" s="620"/>
      <c r="L15" s="1163" t="s">
        <v>1452</v>
      </c>
      <c r="M15" s="1164"/>
      <c r="N15" s="1164"/>
      <c r="O15" s="1165"/>
      <c r="P15" s="1163" t="s">
        <v>2753</v>
      </c>
      <c r="Q15" s="1165"/>
      <c r="R15" s="619">
        <v>9986</v>
      </c>
      <c r="S15" s="614"/>
      <c r="T15" s="614"/>
      <c r="U15" s="620"/>
      <c r="V15" s="29"/>
      <c r="W15" s="29"/>
      <c r="X15" s="29"/>
      <c r="Y15" s="29"/>
      <c r="Z15" s="29"/>
    </row>
    <row r="16" spans="1:34" ht="14" x14ac:dyDescent="0.2">
      <c r="A16" s="87" t="s">
        <v>4469</v>
      </c>
      <c r="D16" s="1163" t="s">
        <v>1440</v>
      </c>
      <c r="E16" s="1164"/>
      <c r="F16" s="1165"/>
      <c r="G16" s="1163" t="s">
        <v>1441</v>
      </c>
      <c r="H16" s="1165"/>
      <c r="I16" s="619">
        <v>24926.91</v>
      </c>
      <c r="J16" s="620"/>
      <c r="L16" s="1163" t="s">
        <v>2754</v>
      </c>
      <c r="M16" s="1164"/>
      <c r="N16" s="1164"/>
      <c r="O16" s="1165"/>
      <c r="P16" s="1163" t="s">
        <v>2755</v>
      </c>
      <c r="Q16" s="1165"/>
      <c r="R16" s="619">
        <v>984</v>
      </c>
      <c r="S16" s="614"/>
      <c r="T16" s="614"/>
      <c r="U16" s="620"/>
      <c r="V16" s="29"/>
      <c r="W16" s="29"/>
      <c r="X16" s="29"/>
      <c r="Y16" s="29"/>
      <c r="Z16" s="29"/>
    </row>
    <row r="17" spans="1:29" x14ac:dyDescent="0.15">
      <c r="A17" s="1091"/>
      <c r="D17" s="1163" t="s">
        <v>1442</v>
      </c>
      <c r="E17" s="1164"/>
      <c r="F17" s="1165"/>
      <c r="G17" s="1163" t="s">
        <v>1443</v>
      </c>
      <c r="H17" s="1165"/>
      <c r="I17" s="619">
        <v>12287</v>
      </c>
      <c r="J17" s="620"/>
      <c r="L17" s="1081" t="s">
        <v>2756</v>
      </c>
      <c r="M17" s="1082"/>
      <c r="N17" s="1082"/>
      <c r="O17" s="1094"/>
      <c r="P17" s="1081" t="s">
        <v>2757</v>
      </c>
      <c r="Q17" s="1094"/>
      <c r="R17" s="1161">
        <v>300</v>
      </c>
      <c r="S17" s="1171"/>
      <c r="T17" s="1171"/>
      <c r="U17" s="1162"/>
      <c r="V17" s="29"/>
      <c r="W17" s="29"/>
      <c r="X17" s="29"/>
      <c r="Y17" s="29"/>
      <c r="Z17" s="29"/>
    </row>
    <row r="18" spans="1:29" x14ac:dyDescent="0.15">
      <c r="A18" s="1091"/>
      <c r="D18" s="1163" t="s">
        <v>1444</v>
      </c>
      <c r="E18" s="1164"/>
      <c r="F18" s="1165"/>
      <c r="G18" s="1163" t="s">
        <v>1445</v>
      </c>
      <c r="H18" s="1165"/>
      <c r="I18" s="619">
        <v>15341</v>
      </c>
      <c r="J18" s="620"/>
      <c r="L18" s="1081" t="s">
        <v>2758</v>
      </c>
      <c r="M18" s="1082"/>
      <c r="N18" s="1082"/>
      <c r="O18" s="1094"/>
      <c r="P18" s="1081" t="s">
        <v>2759</v>
      </c>
      <c r="Q18" s="1094"/>
      <c r="R18" s="1161">
        <v>600</v>
      </c>
      <c r="S18" s="1171"/>
      <c r="T18" s="1171"/>
      <c r="U18" s="1162"/>
      <c r="V18" s="29"/>
      <c r="W18" s="29"/>
      <c r="X18" s="29"/>
      <c r="Y18" s="29"/>
      <c r="Z18" s="29"/>
    </row>
    <row r="19" spans="1:29" ht="14" thickBot="1" x14ac:dyDescent="0.2">
      <c r="A19" s="1091"/>
      <c r="D19" s="1072" t="s">
        <v>1448</v>
      </c>
      <c r="E19" s="1073"/>
      <c r="F19" s="1089"/>
      <c r="G19" s="1076"/>
      <c r="H19" s="1101"/>
      <c r="I19" s="1169">
        <v>101845.79</v>
      </c>
      <c r="J19" s="1170"/>
      <c r="L19" s="1081" t="s">
        <v>2760</v>
      </c>
      <c r="M19" s="1082"/>
      <c r="N19" s="1082"/>
      <c r="O19" s="1094"/>
      <c r="P19" s="1081" t="s">
        <v>2761</v>
      </c>
      <c r="Q19" s="1094"/>
      <c r="R19" s="1161">
        <v>11811</v>
      </c>
      <c r="S19" s="1171"/>
      <c r="T19" s="1171"/>
      <c r="U19" s="1162"/>
      <c r="V19" s="29"/>
      <c r="W19" s="29"/>
      <c r="X19" s="29"/>
      <c r="Y19" s="29"/>
      <c r="Z19" s="29"/>
    </row>
    <row r="20" spans="1:29" ht="14" thickBot="1" x14ac:dyDescent="0.2">
      <c r="A20" s="88" t="s">
        <v>1846</v>
      </c>
      <c r="B20" s="88" t="s">
        <v>1487</v>
      </c>
      <c r="D20" s="29"/>
      <c r="E20" s="29"/>
      <c r="F20" s="29"/>
      <c r="G20" s="29"/>
      <c r="H20" s="29"/>
      <c r="I20" s="29"/>
      <c r="J20" s="29"/>
      <c r="L20" s="1081" t="s">
        <v>2923</v>
      </c>
      <c r="M20" s="1082"/>
      <c r="N20" s="1082"/>
      <c r="O20" s="1094"/>
      <c r="P20" s="1081" t="s">
        <v>2924</v>
      </c>
      <c r="Q20" s="1094"/>
      <c r="R20" s="1161">
        <v>4133</v>
      </c>
      <c r="S20" s="1171"/>
      <c r="T20" s="1171"/>
      <c r="U20" s="1162"/>
      <c r="V20" s="29"/>
      <c r="W20" s="29"/>
      <c r="X20" s="29"/>
      <c r="Y20" s="29"/>
      <c r="Z20" s="29"/>
    </row>
    <row r="21" spans="1:29" ht="14" thickBot="1" x14ac:dyDescent="0.2">
      <c r="A21" s="89" t="s">
        <v>1847</v>
      </c>
      <c r="B21" s="163">
        <v>2</v>
      </c>
      <c r="D21" s="1078"/>
      <c r="E21" s="1078"/>
      <c r="F21" s="1078"/>
      <c r="G21" s="1078"/>
      <c r="H21" s="1078"/>
      <c r="I21" s="1078"/>
      <c r="J21" s="1078"/>
      <c r="L21" s="1081" t="s">
        <v>1428</v>
      </c>
      <c r="M21" s="1082"/>
      <c r="N21" s="1082"/>
      <c r="O21" s="1094"/>
      <c r="P21" s="1081" t="s">
        <v>1429</v>
      </c>
      <c r="Q21" s="1094"/>
      <c r="R21" s="1161">
        <v>2580</v>
      </c>
      <c r="S21" s="1171"/>
      <c r="T21" s="1171"/>
      <c r="U21" s="1162"/>
      <c r="V21" s="29"/>
      <c r="W21" s="29"/>
      <c r="X21" s="29"/>
      <c r="Y21" s="29"/>
      <c r="Z21" s="29"/>
    </row>
    <row r="22" spans="1:29" ht="14" thickBot="1" x14ac:dyDescent="0.2">
      <c r="A22" s="90" t="s">
        <v>1848</v>
      </c>
      <c r="B22" s="164">
        <v>6</v>
      </c>
      <c r="D22" s="1081" t="s">
        <v>1449</v>
      </c>
      <c r="E22" s="1082"/>
      <c r="F22" s="1082"/>
      <c r="G22" s="1082"/>
      <c r="H22" s="1094"/>
      <c r="I22" s="1081" t="s">
        <v>1450</v>
      </c>
      <c r="J22" s="1082"/>
      <c r="L22" s="1081" t="s">
        <v>1430</v>
      </c>
      <c r="M22" s="1082"/>
      <c r="N22" s="1082"/>
      <c r="O22" s="1094"/>
      <c r="P22" s="1081" t="s">
        <v>1431</v>
      </c>
      <c r="Q22" s="1094"/>
      <c r="R22" s="1161">
        <v>6166</v>
      </c>
      <c r="S22" s="1171"/>
      <c r="T22" s="1171"/>
      <c r="U22" s="1162"/>
      <c r="V22" s="29"/>
      <c r="W22" s="29"/>
      <c r="X22" s="29"/>
      <c r="Y22" s="29"/>
      <c r="Z22" s="29"/>
    </row>
    <row r="23" spans="1:29" ht="14" thickBot="1" x14ac:dyDescent="0.2">
      <c r="A23" s="89" t="s">
        <v>4470</v>
      </c>
      <c r="B23" s="163">
        <v>1</v>
      </c>
      <c r="D23" s="1072" t="s">
        <v>1451</v>
      </c>
      <c r="E23" s="1073"/>
      <c r="F23" s="1073"/>
      <c r="G23" s="1073"/>
      <c r="H23" s="1089"/>
      <c r="I23" s="1076"/>
      <c r="J23" s="1077"/>
      <c r="L23" s="1081" t="s">
        <v>1432</v>
      </c>
      <c r="M23" s="1082"/>
      <c r="N23" s="1082"/>
      <c r="O23" s="1094"/>
      <c r="P23" s="1081" t="s">
        <v>1433</v>
      </c>
      <c r="Q23" s="1094"/>
      <c r="R23" s="1161">
        <v>5732</v>
      </c>
      <c r="S23" s="1171"/>
      <c r="T23" s="1171"/>
      <c r="U23" s="1162"/>
      <c r="V23" s="29"/>
      <c r="W23" s="29"/>
      <c r="X23" s="29"/>
      <c r="Y23" s="29"/>
      <c r="Z23" s="29"/>
    </row>
    <row r="24" spans="1:29" ht="14" thickBot="1" x14ac:dyDescent="0.2">
      <c r="A24" s="90" t="s">
        <v>1849</v>
      </c>
      <c r="B24" s="164">
        <v>25</v>
      </c>
      <c r="D24" s="1074" t="s">
        <v>1452</v>
      </c>
      <c r="E24" s="1075"/>
      <c r="F24" s="1075"/>
      <c r="G24" s="1075"/>
      <c r="H24" s="1092"/>
      <c r="I24" s="1161">
        <v>900</v>
      </c>
      <c r="J24" s="1171"/>
      <c r="L24" s="1163" t="s">
        <v>2764</v>
      </c>
      <c r="M24" s="1164"/>
      <c r="N24" s="1164"/>
      <c r="O24" s="1165"/>
      <c r="P24" s="1163" t="s">
        <v>2765</v>
      </c>
      <c r="Q24" s="1165"/>
      <c r="R24" s="619">
        <v>16049</v>
      </c>
      <c r="S24" s="614"/>
      <c r="T24" s="614"/>
      <c r="U24" s="620"/>
      <c r="V24" s="29"/>
      <c r="W24" s="29"/>
      <c r="X24" s="29"/>
      <c r="Y24" s="29"/>
      <c r="Z24" s="29"/>
    </row>
    <row r="25" spans="1:29" ht="14" thickBot="1" x14ac:dyDescent="0.2">
      <c r="A25" s="89" t="s">
        <v>1850</v>
      </c>
      <c r="B25" s="163">
        <v>9</v>
      </c>
      <c r="D25" s="1074" t="s">
        <v>1428</v>
      </c>
      <c r="E25" s="1075"/>
      <c r="F25" s="1075"/>
      <c r="G25" s="1075"/>
      <c r="H25" s="1092"/>
      <c r="I25" s="1161">
        <v>896</v>
      </c>
      <c r="J25" s="1171"/>
      <c r="L25" s="1081" t="s">
        <v>2766</v>
      </c>
      <c r="M25" s="1082"/>
      <c r="N25" s="1082"/>
      <c r="O25" s="1094"/>
      <c r="P25" s="1081" t="s">
        <v>2767</v>
      </c>
      <c r="Q25" s="1094"/>
      <c r="R25" s="1161">
        <v>25112</v>
      </c>
      <c r="S25" s="1171"/>
      <c r="T25" s="1171"/>
      <c r="U25" s="1162"/>
      <c r="V25" s="29"/>
      <c r="W25" s="29"/>
      <c r="X25" s="29"/>
      <c r="Y25" s="29"/>
      <c r="Z25" s="29"/>
    </row>
    <row r="26" spans="1:29" ht="14" thickBot="1" x14ac:dyDescent="0.2">
      <c r="A26" s="90" t="s">
        <v>1852</v>
      </c>
      <c r="B26" s="164">
        <v>15</v>
      </c>
      <c r="D26" s="1074" t="s">
        <v>1430</v>
      </c>
      <c r="E26" s="1075"/>
      <c r="F26" s="1075"/>
      <c r="G26" s="1075"/>
      <c r="H26" s="1092"/>
      <c r="I26" s="1161">
        <v>755</v>
      </c>
      <c r="J26" s="1171"/>
      <c r="L26" s="1081" t="s">
        <v>2768</v>
      </c>
      <c r="M26" s="1082"/>
      <c r="N26" s="1082"/>
      <c r="O26" s="1094"/>
      <c r="P26" s="1081" t="s">
        <v>2769</v>
      </c>
      <c r="Q26" s="1094"/>
      <c r="R26" s="1161">
        <v>7503.58</v>
      </c>
      <c r="S26" s="1171"/>
      <c r="T26" s="1171"/>
      <c r="U26" s="1162"/>
      <c r="V26" s="29"/>
      <c r="W26" s="29"/>
      <c r="X26" s="29"/>
      <c r="Y26" s="29"/>
      <c r="Z26" s="29"/>
    </row>
    <row r="27" spans="1:29" ht="25" thickBot="1" x14ac:dyDescent="0.2">
      <c r="A27" s="89" t="s">
        <v>1853</v>
      </c>
      <c r="B27" s="163">
        <v>56</v>
      </c>
      <c r="D27" s="1074" t="s">
        <v>1432</v>
      </c>
      <c r="E27" s="1075"/>
      <c r="F27" s="1075"/>
      <c r="G27" s="1075"/>
      <c r="H27" s="1092"/>
      <c r="I27" s="1161">
        <v>318</v>
      </c>
      <c r="J27" s="1171"/>
      <c r="L27" s="1081" t="s">
        <v>2770</v>
      </c>
      <c r="M27" s="1082"/>
      <c r="N27" s="1082"/>
      <c r="O27" s="1094"/>
      <c r="P27" s="1081" t="s">
        <v>2771</v>
      </c>
      <c r="Q27" s="1094"/>
      <c r="R27" s="1161">
        <v>1716</v>
      </c>
      <c r="S27" s="1171"/>
      <c r="T27" s="1171"/>
      <c r="U27" s="1162"/>
      <c r="V27" s="29"/>
      <c r="W27" s="29"/>
      <c r="X27" s="29"/>
      <c r="Y27" s="29"/>
      <c r="Z27" s="29"/>
    </row>
    <row r="28" spans="1:29" ht="25" thickBot="1" x14ac:dyDescent="0.2">
      <c r="A28" s="90" t="s">
        <v>1854</v>
      </c>
      <c r="B28" s="164">
        <v>63</v>
      </c>
      <c r="D28" s="1074" t="s">
        <v>1438</v>
      </c>
      <c r="E28" s="1075"/>
      <c r="F28" s="1075"/>
      <c r="G28" s="1075"/>
      <c r="H28" s="1092"/>
      <c r="I28" s="1161">
        <v>28458.43</v>
      </c>
      <c r="J28" s="1171"/>
      <c r="L28" s="1081" t="s">
        <v>1436</v>
      </c>
      <c r="M28" s="1082"/>
      <c r="N28" s="1082"/>
      <c r="O28" s="1094"/>
      <c r="P28" s="1081" t="s">
        <v>1437</v>
      </c>
      <c r="Q28" s="1094"/>
      <c r="R28" s="1161">
        <v>156373</v>
      </c>
      <c r="S28" s="1171"/>
      <c r="T28" s="1171"/>
      <c r="U28" s="1162"/>
      <c r="V28" s="29"/>
      <c r="W28" s="29"/>
      <c r="X28" s="29"/>
      <c r="Y28" s="29"/>
      <c r="Z28" s="29"/>
    </row>
    <row r="29" spans="1:29" ht="18.5" customHeight="1" thickBot="1" x14ac:dyDescent="0.2">
      <c r="A29" s="89" t="s">
        <v>1855</v>
      </c>
      <c r="B29" s="163">
        <v>21</v>
      </c>
      <c r="D29" s="1072" t="s">
        <v>1453</v>
      </c>
      <c r="E29" s="1073"/>
      <c r="F29" s="1073"/>
      <c r="G29" s="1073"/>
      <c r="H29" s="1089"/>
      <c r="I29" s="1169">
        <v>31327.43</v>
      </c>
      <c r="J29" s="1170"/>
      <c r="L29" s="1081" t="s">
        <v>2772</v>
      </c>
      <c r="M29" s="1082"/>
      <c r="N29" s="1082"/>
      <c r="O29" s="1094"/>
      <c r="P29" s="1076"/>
      <c r="Q29" s="1101"/>
      <c r="R29" s="1161">
        <v>75785</v>
      </c>
      <c r="S29" s="1171"/>
      <c r="T29" s="1171"/>
      <c r="U29" s="1162"/>
      <c r="V29" s="29"/>
      <c r="W29" s="29"/>
      <c r="X29" s="29"/>
      <c r="Y29" s="29"/>
      <c r="Z29" s="29"/>
      <c r="AA29" s="29"/>
      <c r="AB29" s="29"/>
      <c r="AC29" s="29"/>
    </row>
    <row r="30" spans="1:29" ht="15" thickTop="1" thickBot="1" x14ac:dyDescent="0.2">
      <c r="A30" s="91"/>
      <c r="B30" s="165">
        <v>198</v>
      </c>
      <c r="D30" s="1072" t="s">
        <v>1454</v>
      </c>
      <c r="E30" s="1073"/>
      <c r="F30" s="1073"/>
      <c r="G30" s="1073"/>
      <c r="H30" s="1089"/>
      <c r="I30" s="1172"/>
      <c r="J30" s="1173"/>
      <c r="L30" s="1163" t="s">
        <v>1438</v>
      </c>
      <c r="M30" s="1164"/>
      <c r="N30" s="1164"/>
      <c r="O30" s="1165"/>
      <c r="P30" s="1163" t="s">
        <v>1439</v>
      </c>
      <c r="Q30" s="1165"/>
      <c r="R30" s="619">
        <v>73724.7</v>
      </c>
      <c r="S30" s="614"/>
      <c r="T30" s="614"/>
      <c r="U30" s="620"/>
      <c r="V30" s="29"/>
      <c r="W30" s="29"/>
      <c r="X30" s="29"/>
      <c r="Y30" s="29"/>
      <c r="Z30" s="29"/>
      <c r="AA30" s="29"/>
      <c r="AB30" s="29"/>
      <c r="AC30" s="29"/>
    </row>
    <row r="31" spans="1:29" ht="14" x14ac:dyDescent="0.2">
      <c r="A31" s="92"/>
      <c r="D31" s="1074" t="s">
        <v>1432</v>
      </c>
      <c r="E31" s="1075"/>
      <c r="F31" s="1075"/>
      <c r="G31" s="1075"/>
      <c r="H31" s="1092"/>
      <c r="I31" s="1161">
        <v>68</v>
      </c>
      <c r="J31" s="1171"/>
      <c r="L31" s="1163" t="s">
        <v>1440</v>
      </c>
      <c r="M31" s="1164"/>
      <c r="N31" s="1164"/>
      <c r="O31" s="1165"/>
      <c r="P31" s="1163" t="s">
        <v>1441</v>
      </c>
      <c r="Q31" s="1165"/>
      <c r="R31" s="619">
        <v>7200</v>
      </c>
      <c r="S31" s="614"/>
      <c r="T31" s="614"/>
      <c r="U31" s="620"/>
      <c r="V31" s="29"/>
      <c r="W31" s="29"/>
      <c r="X31" s="29"/>
      <c r="Y31" s="29"/>
      <c r="Z31" s="29"/>
      <c r="AA31" s="29"/>
      <c r="AB31" s="29"/>
      <c r="AC31" s="29"/>
    </row>
    <row r="32" spans="1:29" x14ac:dyDescent="0.15">
      <c r="A32" s="239" t="s">
        <v>4473</v>
      </c>
      <c r="D32" s="1074" t="s">
        <v>1436</v>
      </c>
      <c r="E32" s="1075"/>
      <c r="F32" s="1075"/>
      <c r="G32" s="1075"/>
      <c r="H32" s="1092"/>
      <c r="I32" s="1161">
        <v>336</v>
      </c>
      <c r="J32" s="1171"/>
      <c r="L32" s="29"/>
      <c r="M32" s="29"/>
      <c r="N32" s="29"/>
      <c r="O32" s="29"/>
      <c r="P32" s="29"/>
      <c r="Q32" s="29"/>
      <c r="R32" s="29"/>
      <c r="S32" s="29"/>
      <c r="T32" s="29"/>
      <c r="U32" s="29"/>
      <c r="V32" s="29"/>
      <c r="W32" s="29"/>
      <c r="X32" s="29"/>
      <c r="Y32" s="29"/>
      <c r="Z32" s="29"/>
      <c r="AA32" s="29"/>
      <c r="AB32" s="29"/>
      <c r="AC32" s="29"/>
    </row>
    <row r="33" spans="1:29" x14ac:dyDescent="0.15">
      <c r="D33" s="1074" t="s">
        <v>1438</v>
      </c>
      <c r="E33" s="1075"/>
      <c r="F33" s="1075"/>
      <c r="G33" s="1075"/>
      <c r="H33" s="1092"/>
      <c r="I33" s="1161">
        <v>9791.7999999999993</v>
      </c>
      <c r="J33" s="1171"/>
      <c r="L33" s="1078"/>
      <c r="M33" s="1078"/>
      <c r="N33" s="1078"/>
      <c r="O33" s="1078"/>
      <c r="P33" s="1078"/>
      <c r="Q33" s="1078"/>
      <c r="R33" s="1078"/>
      <c r="S33" s="1078"/>
      <c r="T33" s="1078"/>
      <c r="U33" s="1078"/>
      <c r="V33" s="1078"/>
      <c r="W33" s="1078"/>
      <c r="X33" s="1078"/>
      <c r="Y33" s="1078"/>
      <c r="Z33" s="1078"/>
      <c r="AA33" s="1078"/>
      <c r="AB33" s="1078"/>
      <c r="AC33" s="1078"/>
    </row>
    <row r="34" spans="1:29" ht="14" x14ac:dyDescent="0.2">
      <c r="A34" s="87" t="s">
        <v>4472</v>
      </c>
      <c r="D34" s="1072" t="s">
        <v>1455</v>
      </c>
      <c r="E34" s="1073"/>
      <c r="F34" s="1073"/>
      <c r="G34" s="1073"/>
      <c r="H34" s="1089"/>
      <c r="I34" s="1169">
        <v>10195.799999999999</v>
      </c>
      <c r="J34" s="1170"/>
      <c r="L34" s="1163" t="s">
        <v>1442</v>
      </c>
      <c r="M34" s="1164"/>
      <c r="N34" s="1164"/>
      <c r="O34" s="1165"/>
      <c r="P34" s="1163" t="s">
        <v>1443</v>
      </c>
      <c r="Q34" s="1165"/>
      <c r="R34" s="619">
        <v>313</v>
      </c>
      <c r="S34" s="614"/>
      <c r="T34" s="614"/>
      <c r="U34" s="620"/>
      <c r="V34" s="1091"/>
      <c r="W34" s="1091"/>
      <c r="X34" s="1091"/>
      <c r="Y34" s="1091"/>
      <c r="Z34" s="1091"/>
      <c r="AA34" s="1091"/>
      <c r="AB34" s="1091"/>
      <c r="AC34" s="1091"/>
    </row>
    <row r="35" spans="1:29" x14ac:dyDescent="0.15">
      <c r="A35" s="1091"/>
      <c r="D35" s="1072" t="s">
        <v>1456</v>
      </c>
      <c r="E35" s="1073"/>
      <c r="F35" s="1073"/>
      <c r="G35" s="1073"/>
      <c r="H35" s="1089"/>
      <c r="I35" s="1172"/>
      <c r="J35" s="1173"/>
      <c r="L35" s="1163" t="s">
        <v>1444</v>
      </c>
      <c r="M35" s="1164"/>
      <c r="N35" s="1164"/>
      <c r="O35" s="1165"/>
      <c r="P35" s="1163" t="s">
        <v>1445</v>
      </c>
      <c r="Q35" s="1165"/>
      <c r="R35" s="619">
        <v>650</v>
      </c>
      <c r="S35" s="614"/>
      <c r="T35" s="614"/>
      <c r="U35" s="620"/>
      <c r="V35" s="1091"/>
      <c r="W35" s="1091"/>
      <c r="X35" s="1091"/>
      <c r="Y35" s="1091"/>
      <c r="Z35" s="1091"/>
      <c r="AA35" s="1091"/>
      <c r="AB35" s="1091"/>
      <c r="AC35" s="1091"/>
    </row>
    <row r="36" spans="1:29" x14ac:dyDescent="0.15">
      <c r="A36" s="1091"/>
      <c r="D36" s="1074" t="s">
        <v>1457</v>
      </c>
      <c r="E36" s="1075"/>
      <c r="F36" s="1075"/>
      <c r="G36" s="1075"/>
      <c r="H36" s="1092"/>
      <c r="I36" s="1161">
        <v>1088</v>
      </c>
      <c r="J36" s="1171"/>
      <c r="L36" s="1081" t="s">
        <v>1446</v>
      </c>
      <c r="M36" s="1082"/>
      <c r="N36" s="1082"/>
      <c r="O36" s="1094"/>
      <c r="P36" s="1081" t="s">
        <v>1447</v>
      </c>
      <c r="Q36" s="1094"/>
      <c r="R36" s="1161">
        <v>8973.0499999999993</v>
      </c>
      <c r="S36" s="1171"/>
      <c r="T36" s="1171"/>
      <c r="U36" s="1162"/>
      <c r="V36" s="1091"/>
      <c r="W36" s="1091"/>
      <c r="X36" s="1091"/>
      <c r="Y36" s="1091"/>
      <c r="Z36" s="1091"/>
      <c r="AA36" s="1091"/>
      <c r="AB36" s="1091"/>
      <c r="AC36" s="1091"/>
    </row>
    <row r="37" spans="1:29" ht="14" thickBot="1" x14ac:dyDescent="0.2">
      <c r="A37" s="1091"/>
      <c r="D37" s="1074" t="s">
        <v>1434</v>
      </c>
      <c r="E37" s="1075"/>
      <c r="F37" s="1075"/>
      <c r="G37" s="1075"/>
      <c r="H37" s="1092"/>
      <c r="I37" s="1161">
        <v>159</v>
      </c>
      <c r="J37" s="1171"/>
      <c r="L37" s="1081" t="s">
        <v>3764</v>
      </c>
      <c r="M37" s="1082"/>
      <c r="N37" s="1082"/>
      <c r="O37" s="1094"/>
      <c r="P37" s="1076"/>
      <c r="Q37" s="1101"/>
      <c r="R37" s="1161">
        <v>9037.98</v>
      </c>
      <c r="S37" s="1171"/>
      <c r="T37" s="1171"/>
      <c r="U37" s="1162"/>
      <c r="V37" s="1091"/>
      <c r="W37" s="1091"/>
      <c r="X37" s="1091"/>
      <c r="Y37" s="1091"/>
      <c r="Z37" s="1091"/>
      <c r="AA37" s="1091"/>
      <c r="AB37" s="1091"/>
      <c r="AC37" s="1091"/>
    </row>
    <row r="38" spans="1:29" ht="14" thickBot="1" x14ac:dyDescent="0.2">
      <c r="A38" s="88" t="s">
        <v>1846</v>
      </c>
      <c r="B38" s="88" t="s">
        <v>1487</v>
      </c>
      <c r="D38" s="1072" t="s">
        <v>1458</v>
      </c>
      <c r="E38" s="1073"/>
      <c r="F38" s="1073"/>
      <c r="G38" s="1073"/>
      <c r="H38" s="1089"/>
      <c r="I38" s="1169">
        <v>1247</v>
      </c>
      <c r="J38" s="1170"/>
      <c r="L38" s="1081" t="s">
        <v>2773</v>
      </c>
      <c r="M38" s="1082"/>
      <c r="N38" s="1082"/>
      <c r="O38" s="1094"/>
      <c r="P38" s="1081" t="s">
        <v>2774</v>
      </c>
      <c r="Q38" s="1094"/>
      <c r="R38" s="1161">
        <v>77301</v>
      </c>
      <c r="S38" s="1171"/>
      <c r="T38" s="1171"/>
      <c r="U38" s="1162"/>
      <c r="V38" s="1091"/>
      <c r="W38" s="1091"/>
      <c r="X38" s="1091"/>
      <c r="Y38" s="1091"/>
      <c r="Z38" s="1091"/>
      <c r="AA38" s="1091"/>
      <c r="AB38" s="1091"/>
      <c r="AC38" s="1091"/>
    </row>
    <row r="39" spans="1:29" ht="14" thickBot="1" x14ac:dyDescent="0.2">
      <c r="A39" s="89" t="s">
        <v>2839</v>
      </c>
      <c r="B39" s="163">
        <v>6</v>
      </c>
      <c r="D39" s="1174" t="s">
        <v>1459</v>
      </c>
      <c r="E39" s="1175"/>
      <c r="F39" s="1175"/>
      <c r="G39" s="1175"/>
      <c r="H39" s="1176"/>
      <c r="I39" s="1177"/>
      <c r="J39" s="1178"/>
      <c r="L39" s="1081" t="s">
        <v>2775</v>
      </c>
      <c r="M39" s="1082"/>
      <c r="N39" s="1082"/>
      <c r="O39" s="1094"/>
      <c r="P39" s="1081" t="s">
        <v>2776</v>
      </c>
      <c r="Q39" s="1094"/>
      <c r="R39" s="1161">
        <v>1080</v>
      </c>
      <c r="S39" s="1171"/>
      <c r="T39" s="1171"/>
      <c r="U39" s="1162"/>
      <c r="V39" s="1078"/>
      <c r="W39" s="1078"/>
      <c r="X39" s="1078"/>
      <c r="Y39" s="1078"/>
      <c r="Z39" s="1078"/>
      <c r="AA39" s="1078"/>
      <c r="AB39" s="1078"/>
      <c r="AC39" s="1078"/>
    </row>
    <row r="40" spans="1:29" ht="14" thickBot="1" x14ac:dyDescent="0.2">
      <c r="A40" s="90" t="s">
        <v>2840</v>
      </c>
      <c r="B40" s="164">
        <v>3</v>
      </c>
      <c r="D40" s="1179" t="s">
        <v>1438</v>
      </c>
      <c r="E40" s="1180"/>
      <c r="F40" s="1180"/>
      <c r="G40" s="1180"/>
      <c r="H40" s="1181"/>
      <c r="I40" s="619">
        <v>38</v>
      </c>
      <c r="J40" s="614"/>
      <c r="L40" s="1081" t="s">
        <v>2777</v>
      </c>
      <c r="M40" s="1082"/>
      <c r="N40" s="1082"/>
      <c r="O40" s="1094"/>
      <c r="P40" s="1081" t="s">
        <v>2778</v>
      </c>
      <c r="Q40" s="1094"/>
      <c r="R40" s="1161">
        <v>90573</v>
      </c>
      <c r="S40" s="1171"/>
      <c r="T40" s="1171"/>
      <c r="U40" s="1162"/>
      <c r="V40" s="1078"/>
      <c r="W40" s="1078"/>
      <c r="X40" s="1078"/>
      <c r="Y40" s="1078"/>
      <c r="Z40" s="1078"/>
      <c r="AA40" s="1078"/>
      <c r="AB40" s="1078"/>
      <c r="AC40" s="1078"/>
    </row>
    <row r="41" spans="1:29" ht="15" thickTop="1" thickBot="1" x14ac:dyDescent="0.2">
      <c r="A41" s="91"/>
      <c r="B41" s="165">
        <v>9</v>
      </c>
      <c r="D41" s="1072" t="s">
        <v>1460</v>
      </c>
      <c r="E41" s="1073"/>
      <c r="F41" s="1073"/>
      <c r="G41" s="1073"/>
      <c r="H41" s="1089"/>
      <c r="I41" s="1169">
        <v>38</v>
      </c>
      <c r="J41" s="1170"/>
      <c r="L41" s="1081" t="s">
        <v>2779</v>
      </c>
      <c r="M41" s="1082"/>
      <c r="N41" s="1082"/>
      <c r="O41" s="1094"/>
      <c r="P41" s="1081" t="s">
        <v>2780</v>
      </c>
      <c r="Q41" s="1094"/>
      <c r="R41" s="1161">
        <v>2999.74</v>
      </c>
      <c r="S41" s="1171"/>
      <c r="T41" s="1171"/>
      <c r="U41" s="1162"/>
      <c r="V41" s="1078"/>
      <c r="W41" s="1078"/>
      <c r="X41" s="1078"/>
      <c r="Y41" s="1078"/>
      <c r="Z41" s="1078"/>
      <c r="AA41" s="1078"/>
      <c r="AB41" s="1078"/>
      <c r="AC41" s="1078"/>
    </row>
    <row r="42" spans="1:29" ht="14" x14ac:dyDescent="0.2">
      <c r="A42" s="92"/>
      <c r="D42" s="1072" t="s">
        <v>1461</v>
      </c>
      <c r="E42" s="1073"/>
      <c r="F42" s="1073"/>
      <c r="G42" s="1073"/>
      <c r="H42" s="1089"/>
      <c r="I42" s="1172"/>
      <c r="J42" s="1173"/>
      <c r="L42" s="1072" t="s">
        <v>1448</v>
      </c>
      <c r="M42" s="1073"/>
      <c r="N42" s="1073"/>
      <c r="O42" s="1089"/>
      <c r="P42" s="1076"/>
      <c r="Q42" s="1101"/>
      <c r="R42" s="1169">
        <v>633304.05000000005</v>
      </c>
      <c r="S42" s="1170"/>
      <c r="T42" s="1170"/>
      <c r="U42" s="1184"/>
      <c r="V42" s="1091"/>
      <c r="W42" s="1091"/>
      <c r="X42" s="1091"/>
      <c r="Y42" s="1091"/>
      <c r="Z42" s="1091"/>
      <c r="AA42" s="1091"/>
      <c r="AB42" s="1091"/>
      <c r="AC42" s="1091"/>
    </row>
    <row r="43" spans="1:29" x14ac:dyDescent="0.15">
      <c r="D43" s="1074" t="s">
        <v>1440</v>
      </c>
      <c r="E43" s="1075"/>
      <c r="F43" s="1075"/>
      <c r="G43" s="1075"/>
      <c r="H43" s="1092"/>
      <c r="I43" s="1161">
        <v>24926.91</v>
      </c>
      <c r="J43" s="1171"/>
      <c r="L43" s="1091"/>
      <c r="M43" s="1091"/>
      <c r="N43" s="1091"/>
      <c r="O43" s="1091"/>
      <c r="P43" s="1091"/>
      <c r="Q43" s="1091"/>
      <c r="R43" s="1091"/>
      <c r="S43" s="1091"/>
      <c r="T43" s="1091"/>
      <c r="U43" s="1091"/>
      <c r="V43" s="1091"/>
      <c r="W43" s="1091"/>
      <c r="X43" s="1091"/>
      <c r="Y43" s="1091"/>
      <c r="Z43" s="1091"/>
      <c r="AA43" s="1091"/>
      <c r="AB43" s="1091"/>
      <c r="AC43" s="1091"/>
    </row>
    <row r="44" spans="1:29" x14ac:dyDescent="0.15">
      <c r="D44" s="1072" t="s">
        <v>1462</v>
      </c>
      <c r="E44" s="1073"/>
      <c r="F44" s="1073"/>
      <c r="G44" s="1073"/>
      <c r="H44" s="1089"/>
      <c r="I44" s="1169">
        <v>24926.91</v>
      </c>
      <c r="J44" s="1170"/>
      <c r="L44" s="1081" t="s">
        <v>1449</v>
      </c>
      <c r="M44" s="1082"/>
      <c r="N44" s="1082"/>
      <c r="O44" s="1082"/>
      <c r="P44" s="1082"/>
      <c r="Q44" s="1094"/>
      <c r="R44" s="1081" t="s">
        <v>1450</v>
      </c>
      <c r="S44" s="1082"/>
      <c r="T44" s="1082"/>
      <c r="U44" s="1094"/>
      <c r="V44" s="1091"/>
      <c r="W44" s="1091"/>
      <c r="X44" s="1091"/>
      <c r="Y44" s="1091"/>
      <c r="Z44" s="1091"/>
      <c r="AA44" s="1091"/>
      <c r="AB44" s="1091"/>
      <c r="AC44" s="1091"/>
    </row>
    <row r="45" spans="1:29" x14ac:dyDescent="0.15">
      <c r="D45" s="1072" t="s">
        <v>1463</v>
      </c>
      <c r="E45" s="1073"/>
      <c r="F45" s="1073"/>
      <c r="G45" s="1073"/>
      <c r="H45" s="1089"/>
      <c r="I45" s="1172"/>
      <c r="J45" s="1173"/>
      <c r="L45" s="1072" t="s">
        <v>1451</v>
      </c>
      <c r="M45" s="1073"/>
      <c r="N45" s="1073"/>
      <c r="O45" s="1073"/>
      <c r="P45" s="1073"/>
      <c r="Q45" s="1089"/>
      <c r="R45" s="1076"/>
      <c r="S45" s="1077"/>
      <c r="T45" s="1077"/>
      <c r="U45" s="1101"/>
      <c r="V45" s="1091"/>
      <c r="W45" s="1091"/>
      <c r="X45" s="1091"/>
      <c r="Y45" s="1091"/>
      <c r="Z45" s="1091"/>
      <c r="AA45" s="1091"/>
      <c r="AB45" s="1091"/>
      <c r="AC45" s="1091"/>
    </row>
    <row r="46" spans="1:29" x14ac:dyDescent="0.15">
      <c r="D46" s="1074" t="s">
        <v>1464</v>
      </c>
      <c r="E46" s="1075"/>
      <c r="F46" s="1075"/>
      <c r="G46" s="1075"/>
      <c r="H46" s="1092"/>
      <c r="I46" s="1161">
        <v>2956.65</v>
      </c>
      <c r="J46" s="1171"/>
      <c r="L46" s="1074" t="s">
        <v>1452</v>
      </c>
      <c r="M46" s="1075"/>
      <c r="N46" s="1075"/>
      <c r="O46" s="1075"/>
      <c r="P46" s="1075"/>
      <c r="Q46" s="1092"/>
      <c r="R46" s="1161">
        <v>5113</v>
      </c>
      <c r="S46" s="1171"/>
      <c r="T46" s="1171"/>
      <c r="U46" s="1162"/>
      <c r="V46" s="1091"/>
      <c r="W46" s="1091"/>
      <c r="X46" s="1091"/>
      <c r="Y46" s="1091"/>
      <c r="Z46" s="1091"/>
      <c r="AA46" s="1091"/>
      <c r="AB46" s="1091"/>
      <c r="AC46" s="1091"/>
    </row>
    <row r="47" spans="1:29" x14ac:dyDescent="0.15">
      <c r="D47" s="1072" t="s">
        <v>1465</v>
      </c>
      <c r="E47" s="1073"/>
      <c r="F47" s="1073"/>
      <c r="G47" s="1073"/>
      <c r="H47" s="1089"/>
      <c r="I47" s="1169">
        <v>2956.65</v>
      </c>
      <c r="J47" s="1170"/>
      <c r="L47" s="1074" t="s">
        <v>1428</v>
      </c>
      <c r="M47" s="1075"/>
      <c r="N47" s="1075"/>
      <c r="O47" s="1075"/>
      <c r="P47" s="1075"/>
      <c r="Q47" s="1092"/>
      <c r="R47" s="1161">
        <v>2580</v>
      </c>
      <c r="S47" s="1171"/>
      <c r="T47" s="1171"/>
      <c r="U47" s="1162"/>
      <c r="V47" s="1091"/>
      <c r="W47" s="1091"/>
      <c r="X47" s="1091"/>
      <c r="Y47" s="1091"/>
      <c r="Z47" s="1091"/>
      <c r="AA47" s="1091"/>
      <c r="AB47" s="1091"/>
      <c r="AC47" s="1091"/>
    </row>
    <row r="48" spans="1:29" x14ac:dyDescent="0.15">
      <c r="D48" s="1072" t="s">
        <v>1466</v>
      </c>
      <c r="E48" s="1073"/>
      <c r="F48" s="1073"/>
      <c r="G48" s="1073"/>
      <c r="H48" s="1089"/>
      <c r="I48" s="1172"/>
      <c r="J48" s="1173"/>
      <c r="L48" s="1074" t="s">
        <v>1430</v>
      </c>
      <c r="M48" s="1075"/>
      <c r="N48" s="1075"/>
      <c r="O48" s="1075"/>
      <c r="P48" s="1075"/>
      <c r="Q48" s="1092"/>
      <c r="R48" s="1161">
        <v>6166</v>
      </c>
      <c r="S48" s="1171"/>
      <c r="T48" s="1171"/>
      <c r="U48" s="1162"/>
      <c r="V48" s="1091"/>
      <c r="W48" s="1091"/>
      <c r="X48" s="1091"/>
      <c r="Y48" s="1091"/>
      <c r="Z48" s="1091"/>
      <c r="AA48" s="1091"/>
      <c r="AB48" s="1091"/>
      <c r="AC48" s="1091"/>
    </row>
    <row r="49" spans="4:29" x14ac:dyDescent="0.15">
      <c r="D49" s="1074" t="s">
        <v>1457</v>
      </c>
      <c r="E49" s="1075"/>
      <c r="F49" s="1075"/>
      <c r="G49" s="1075"/>
      <c r="H49" s="1092"/>
      <c r="I49" s="1161">
        <v>2594</v>
      </c>
      <c r="J49" s="1171"/>
      <c r="L49" s="1074" t="s">
        <v>1432</v>
      </c>
      <c r="M49" s="1075"/>
      <c r="N49" s="1075"/>
      <c r="O49" s="1075"/>
      <c r="P49" s="1075"/>
      <c r="Q49" s="1092"/>
      <c r="R49" s="1161">
        <v>1600</v>
      </c>
      <c r="S49" s="1171"/>
      <c r="T49" s="1171"/>
      <c r="U49" s="1162"/>
      <c r="V49" s="1091"/>
      <c r="W49" s="1091"/>
      <c r="X49" s="1091"/>
      <c r="Y49" s="1091"/>
      <c r="Z49" s="1091"/>
      <c r="AA49" s="1091"/>
      <c r="AB49" s="1091"/>
      <c r="AC49" s="1091"/>
    </row>
    <row r="50" spans="4:29" x14ac:dyDescent="0.15">
      <c r="D50" s="1072" t="s">
        <v>1467</v>
      </c>
      <c r="E50" s="1073"/>
      <c r="F50" s="1073"/>
      <c r="G50" s="1073"/>
      <c r="H50" s="1089"/>
      <c r="I50" s="1169">
        <v>2594</v>
      </c>
      <c r="J50" s="1170"/>
      <c r="L50" s="1074" t="s">
        <v>1436</v>
      </c>
      <c r="M50" s="1075"/>
      <c r="N50" s="1075"/>
      <c r="O50" s="1075"/>
      <c r="P50" s="1075"/>
      <c r="Q50" s="1092"/>
      <c r="R50" s="1161">
        <v>96643</v>
      </c>
      <c r="S50" s="1171"/>
      <c r="T50" s="1171"/>
      <c r="U50" s="1162"/>
      <c r="V50" s="1091"/>
      <c r="W50" s="1091"/>
      <c r="X50" s="1091"/>
      <c r="Y50" s="1091"/>
      <c r="Z50" s="1091"/>
      <c r="AA50" s="1091"/>
      <c r="AB50" s="1091"/>
      <c r="AC50" s="1091"/>
    </row>
    <row r="51" spans="4:29" x14ac:dyDescent="0.15">
      <c r="D51" s="1072" t="s">
        <v>1468</v>
      </c>
      <c r="E51" s="1073"/>
      <c r="F51" s="1073"/>
      <c r="G51" s="1073"/>
      <c r="H51" s="1089"/>
      <c r="I51" s="1172"/>
      <c r="J51" s="1173"/>
      <c r="L51" s="1074" t="s">
        <v>2772</v>
      </c>
      <c r="M51" s="1075"/>
      <c r="N51" s="1075"/>
      <c r="O51" s="1075"/>
      <c r="P51" s="1075"/>
      <c r="Q51" s="1092"/>
      <c r="R51" s="1161">
        <v>65864</v>
      </c>
      <c r="S51" s="1171"/>
      <c r="T51" s="1171"/>
      <c r="U51" s="1162"/>
      <c r="V51" s="1091"/>
      <c r="W51" s="1091"/>
      <c r="X51" s="1091"/>
      <c r="Y51" s="1091"/>
      <c r="Z51" s="1091"/>
      <c r="AA51" s="1091"/>
      <c r="AB51" s="1091"/>
      <c r="AC51" s="1091"/>
    </row>
    <row r="52" spans="4:29" x14ac:dyDescent="0.15">
      <c r="D52" s="1074" t="s">
        <v>1457</v>
      </c>
      <c r="E52" s="1075"/>
      <c r="F52" s="1075"/>
      <c r="G52" s="1075"/>
      <c r="H52" s="1092"/>
      <c r="I52" s="1161">
        <v>80</v>
      </c>
      <c r="J52" s="1171"/>
      <c r="L52" s="1074" t="s">
        <v>1438</v>
      </c>
      <c r="M52" s="1075"/>
      <c r="N52" s="1075"/>
      <c r="O52" s="1075"/>
      <c r="P52" s="1075"/>
      <c r="Q52" s="1092"/>
      <c r="R52" s="1161">
        <v>33423.85</v>
      </c>
      <c r="S52" s="1171"/>
      <c r="T52" s="1171"/>
      <c r="U52" s="1162"/>
      <c r="V52" s="1091"/>
      <c r="W52" s="1091"/>
      <c r="X52" s="1091"/>
      <c r="Y52" s="1091"/>
      <c r="Z52" s="1091"/>
      <c r="AA52" s="1091"/>
      <c r="AB52" s="1091"/>
      <c r="AC52" s="1091"/>
    </row>
    <row r="53" spans="4:29" x14ac:dyDescent="0.15">
      <c r="D53" s="1074" t="s">
        <v>1469</v>
      </c>
      <c r="E53" s="1075"/>
      <c r="F53" s="1075"/>
      <c r="G53" s="1075"/>
      <c r="H53" s="1092"/>
      <c r="I53" s="1161">
        <v>80</v>
      </c>
      <c r="J53" s="1171"/>
      <c r="L53" s="1074" t="s">
        <v>1446</v>
      </c>
      <c r="M53" s="1075"/>
      <c r="N53" s="1075"/>
      <c r="O53" s="1075"/>
      <c r="P53" s="1075"/>
      <c r="Q53" s="1092"/>
      <c r="R53" s="1161">
        <v>2629.86</v>
      </c>
      <c r="S53" s="1171"/>
      <c r="T53" s="1171"/>
      <c r="U53" s="1162"/>
      <c r="V53" s="1091"/>
      <c r="W53" s="1091"/>
      <c r="X53" s="1091"/>
      <c r="Y53" s="1091"/>
      <c r="Z53" s="1091"/>
      <c r="AA53" s="1091"/>
      <c r="AB53" s="1091"/>
      <c r="AC53" s="1091"/>
    </row>
    <row r="54" spans="4:29" x14ac:dyDescent="0.15">
      <c r="D54" s="1072" t="s">
        <v>1470</v>
      </c>
      <c r="E54" s="1073"/>
      <c r="F54" s="1073"/>
      <c r="G54" s="1073"/>
      <c r="H54" s="1089"/>
      <c r="I54" s="1169">
        <v>160</v>
      </c>
      <c r="J54" s="1170"/>
      <c r="L54" s="1072" t="s">
        <v>1453</v>
      </c>
      <c r="M54" s="1073"/>
      <c r="N54" s="1073"/>
      <c r="O54" s="1073"/>
      <c r="P54" s="1073"/>
      <c r="Q54" s="1089"/>
      <c r="R54" s="1169">
        <v>214019.71</v>
      </c>
      <c r="S54" s="1170"/>
      <c r="T54" s="1170"/>
      <c r="U54" s="1184"/>
      <c r="V54" s="1091"/>
      <c r="W54" s="1091"/>
      <c r="X54" s="1091"/>
      <c r="Y54" s="1091"/>
      <c r="Z54" s="1091"/>
      <c r="AA54" s="1091"/>
      <c r="AB54" s="1091"/>
      <c r="AC54" s="1091"/>
    </row>
    <row r="55" spans="4:29" x14ac:dyDescent="0.15">
      <c r="D55" s="1078"/>
      <c r="E55" s="1078"/>
      <c r="F55" s="1078"/>
      <c r="G55" s="1078"/>
      <c r="H55" s="1078"/>
      <c r="I55" s="1078"/>
      <c r="J55" s="1078"/>
      <c r="L55" s="1072" t="s">
        <v>1454</v>
      </c>
      <c r="M55" s="1073"/>
      <c r="N55" s="1073"/>
      <c r="O55" s="1073"/>
      <c r="P55" s="1073"/>
      <c r="Q55" s="1089"/>
      <c r="R55" s="1172"/>
      <c r="S55" s="1173"/>
      <c r="T55" s="1173"/>
      <c r="U55" s="1185"/>
      <c r="V55" s="1091"/>
      <c r="W55" s="1091"/>
      <c r="X55" s="1091"/>
      <c r="Y55" s="1091"/>
      <c r="Z55" s="1091"/>
      <c r="AA55" s="1091"/>
      <c r="AB55" s="1091"/>
      <c r="AC55" s="1091"/>
    </row>
    <row r="56" spans="4:29" x14ac:dyDescent="0.15">
      <c r="D56" s="1072" t="s">
        <v>2910</v>
      </c>
      <c r="E56" s="1073"/>
      <c r="F56" s="1073"/>
      <c r="G56" s="1073"/>
      <c r="H56" s="1089"/>
      <c r="I56" s="1076"/>
      <c r="J56" s="1077"/>
      <c r="L56" s="1074" t="s">
        <v>1452</v>
      </c>
      <c r="M56" s="1075"/>
      <c r="N56" s="1075"/>
      <c r="O56" s="1075"/>
      <c r="P56" s="1075"/>
      <c r="Q56" s="1092"/>
      <c r="R56" s="1161">
        <v>4473</v>
      </c>
      <c r="S56" s="1171"/>
      <c r="T56" s="1171"/>
      <c r="U56" s="1162"/>
      <c r="V56" s="1091"/>
      <c r="W56" s="1091"/>
      <c r="X56" s="1091"/>
      <c r="Y56" s="1091"/>
      <c r="Z56" s="1091"/>
      <c r="AA56" s="1091"/>
      <c r="AB56" s="1091"/>
      <c r="AC56" s="1091"/>
    </row>
    <row r="57" spans="4:29" x14ac:dyDescent="0.15">
      <c r="D57" s="1074" t="s">
        <v>2911</v>
      </c>
      <c r="E57" s="1075"/>
      <c r="F57" s="1075"/>
      <c r="G57" s="1075"/>
      <c r="H57" s="1092"/>
      <c r="I57" s="1161">
        <v>116</v>
      </c>
      <c r="J57" s="1171"/>
      <c r="L57" s="1074" t="s">
        <v>1432</v>
      </c>
      <c r="M57" s="1075"/>
      <c r="N57" s="1075"/>
      <c r="O57" s="1075"/>
      <c r="P57" s="1075"/>
      <c r="Q57" s="1092"/>
      <c r="R57" s="1161">
        <v>4132</v>
      </c>
      <c r="S57" s="1171"/>
      <c r="T57" s="1171"/>
      <c r="U57" s="1162"/>
      <c r="V57" s="1091"/>
      <c r="W57" s="1091"/>
      <c r="X57" s="1091"/>
      <c r="Y57" s="1091"/>
      <c r="Z57" s="1091"/>
      <c r="AA57" s="1091"/>
      <c r="AB57" s="1091"/>
      <c r="AC57" s="1091"/>
    </row>
    <row r="58" spans="4:29" x14ac:dyDescent="0.15">
      <c r="D58" s="1072" t="s">
        <v>2912</v>
      </c>
      <c r="E58" s="1073"/>
      <c r="F58" s="1073"/>
      <c r="G58" s="1073"/>
      <c r="H58" s="1089"/>
      <c r="I58" s="1169">
        <v>116</v>
      </c>
      <c r="J58" s="1170"/>
      <c r="L58" s="1074" t="s">
        <v>1436</v>
      </c>
      <c r="M58" s="1075"/>
      <c r="N58" s="1075"/>
      <c r="O58" s="1075"/>
      <c r="P58" s="1075"/>
      <c r="Q58" s="1092"/>
      <c r="R58" s="1161">
        <v>59730</v>
      </c>
      <c r="S58" s="1171"/>
      <c r="T58" s="1171"/>
      <c r="U58" s="1162"/>
      <c r="V58" s="1091"/>
      <c r="W58" s="1091"/>
      <c r="X58" s="1091"/>
      <c r="Y58" s="1091"/>
      <c r="Z58" s="1091"/>
      <c r="AA58" s="1091"/>
      <c r="AB58" s="1091"/>
      <c r="AC58" s="1091"/>
    </row>
    <row r="59" spans="4:29" x14ac:dyDescent="0.15">
      <c r="D59" s="1072" t="s">
        <v>1475</v>
      </c>
      <c r="E59" s="1073"/>
      <c r="F59" s="1073"/>
      <c r="G59" s="1073"/>
      <c r="H59" s="1089"/>
      <c r="I59" s="1172"/>
      <c r="J59" s="1173"/>
      <c r="L59" s="1074" t="s">
        <v>2772</v>
      </c>
      <c r="M59" s="1075"/>
      <c r="N59" s="1075"/>
      <c r="O59" s="1075"/>
      <c r="P59" s="1075"/>
      <c r="Q59" s="1092"/>
      <c r="R59" s="1161">
        <v>9921</v>
      </c>
      <c r="S59" s="1171"/>
      <c r="T59" s="1171"/>
      <c r="U59" s="1162"/>
      <c r="V59" s="1091"/>
      <c r="W59" s="1091"/>
      <c r="X59" s="1091"/>
      <c r="Y59" s="1091"/>
      <c r="Z59" s="1091"/>
      <c r="AA59" s="1091"/>
      <c r="AB59" s="1091"/>
      <c r="AC59" s="1091"/>
    </row>
    <row r="60" spans="4:29" x14ac:dyDescent="0.15">
      <c r="D60" s="1074" t="s">
        <v>2916</v>
      </c>
      <c r="E60" s="1075"/>
      <c r="F60" s="1075"/>
      <c r="G60" s="1075"/>
      <c r="H60" s="1092"/>
      <c r="I60" s="1161">
        <v>400</v>
      </c>
      <c r="J60" s="1171"/>
      <c r="L60" s="1074" t="s">
        <v>1438</v>
      </c>
      <c r="M60" s="1075"/>
      <c r="N60" s="1075"/>
      <c r="O60" s="1075"/>
      <c r="P60" s="1075"/>
      <c r="Q60" s="1092"/>
      <c r="R60" s="1161">
        <v>40186.85</v>
      </c>
      <c r="S60" s="1171"/>
      <c r="T60" s="1171"/>
      <c r="U60" s="1162"/>
      <c r="V60" s="1091"/>
      <c r="W60" s="1091"/>
      <c r="X60" s="1091"/>
      <c r="Y60" s="1091"/>
      <c r="Z60" s="1091"/>
      <c r="AA60" s="1091"/>
      <c r="AB60" s="1091"/>
      <c r="AC60" s="1091"/>
    </row>
    <row r="61" spans="4:29" x14ac:dyDescent="0.15">
      <c r="D61" s="1074" t="s">
        <v>1457</v>
      </c>
      <c r="E61" s="1075"/>
      <c r="F61" s="1075"/>
      <c r="G61" s="1075"/>
      <c r="H61" s="1092"/>
      <c r="I61" s="1161">
        <v>256</v>
      </c>
      <c r="J61" s="1171"/>
      <c r="L61" s="1074" t="s">
        <v>1446</v>
      </c>
      <c r="M61" s="1075"/>
      <c r="N61" s="1075"/>
      <c r="O61" s="1075"/>
      <c r="P61" s="1075"/>
      <c r="Q61" s="1092"/>
      <c r="R61" s="1161">
        <v>6343.19</v>
      </c>
      <c r="S61" s="1171"/>
      <c r="T61" s="1171"/>
      <c r="U61" s="1162"/>
      <c r="V61" s="1091"/>
      <c r="W61" s="1091"/>
      <c r="X61" s="1091"/>
      <c r="Y61" s="1091"/>
      <c r="Z61" s="1091"/>
      <c r="AA61" s="1091"/>
      <c r="AB61" s="1091"/>
      <c r="AC61" s="1091"/>
    </row>
    <row r="62" spans="4:29" x14ac:dyDescent="0.15">
      <c r="D62" s="1072" t="s">
        <v>1477</v>
      </c>
      <c r="E62" s="1073"/>
      <c r="F62" s="1073"/>
      <c r="G62" s="1073"/>
      <c r="H62" s="1089"/>
      <c r="I62" s="1169">
        <v>656</v>
      </c>
      <c r="J62" s="1170"/>
      <c r="L62" s="1072" t="s">
        <v>1455</v>
      </c>
      <c r="M62" s="1073"/>
      <c r="N62" s="1073"/>
      <c r="O62" s="1073"/>
      <c r="P62" s="1073"/>
      <c r="Q62" s="1089"/>
      <c r="R62" s="1169">
        <v>124786.04</v>
      </c>
      <c r="S62" s="1170"/>
      <c r="T62" s="1170"/>
      <c r="U62" s="1184"/>
      <c r="V62" s="1091"/>
      <c r="W62" s="1091"/>
      <c r="X62" s="1091"/>
      <c r="Y62" s="1091"/>
      <c r="Z62" s="1091"/>
      <c r="AA62" s="1091"/>
      <c r="AB62" s="1091"/>
      <c r="AC62" s="1091"/>
    </row>
    <row r="63" spans="4:29" x14ac:dyDescent="0.15">
      <c r="D63" s="1072" t="s">
        <v>1478</v>
      </c>
      <c r="E63" s="1073"/>
      <c r="F63" s="1073"/>
      <c r="G63" s="1073"/>
      <c r="H63" s="1089"/>
      <c r="I63" s="1172"/>
      <c r="J63" s="1173"/>
      <c r="L63" s="1174" t="s">
        <v>1459</v>
      </c>
      <c r="M63" s="1175"/>
      <c r="N63" s="1175"/>
      <c r="O63" s="1175"/>
      <c r="P63" s="1175"/>
      <c r="Q63" s="1176"/>
      <c r="R63" s="1177"/>
      <c r="S63" s="1178"/>
      <c r="T63" s="1178"/>
      <c r="U63" s="1186"/>
      <c r="V63" s="1091"/>
      <c r="W63" s="1091"/>
      <c r="X63" s="1091"/>
      <c r="Y63" s="1091"/>
      <c r="Z63" s="1091"/>
      <c r="AA63" s="1091"/>
      <c r="AB63" s="1091"/>
      <c r="AC63" s="1091"/>
    </row>
    <row r="64" spans="4:29" x14ac:dyDescent="0.15">
      <c r="D64" s="1074" t="s">
        <v>1444</v>
      </c>
      <c r="E64" s="1075"/>
      <c r="F64" s="1075"/>
      <c r="G64" s="1075"/>
      <c r="H64" s="1092"/>
      <c r="I64" s="1161">
        <v>15341</v>
      </c>
      <c r="J64" s="1171"/>
      <c r="L64" s="1179" t="s">
        <v>1438</v>
      </c>
      <c r="M64" s="1180"/>
      <c r="N64" s="1180"/>
      <c r="O64" s="1180"/>
      <c r="P64" s="1180"/>
      <c r="Q64" s="1181"/>
      <c r="R64" s="619">
        <v>114</v>
      </c>
      <c r="S64" s="614"/>
      <c r="T64" s="614"/>
      <c r="U64" s="620"/>
      <c r="V64" s="1091"/>
      <c r="W64" s="1091"/>
      <c r="X64" s="1091"/>
      <c r="Y64" s="1091"/>
      <c r="Z64" s="1091"/>
      <c r="AA64" s="1091"/>
      <c r="AB64" s="1091"/>
      <c r="AC64" s="1091"/>
    </row>
    <row r="65" spans="4:29" x14ac:dyDescent="0.15">
      <c r="D65" s="1072" t="s">
        <v>1479</v>
      </c>
      <c r="E65" s="1073"/>
      <c r="F65" s="1073"/>
      <c r="G65" s="1073"/>
      <c r="H65" s="1089"/>
      <c r="I65" s="1169">
        <v>15341</v>
      </c>
      <c r="J65" s="1170"/>
      <c r="L65" s="1072" t="s">
        <v>1460</v>
      </c>
      <c r="M65" s="1073"/>
      <c r="N65" s="1073"/>
      <c r="O65" s="1073"/>
      <c r="P65" s="1073"/>
      <c r="Q65" s="1089"/>
      <c r="R65" s="1169">
        <v>114</v>
      </c>
      <c r="S65" s="1170"/>
      <c r="T65" s="1170"/>
      <c r="U65" s="1184"/>
      <c r="V65" s="1091"/>
      <c r="W65" s="1091"/>
      <c r="X65" s="1091"/>
      <c r="Y65" s="1091"/>
      <c r="Z65" s="1091"/>
      <c r="AA65" s="1091"/>
      <c r="AB65" s="1091"/>
      <c r="AC65" s="1091"/>
    </row>
    <row r="66" spans="4:29" x14ac:dyDescent="0.15">
      <c r="D66" s="1072" t="s">
        <v>1480</v>
      </c>
      <c r="E66" s="1073"/>
      <c r="F66" s="1073"/>
      <c r="G66" s="1073"/>
      <c r="H66" s="1089"/>
      <c r="I66" s="1172"/>
      <c r="J66" s="1173"/>
      <c r="L66" s="1078"/>
      <c r="M66" s="1078"/>
      <c r="N66" s="1078"/>
      <c r="O66" s="1078"/>
      <c r="P66" s="1078"/>
      <c r="Q66" s="1078"/>
      <c r="R66" s="1078"/>
      <c r="S66" s="1078"/>
      <c r="T66" s="1078"/>
      <c r="U66" s="1078"/>
      <c r="V66" s="1078"/>
      <c r="W66" s="1078"/>
      <c r="X66" s="1078"/>
      <c r="Y66" s="1078"/>
      <c r="Z66" s="1078"/>
      <c r="AA66" s="1078"/>
      <c r="AB66" s="1078"/>
      <c r="AC66" s="1078"/>
    </row>
    <row r="67" spans="4:29" x14ac:dyDescent="0.15">
      <c r="D67" s="1074" t="s">
        <v>1442</v>
      </c>
      <c r="E67" s="1075"/>
      <c r="F67" s="1075"/>
      <c r="G67" s="1075"/>
      <c r="H67" s="1092"/>
      <c r="I67" s="1161">
        <v>12287</v>
      </c>
      <c r="J67" s="1171"/>
      <c r="L67" s="1072" t="s">
        <v>1461</v>
      </c>
      <c r="M67" s="1073"/>
      <c r="N67" s="1073"/>
      <c r="O67" s="1073"/>
      <c r="P67" s="1073"/>
      <c r="Q67" s="1089"/>
      <c r="R67" s="1076"/>
      <c r="S67" s="1077"/>
      <c r="T67" s="1077"/>
      <c r="U67" s="1101"/>
      <c r="V67" s="1091"/>
      <c r="W67" s="1091"/>
      <c r="X67" s="1091"/>
      <c r="Y67" s="1091"/>
      <c r="Z67" s="1091"/>
      <c r="AA67" s="1091"/>
      <c r="AB67" s="1091"/>
      <c r="AC67" s="1091"/>
    </row>
    <row r="68" spans="4:29" x14ac:dyDescent="0.15">
      <c r="D68" s="1072" t="s">
        <v>1481</v>
      </c>
      <c r="E68" s="1073"/>
      <c r="F68" s="1073"/>
      <c r="G68" s="1073"/>
      <c r="H68" s="1089"/>
      <c r="I68" s="1169">
        <v>12287</v>
      </c>
      <c r="J68" s="1170"/>
      <c r="L68" s="1074" t="s">
        <v>1440</v>
      </c>
      <c r="M68" s="1075"/>
      <c r="N68" s="1075"/>
      <c r="O68" s="1075"/>
      <c r="P68" s="1075"/>
      <c r="Q68" s="1092"/>
      <c r="R68" s="1161">
        <v>7200</v>
      </c>
      <c r="S68" s="1171"/>
      <c r="T68" s="1171"/>
      <c r="U68" s="1162"/>
      <c r="V68" s="1091"/>
      <c r="W68" s="1091"/>
      <c r="X68" s="1091"/>
      <c r="Y68" s="1091"/>
      <c r="Z68" s="1091"/>
      <c r="AA68" s="1091"/>
      <c r="AB68" s="1091"/>
      <c r="AC68" s="1091"/>
    </row>
    <row r="69" spans="4:29" x14ac:dyDescent="0.15">
      <c r="D69" s="1072" t="s">
        <v>1448</v>
      </c>
      <c r="E69" s="1073"/>
      <c r="F69" s="1073"/>
      <c r="G69" s="1073"/>
      <c r="H69" s="1089"/>
      <c r="I69" s="1182">
        <v>101845.79</v>
      </c>
      <c r="J69" s="1183"/>
      <c r="L69" s="1072" t="s">
        <v>1462</v>
      </c>
      <c r="M69" s="1073"/>
      <c r="N69" s="1073"/>
      <c r="O69" s="1073"/>
      <c r="P69" s="1073"/>
      <c r="Q69" s="1089"/>
      <c r="R69" s="1169">
        <v>7200</v>
      </c>
      <c r="S69" s="1170"/>
      <c r="T69" s="1170"/>
      <c r="U69" s="1184"/>
      <c r="V69" s="1091"/>
      <c r="W69" s="1091"/>
      <c r="X69" s="1091"/>
      <c r="Y69" s="1091"/>
      <c r="Z69" s="1091"/>
      <c r="AA69" s="1091"/>
      <c r="AB69" s="1091"/>
      <c r="AC69" s="1091"/>
    </row>
    <row r="70" spans="4:29" x14ac:dyDescent="0.15">
      <c r="L70" s="1072" t="s">
        <v>2781</v>
      </c>
      <c r="M70" s="1073"/>
      <c r="N70" s="1073"/>
      <c r="O70" s="1073"/>
      <c r="P70" s="1073"/>
      <c r="Q70" s="1089"/>
      <c r="R70" s="1172"/>
      <c r="S70" s="1173"/>
      <c r="T70" s="1173"/>
      <c r="U70" s="1185"/>
      <c r="V70" s="1091"/>
      <c r="W70" s="1091"/>
      <c r="X70" s="1091"/>
      <c r="Y70" s="1091"/>
      <c r="Z70" s="1091"/>
      <c r="AA70" s="1091"/>
      <c r="AB70" s="1091"/>
      <c r="AC70" s="1091"/>
    </row>
    <row r="71" spans="4:29" x14ac:dyDescent="0.15">
      <c r="L71" s="1074" t="s">
        <v>2749</v>
      </c>
      <c r="M71" s="1075"/>
      <c r="N71" s="1075"/>
      <c r="O71" s="1075"/>
      <c r="P71" s="1075"/>
      <c r="Q71" s="1092"/>
      <c r="R71" s="1161">
        <v>400</v>
      </c>
      <c r="S71" s="1171"/>
      <c r="T71" s="1171"/>
      <c r="U71" s="1162"/>
      <c r="V71" s="1091"/>
      <c r="W71" s="1091"/>
      <c r="X71" s="1091"/>
      <c r="Y71" s="1091"/>
      <c r="Z71" s="1091"/>
      <c r="AA71" s="1091"/>
      <c r="AB71" s="1091"/>
      <c r="AC71" s="1091"/>
    </row>
    <row r="72" spans="4:29" x14ac:dyDescent="0.15">
      <c r="L72" s="1072" t="s">
        <v>2782</v>
      </c>
      <c r="M72" s="1073"/>
      <c r="N72" s="1073"/>
      <c r="O72" s="1073"/>
      <c r="P72" s="1073"/>
      <c r="Q72" s="1089"/>
      <c r="R72" s="1169">
        <v>400</v>
      </c>
      <c r="S72" s="1170"/>
      <c r="T72" s="1170"/>
      <c r="U72" s="1184"/>
      <c r="V72" s="1091"/>
      <c r="W72" s="1091"/>
      <c r="X72" s="1091"/>
      <c r="Y72" s="1091"/>
      <c r="Z72" s="1091"/>
      <c r="AA72" s="1091"/>
      <c r="AB72" s="1091"/>
      <c r="AC72" s="1091"/>
    </row>
    <row r="73" spans="4:29" x14ac:dyDescent="0.15">
      <c r="L73" s="1072" t="s">
        <v>2783</v>
      </c>
      <c r="M73" s="1073"/>
      <c r="N73" s="1073"/>
      <c r="O73" s="1073"/>
      <c r="P73" s="1073"/>
      <c r="Q73" s="1089"/>
      <c r="R73" s="1172"/>
      <c r="S73" s="1173"/>
      <c r="T73" s="1173"/>
      <c r="U73" s="1185"/>
      <c r="V73" s="1091"/>
      <c r="W73" s="1091"/>
      <c r="X73" s="1091"/>
      <c r="Y73" s="1091"/>
      <c r="Z73" s="1091"/>
      <c r="AA73" s="1091"/>
      <c r="AB73" s="1091"/>
      <c r="AC73" s="1091"/>
    </row>
    <row r="74" spans="4:29" x14ac:dyDescent="0.15">
      <c r="L74" s="1074" t="s">
        <v>2745</v>
      </c>
      <c r="M74" s="1075"/>
      <c r="N74" s="1075"/>
      <c r="O74" s="1075"/>
      <c r="P74" s="1075"/>
      <c r="Q74" s="1092"/>
      <c r="R74" s="1161">
        <v>305</v>
      </c>
      <c r="S74" s="1171"/>
      <c r="T74" s="1171"/>
      <c r="U74" s="1162"/>
      <c r="V74" s="1091"/>
      <c r="W74" s="1091"/>
      <c r="X74" s="1091"/>
      <c r="Y74" s="1091"/>
      <c r="Z74" s="1091"/>
      <c r="AA74" s="1091"/>
      <c r="AB74" s="1091"/>
      <c r="AC74" s="1091"/>
    </row>
    <row r="75" spans="4:29" x14ac:dyDescent="0.15">
      <c r="L75" s="1072" t="s">
        <v>2784</v>
      </c>
      <c r="M75" s="1073"/>
      <c r="N75" s="1073"/>
      <c r="O75" s="1073"/>
      <c r="P75" s="1073"/>
      <c r="Q75" s="1089"/>
      <c r="R75" s="1169">
        <v>305</v>
      </c>
      <c r="S75" s="1170"/>
      <c r="T75" s="1170"/>
      <c r="U75" s="1184"/>
      <c r="V75" s="1091"/>
      <c r="W75" s="1091"/>
      <c r="X75" s="1091"/>
      <c r="Y75" s="1091"/>
      <c r="Z75" s="1091"/>
      <c r="AA75" s="1091"/>
      <c r="AB75" s="1091"/>
      <c r="AC75" s="1091"/>
    </row>
    <row r="76" spans="4:29" x14ac:dyDescent="0.15">
      <c r="L76" s="1072" t="s">
        <v>4476</v>
      </c>
      <c r="M76" s="1073"/>
      <c r="N76" s="1073"/>
      <c r="O76" s="1073"/>
      <c r="P76" s="1073"/>
      <c r="Q76" s="1089"/>
      <c r="R76" s="1172"/>
      <c r="S76" s="1173"/>
      <c r="T76" s="1173"/>
      <c r="U76" s="1185"/>
      <c r="V76" s="1091"/>
      <c r="W76" s="1091"/>
      <c r="X76" s="1091"/>
      <c r="Y76" s="1091"/>
      <c r="Z76" s="1091"/>
      <c r="AA76" s="1091"/>
      <c r="AB76" s="1091"/>
      <c r="AC76" s="1091"/>
    </row>
    <row r="77" spans="4:29" x14ac:dyDescent="0.15">
      <c r="L77" s="1074" t="s">
        <v>4474</v>
      </c>
      <c r="M77" s="1075"/>
      <c r="N77" s="1075"/>
      <c r="O77" s="1075"/>
      <c r="P77" s="1075"/>
      <c r="Q77" s="1092"/>
      <c r="R77" s="1161">
        <v>388</v>
      </c>
      <c r="S77" s="1171"/>
      <c r="T77" s="1171"/>
      <c r="U77" s="1162"/>
      <c r="V77" s="1091"/>
      <c r="W77" s="1091"/>
      <c r="X77" s="1091"/>
      <c r="Y77" s="1091"/>
      <c r="Z77" s="1091"/>
      <c r="AA77" s="1091"/>
      <c r="AB77" s="1091"/>
      <c r="AC77" s="1091"/>
    </row>
    <row r="78" spans="4:29" x14ac:dyDescent="0.15">
      <c r="L78" s="1072" t="s">
        <v>4477</v>
      </c>
      <c r="M78" s="1073"/>
      <c r="N78" s="1073"/>
      <c r="O78" s="1073"/>
      <c r="P78" s="1073"/>
      <c r="Q78" s="1089"/>
      <c r="R78" s="1169">
        <v>388</v>
      </c>
      <c r="S78" s="1170"/>
      <c r="T78" s="1170"/>
      <c r="U78" s="1184"/>
      <c r="V78" s="1091"/>
      <c r="W78" s="1091"/>
      <c r="X78" s="1091"/>
      <c r="Y78" s="1091"/>
      <c r="Z78" s="1091"/>
      <c r="AA78" s="1091"/>
      <c r="AB78" s="1091"/>
      <c r="AC78" s="1091"/>
    </row>
    <row r="79" spans="4:29" x14ac:dyDescent="0.15">
      <c r="L79" s="1072" t="s">
        <v>2785</v>
      </c>
      <c r="M79" s="1073"/>
      <c r="N79" s="1073"/>
      <c r="O79" s="1073"/>
      <c r="P79" s="1073"/>
      <c r="Q79" s="1089"/>
      <c r="R79" s="1172"/>
      <c r="S79" s="1173"/>
      <c r="T79" s="1173"/>
      <c r="U79" s="1185"/>
      <c r="V79" s="1091"/>
      <c r="W79" s="1091"/>
      <c r="X79" s="1091"/>
      <c r="Y79" s="1091"/>
      <c r="Z79" s="1091"/>
      <c r="AA79" s="1091"/>
      <c r="AB79" s="1091"/>
      <c r="AC79" s="1091"/>
    </row>
    <row r="80" spans="4:29" x14ac:dyDescent="0.15">
      <c r="L80" s="1074" t="s">
        <v>2747</v>
      </c>
      <c r="M80" s="1075"/>
      <c r="N80" s="1075"/>
      <c r="O80" s="1075"/>
      <c r="P80" s="1075"/>
      <c r="Q80" s="1092"/>
      <c r="R80" s="1161">
        <v>4989</v>
      </c>
      <c r="S80" s="1171"/>
      <c r="T80" s="1171"/>
      <c r="U80" s="1162"/>
      <c r="V80" s="1091"/>
      <c r="W80" s="1091"/>
      <c r="X80" s="1091"/>
      <c r="Y80" s="1091"/>
      <c r="Z80" s="1091"/>
      <c r="AA80" s="1091"/>
      <c r="AB80" s="1091"/>
      <c r="AC80" s="1091"/>
    </row>
    <row r="81" spans="12:29" x14ac:dyDescent="0.15">
      <c r="L81" s="1072" t="s">
        <v>2786</v>
      </c>
      <c r="M81" s="1073"/>
      <c r="N81" s="1073"/>
      <c r="O81" s="1073"/>
      <c r="P81" s="1073"/>
      <c r="Q81" s="1089"/>
      <c r="R81" s="1169">
        <v>4989</v>
      </c>
      <c r="S81" s="1170"/>
      <c r="T81" s="1170"/>
      <c r="U81" s="1184"/>
      <c r="V81" s="1091"/>
      <c r="W81" s="1091"/>
      <c r="X81" s="1091"/>
      <c r="Y81" s="1091"/>
      <c r="Z81" s="1091"/>
      <c r="AA81" s="1091"/>
      <c r="AB81" s="1091"/>
      <c r="AC81" s="1091"/>
    </row>
    <row r="82" spans="12:29" x14ac:dyDescent="0.15">
      <c r="L82" s="1174" t="s">
        <v>2787</v>
      </c>
      <c r="M82" s="1175"/>
      <c r="N82" s="1175"/>
      <c r="O82" s="1175"/>
      <c r="P82" s="1175"/>
      <c r="Q82" s="1176"/>
      <c r="R82" s="1187"/>
      <c r="S82" s="1188"/>
      <c r="T82" s="1188"/>
      <c r="U82" s="1189"/>
      <c r="V82" s="1078"/>
      <c r="W82" s="1078"/>
      <c r="X82" s="1078"/>
      <c r="Y82" s="1078"/>
      <c r="Z82" s="1078"/>
      <c r="AA82" s="1078"/>
      <c r="AB82" s="1078"/>
      <c r="AC82" s="1078"/>
    </row>
    <row r="83" spans="12:29" x14ac:dyDescent="0.15">
      <c r="L83" s="1179" t="s">
        <v>2768</v>
      </c>
      <c r="M83" s="1180"/>
      <c r="N83" s="1180"/>
      <c r="O83" s="1180"/>
      <c r="P83" s="1180"/>
      <c r="Q83" s="1181"/>
      <c r="R83" s="619">
        <v>7503.58</v>
      </c>
      <c r="S83" s="614"/>
      <c r="T83" s="614"/>
      <c r="U83" s="620"/>
      <c r="V83" s="1091"/>
      <c r="W83" s="1091"/>
      <c r="X83" s="1091"/>
      <c r="Y83" s="1091"/>
      <c r="Z83" s="1091"/>
      <c r="AA83" s="1091"/>
      <c r="AB83" s="1091"/>
      <c r="AC83" s="1091"/>
    </row>
    <row r="84" spans="12:29" x14ac:dyDescent="0.15">
      <c r="L84" s="1072" t="s">
        <v>2788</v>
      </c>
      <c r="M84" s="1073"/>
      <c r="N84" s="1073"/>
      <c r="O84" s="1073"/>
      <c r="P84" s="1073"/>
      <c r="Q84" s="1089"/>
      <c r="R84" s="1169">
        <v>7503.58</v>
      </c>
      <c r="S84" s="1170"/>
      <c r="T84" s="1170"/>
      <c r="U84" s="1184"/>
      <c r="V84" s="1078"/>
      <c r="W84" s="1078"/>
      <c r="X84" s="1078"/>
      <c r="Y84" s="1078"/>
      <c r="Z84" s="1078"/>
      <c r="AA84" s="1078"/>
      <c r="AB84" s="1078"/>
      <c r="AC84" s="1078"/>
    </row>
    <row r="85" spans="12:29" x14ac:dyDescent="0.15">
      <c r="L85" s="1072" t="s">
        <v>1463</v>
      </c>
      <c r="M85" s="1073"/>
      <c r="N85" s="1073"/>
      <c r="O85" s="1073"/>
      <c r="P85" s="1073"/>
      <c r="Q85" s="1089"/>
      <c r="R85" s="1172"/>
      <c r="S85" s="1173"/>
      <c r="T85" s="1173"/>
      <c r="U85" s="1185"/>
      <c r="V85" s="1091"/>
      <c r="W85" s="1091"/>
      <c r="X85" s="1091"/>
      <c r="Y85" s="1091"/>
      <c r="Z85" s="1091"/>
      <c r="AA85" s="1091"/>
      <c r="AB85" s="1091"/>
      <c r="AC85" s="1091"/>
    </row>
    <row r="86" spans="12:29" x14ac:dyDescent="0.15">
      <c r="L86" s="1074" t="s">
        <v>1464</v>
      </c>
      <c r="M86" s="1075"/>
      <c r="N86" s="1075"/>
      <c r="O86" s="1075"/>
      <c r="P86" s="1075"/>
      <c r="Q86" s="1092"/>
      <c r="R86" s="1161">
        <v>23537</v>
      </c>
      <c r="S86" s="1171"/>
      <c r="T86" s="1171"/>
      <c r="U86" s="1162"/>
      <c r="V86" s="1091"/>
      <c r="W86" s="1091"/>
      <c r="X86" s="1091"/>
      <c r="Y86" s="1091"/>
      <c r="Z86" s="1091"/>
      <c r="AA86" s="1091"/>
      <c r="AB86" s="1091"/>
      <c r="AC86" s="1091"/>
    </row>
    <row r="87" spans="12:29" x14ac:dyDescent="0.15">
      <c r="L87" s="1072" t="s">
        <v>1465</v>
      </c>
      <c r="M87" s="1073"/>
      <c r="N87" s="1073"/>
      <c r="O87" s="1073"/>
      <c r="P87" s="1073"/>
      <c r="Q87" s="1089"/>
      <c r="R87" s="1169">
        <v>23537</v>
      </c>
      <c r="S87" s="1170"/>
      <c r="T87" s="1170"/>
      <c r="U87" s="1184"/>
      <c r="V87" s="1078"/>
      <c r="W87" s="1078"/>
      <c r="X87" s="1078"/>
      <c r="Y87" s="1078"/>
      <c r="Z87" s="1078"/>
      <c r="AA87" s="1078"/>
      <c r="AB87" s="1078"/>
      <c r="AC87" s="1078"/>
    </row>
    <row r="88" spans="12:29" x14ac:dyDescent="0.15">
      <c r="L88" s="1072" t="s">
        <v>2793</v>
      </c>
      <c r="M88" s="1073"/>
      <c r="N88" s="1073"/>
      <c r="O88" s="1073"/>
      <c r="P88" s="1073"/>
      <c r="Q88" s="1089"/>
      <c r="R88" s="1190"/>
      <c r="S88" s="1191"/>
      <c r="T88" s="1191"/>
      <c r="U88" s="1192"/>
      <c r="V88" s="1078"/>
      <c r="W88" s="1078"/>
      <c r="X88" s="1078"/>
      <c r="Y88" s="1078"/>
      <c r="Z88" s="1078"/>
      <c r="AA88" s="1078"/>
      <c r="AB88" s="1078"/>
      <c r="AC88" s="1078"/>
    </row>
    <row r="89" spans="12:29" x14ac:dyDescent="0.15">
      <c r="L89" s="1179" t="s">
        <v>2766</v>
      </c>
      <c r="M89" s="1180"/>
      <c r="N89" s="1180"/>
      <c r="O89" s="1180"/>
      <c r="P89" s="1180"/>
      <c r="Q89" s="1181"/>
      <c r="R89" s="619">
        <v>25112</v>
      </c>
      <c r="S89" s="614"/>
      <c r="T89" s="614"/>
      <c r="U89" s="620"/>
      <c r="V89" s="1091"/>
      <c r="W89" s="1091"/>
      <c r="X89" s="1091"/>
      <c r="Y89" s="1091"/>
      <c r="Z89" s="1091"/>
      <c r="AA89" s="1091"/>
      <c r="AB89" s="1091"/>
      <c r="AC89" s="1091"/>
    </row>
    <row r="90" spans="12:29" x14ac:dyDescent="0.15">
      <c r="L90" s="1074" t="s">
        <v>2770</v>
      </c>
      <c r="M90" s="1075"/>
      <c r="N90" s="1075"/>
      <c r="O90" s="1075"/>
      <c r="P90" s="1075"/>
      <c r="Q90" s="1092"/>
      <c r="R90" s="1161">
        <v>1716</v>
      </c>
      <c r="S90" s="1171"/>
      <c r="T90" s="1171"/>
      <c r="U90" s="1162"/>
      <c r="V90" s="1091"/>
      <c r="W90" s="1091"/>
      <c r="X90" s="1091"/>
      <c r="Y90" s="1091"/>
      <c r="Z90" s="1091"/>
      <c r="AA90" s="1091"/>
      <c r="AB90" s="1091"/>
      <c r="AC90" s="1091"/>
    </row>
    <row r="91" spans="12:29" x14ac:dyDescent="0.15">
      <c r="L91" s="1074" t="s">
        <v>2777</v>
      </c>
      <c r="M91" s="1075"/>
      <c r="N91" s="1075"/>
      <c r="O91" s="1075"/>
      <c r="P91" s="1075"/>
      <c r="Q91" s="1092"/>
      <c r="R91" s="1161">
        <v>90573</v>
      </c>
      <c r="S91" s="1171"/>
      <c r="T91" s="1171"/>
      <c r="U91" s="1162"/>
      <c r="V91" s="1091"/>
      <c r="W91" s="1091"/>
      <c r="X91" s="1091"/>
      <c r="Y91" s="1091"/>
      <c r="Z91" s="1091"/>
      <c r="AA91" s="1091"/>
      <c r="AB91" s="1091"/>
      <c r="AC91" s="1091"/>
    </row>
    <row r="92" spans="12:29" x14ac:dyDescent="0.15">
      <c r="L92" s="1074" t="s">
        <v>2779</v>
      </c>
      <c r="M92" s="1075"/>
      <c r="N92" s="1075"/>
      <c r="O92" s="1075"/>
      <c r="P92" s="1075"/>
      <c r="Q92" s="1092"/>
      <c r="R92" s="1161">
        <v>2999.74</v>
      </c>
      <c r="S92" s="1171"/>
      <c r="T92" s="1171"/>
      <c r="U92" s="1162"/>
      <c r="V92" s="1091"/>
      <c r="W92" s="1091"/>
      <c r="X92" s="1091"/>
      <c r="Y92" s="1091"/>
      <c r="Z92" s="1091"/>
      <c r="AA92" s="1091"/>
      <c r="AB92" s="1091"/>
      <c r="AC92" s="1091"/>
    </row>
    <row r="93" spans="12:29" x14ac:dyDescent="0.15">
      <c r="L93" s="1072" t="s">
        <v>2794</v>
      </c>
      <c r="M93" s="1073"/>
      <c r="N93" s="1073"/>
      <c r="O93" s="1073"/>
      <c r="P93" s="1073"/>
      <c r="Q93" s="1089"/>
      <c r="R93" s="1169">
        <v>120400.74</v>
      </c>
      <c r="S93" s="1170"/>
      <c r="T93" s="1170"/>
      <c r="U93" s="1184"/>
      <c r="V93" s="1078"/>
      <c r="W93" s="1078"/>
      <c r="X93" s="1078"/>
      <c r="Y93" s="1078"/>
      <c r="Z93" s="1078"/>
      <c r="AA93" s="1078"/>
      <c r="AB93" s="1078"/>
      <c r="AC93" s="1078"/>
    </row>
    <row r="94" spans="12:29" x14ac:dyDescent="0.15">
      <c r="L94" s="1072" t="s">
        <v>2795</v>
      </c>
      <c r="M94" s="1073"/>
      <c r="N94" s="1073"/>
      <c r="O94" s="1073"/>
      <c r="P94" s="1073"/>
      <c r="Q94" s="1089"/>
      <c r="R94" s="1166"/>
      <c r="S94" s="1167"/>
      <c r="T94" s="1167"/>
      <c r="U94" s="1168"/>
      <c r="V94" s="1078"/>
      <c r="W94" s="1078"/>
      <c r="X94" s="1078"/>
      <c r="Y94" s="1078"/>
      <c r="Z94" s="1078"/>
      <c r="AA94" s="1078"/>
      <c r="AB94" s="1078"/>
      <c r="AC94" s="1078"/>
    </row>
    <row r="95" spans="12:29" x14ac:dyDescent="0.15">
      <c r="L95" s="1074" t="s">
        <v>2764</v>
      </c>
      <c r="M95" s="1075"/>
      <c r="N95" s="1075"/>
      <c r="O95" s="1075"/>
      <c r="P95" s="1075"/>
      <c r="Q95" s="1092"/>
      <c r="R95" s="1161">
        <v>16049</v>
      </c>
      <c r="S95" s="1171"/>
      <c r="T95" s="1171"/>
      <c r="U95" s="1162"/>
      <c r="V95" s="1091"/>
      <c r="W95" s="1091"/>
      <c r="X95" s="1091"/>
      <c r="Y95" s="1091"/>
      <c r="Z95" s="1091"/>
      <c r="AA95" s="1091"/>
      <c r="AB95" s="1091"/>
      <c r="AC95" s="1091"/>
    </row>
    <row r="96" spans="12:29" x14ac:dyDescent="0.15">
      <c r="L96" s="1074" t="s">
        <v>3764</v>
      </c>
      <c r="M96" s="1075"/>
      <c r="N96" s="1075"/>
      <c r="O96" s="1075"/>
      <c r="P96" s="1075"/>
      <c r="Q96" s="1092"/>
      <c r="R96" s="1161">
        <v>9037.98</v>
      </c>
      <c r="S96" s="1171"/>
      <c r="T96" s="1171"/>
      <c r="U96" s="1162"/>
      <c r="V96" s="1091"/>
      <c r="W96" s="1091"/>
      <c r="X96" s="1091"/>
      <c r="Y96" s="1091"/>
      <c r="Z96" s="1091"/>
      <c r="AA96" s="1091"/>
      <c r="AB96" s="1091"/>
      <c r="AC96" s="1091"/>
    </row>
    <row r="97" spans="12:29" x14ac:dyDescent="0.15">
      <c r="L97" s="1078"/>
      <c r="M97" s="1078"/>
      <c r="N97" s="1078"/>
      <c r="O97" s="1078"/>
      <c r="P97" s="1078"/>
      <c r="Q97" s="1078"/>
      <c r="R97" s="1078"/>
      <c r="S97" s="1078"/>
      <c r="T97" s="1078"/>
      <c r="U97" s="1078"/>
      <c r="V97" s="1078"/>
      <c r="W97" s="1078"/>
      <c r="X97" s="1078"/>
      <c r="Y97" s="1078"/>
      <c r="Z97" s="1078"/>
      <c r="AA97" s="1078"/>
      <c r="AB97" s="1078"/>
      <c r="AC97" s="1078"/>
    </row>
    <row r="98" spans="12:29" x14ac:dyDescent="0.15">
      <c r="L98" s="1074" t="s">
        <v>2773</v>
      </c>
      <c r="M98" s="1075"/>
      <c r="N98" s="1075"/>
      <c r="O98" s="1075"/>
      <c r="P98" s="1075"/>
      <c r="Q98" s="1092"/>
      <c r="S98" s="603"/>
      <c r="T98" s="603"/>
      <c r="U98" s="609">
        <v>77301</v>
      </c>
      <c r="V98" s="1091"/>
      <c r="W98" s="1091"/>
      <c r="X98" s="1091"/>
      <c r="Y98" s="1091"/>
      <c r="Z98" s="1091"/>
      <c r="AA98" s="1091"/>
      <c r="AB98" s="1091"/>
      <c r="AC98" s="1091"/>
    </row>
    <row r="99" spans="12:29" x14ac:dyDescent="0.15">
      <c r="L99" s="1072" t="s">
        <v>2796</v>
      </c>
      <c r="M99" s="1073"/>
      <c r="N99" s="1073"/>
      <c r="O99" s="1073"/>
      <c r="P99" s="1073"/>
      <c r="Q99" s="1089"/>
      <c r="S99" s="605"/>
      <c r="T99" s="605"/>
      <c r="U99" s="610">
        <v>102387.98</v>
      </c>
      <c r="V99" s="1078"/>
      <c r="W99" s="1078"/>
      <c r="X99" s="1078"/>
      <c r="Y99" s="1078"/>
      <c r="Z99" s="1078"/>
      <c r="AA99" s="1078"/>
      <c r="AB99" s="1078"/>
      <c r="AC99" s="1078"/>
    </row>
    <row r="100" spans="12:29" x14ac:dyDescent="0.15">
      <c r="L100" s="1072" t="s">
        <v>1478</v>
      </c>
      <c r="M100" s="1073"/>
      <c r="N100" s="1073"/>
      <c r="O100" s="1073"/>
      <c r="P100" s="1073"/>
      <c r="Q100" s="1089"/>
      <c r="S100" s="606"/>
      <c r="T100" s="606"/>
      <c r="U100" s="608"/>
      <c r="V100" s="1091"/>
      <c r="W100" s="1091"/>
      <c r="X100" s="1091"/>
      <c r="Y100" s="1091"/>
      <c r="Z100" s="1091"/>
      <c r="AA100" s="1091"/>
      <c r="AB100" s="1091"/>
      <c r="AC100" s="1091"/>
    </row>
    <row r="101" spans="12:29" x14ac:dyDescent="0.15">
      <c r="L101" s="1074" t="s">
        <v>1444</v>
      </c>
      <c r="M101" s="1075"/>
      <c r="N101" s="1075"/>
      <c r="O101" s="1075"/>
      <c r="P101" s="1075"/>
      <c r="Q101" s="1092"/>
      <c r="S101" s="603"/>
      <c r="T101" s="603"/>
      <c r="U101" s="609">
        <v>650</v>
      </c>
      <c r="V101" s="1091"/>
      <c r="W101" s="1091"/>
      <c r="X101" s="1091"/>
      <c r="Y101" s="1091"/>
      <c r="Z101" s="1091"/>
      <c r="AA101" s="1091"/>
      <c r="AB101" s="1091"/>
      <c r="AC101" s="1091"/>
    </row>
    <row r="102" spans="12:29" x14ac:dyDescent="0.15">
      <c r="L102" s="1072" t="s">
        <v>1479</v>
      </c>
      <c r="M102" s="1073"/>
      <c r="N102" s="1073"/>
      <c r="O102" s="1073"/>
      <c r="P102" s="1073"/>
      <c r="Q102" s="1089"/>
      <c r="S102" s="605"/>
      <c r="T102" s="605"/>
      <c r="U102" s="610">
        <v>650</v>
      </c>
      <c r="V102" s="1091"/>
      <c r="W102" s="1091"/>
      <c r="X102" s="1091"/>
      <c r="Y102" s="1091"/>
      <c r="Z102" s="1091"/>
      <c r="AA102" s="1091"/>
      <c r="AB102" s="1091"/>
      <c r="AC102" s="1091"/>
    </row>
    <row r="103" spans="12:29" x14ac:dyDescent="0.15">
      <c r="L103" s="1072" t="s">
        <v>2797</v>
      </c>
      <c r="M103" s="1073"/>
      <c r="N103" s="1073"/>
      <c r="O103" s="1073"/>
      <c r="P103" s="1073"/>
      <c r="Q103" s="1089"/>
      <c r="S103" s="606"/>
      <c r="T103" s="606"/>
      <c r="U103" s="608"/>
      <c r="V103" s="1091"/>
      <c r="W103" s="1091"/>
      <c r="X103" s="1091"/>
      <c r="Y103" s="1091"/>
      <c r="Z103" s="1091"/>
      <c r="AA103" s="1091"/>
      <c r="AB103" s="1091"/>
      <c r="AC103" s="1091"/>
    </row>
    <row r="104" spans="12:29" x14ac:dyDescent="0.15">
      <c r="L104" s="1074" t="s">
        <v>2926</v>
      </c>
      <c r="M104" s="1075"/>
      <c r="N104" s="1075"/>
      <c r="O104" s="1075"/>
      <c r="P104" s="1075"/>
      <c r="Q104" s="1092"/>
      <c r="S104" s="603"/>
      <c r="T104" s="603"/>
      <c r="U104" s="609">
        <v>402</v>
      </c>
      <c r="V104" s="1091"/>
      <c r="W104" s="1091"/>
      <c r="X104" s="1091"/>
      <c r="Y104" s="1091"/>
      <c r="Z104" s="1091"/>
      <c r="AA104" s="1091"/>
      <c r="AB104" s="1091"/>
      <c r="AC104" s="1091"/>
    </row>
    <row r="105" spans="12:29" x14ac:dyDescent="0.15">
      <c r="L105" s="1074" t="s">
        <v>2756</v>
      </c>
      <c r="M105" s="1075"/>
      <c r="N105" s="1075"/>
      <c r="O105" s="1075"/>
      <c r="P105" s="1075"/>
      <c r="Q105" s="1092"/>
      <c r="S105" s="603"/>
      <c r="T105" s="603"/>
      <c r="U105" s="609">
        <v>300</v>
      </c>
      <c r="V105" s="1091"/>
      <c r="W105" s="1091"/>
      <c r="X105" s="1091"/>
      <c r="Y105" s="1091"/>
      <c r="Z105" s="1091"/>
      <c r="AA105" s="1091"/>
      <c r="AB105" s="1091"/>
      <c r="AC105" s="1091"/>
    </row>
    <row r="106" spans="12:29" x14ac:dyDescent="0.15">
      <c r="L106" s="1074" t="s">
        <v>2775</v>
      </c>
      <c r="M106" s="1075"/>
      <c r="N106" s="1075"/>
      <c r="O106" s="1075"/>
      <c r="P106" s="1075"/>
      <c r="Q106" s="1092"/>
      <c r="S106" s="603"/>
      <c r="T106" s="603"/>
      <c r="U106" s="609">
        <v>1080</v>
      </c>
      <c r="V106" s="1091"/>
      <c r="W106" s="1091"/>
      <c r="X106" s="1091"/>
      <c r="Y106" s="1091"/>
      <c r="Z106" s="1091"/>
      <c r="AA106" s="1091"/>
      <c r="AB106" s="1091"/>
      <c r="AC106" s="1091"/>
    </row>
    <row r="107" spans="12:29" x14ac:dyDescent="0.15">
      <c r="L107" s="1072" t="s">
        <v>2798</v>
      </c>
      <c r="M107" s="1073"/>
      <c r="N107" s="1073"/>
      <c r="O107" s="1073"/>
      <c r="P107" s="1073"/>
      <c r="Q107" s="1089"/>
      <c r="S107" s="605"/>
      <c r="T107" s="605"/>
      <c r="U107" s="610">
        <v>1782</v>
      </c>
      <c r="V107" s="1091"/>
      <c r="W107" s="1091"/>
      <c r="X107" s="1091"/>
      <c r="Y107" s="1091"/>
      <c r="Z107" s="1091"/>
      <c r="AA107" s="1091"/>
      <c r="AB107" s="1091"/>
      <c r="AC107" s="1091"/>
    </row>
    <row r="108" spans="12:29" x14ac:dyDescent="0.15">
      <c r="L108" s="1072" t="s">
        <v>2930</v>
      </c>
      <c r="M108" s="1073"/>
      <c r="N108" s="1073"/>
      <c r="O108" s="1073"/>
      <c r="P108" s="1073"/>
      <c r="Q108" s="1089"/>
      <c r="S108" s="606"/>
      <c r="T108" s="606"/>
      <c r="U108" s="608"/>
      <c r="V108" s="1091"/>
      <c r="W108" s="1091"/>
      <c r="X108" s="1091"/>
      <c r="Y108" s="1091"/>
      <c r="Z108" s="1091"/>
      <c r="AA108" s="1091"/>
      <c r="AB108" s="1091"/>
      <c r="AC108" s="1091"/>
    </row>
    <row r="109" spans="12:29" x14ac:dyDescent="0.15">
      <c r="L109" s="1074" t="s">
        <v>2923</v>
      </c>
      <c r="M109" s="1075"/>
      <c r="N109" s="1075"/>
      <c r="O109" s="1075"/>
      <c r="P109" s="1075"/>
      <c r="Q109" s="1092"/>
      <c r="S109" s="603"/>
      <c r="T109" s="603"/>
      <c r="U109" s="609">
        <v>4133</v>
      </c>
      <c r="V109" s="1091"/>
      <c r="W109" s="1091"/>
      <c r="X109" s="1091"/>
      <c r="Y109" s="1091"/>
      <c r="Z109" s="1091"/>
      <c r="AA109" s="1091"/>
      <c r="AB109" s="1091"/>
      <c r="AC109" s="1091"/>
    </row>
    <row r="110" spans="12:29" x14ac:dyDescent="0.15">
      <c r="L110" s="1072" t="s">
        <v>2931</v>
      </c>
      <c r="M110" s="1073"/>
      <c r="N110" s="1073"/>
      <c r="O110" s="1073"/>
      <c r="P110" s="1073"/>
      <c r="Q110" s="1089"/>
      <c r="S110" s="605"/>
      <c r="T110" s="605"/>
      <c r="U110" s="610">
        <v>4133</v>
      </c>
      <c r="V110" s="1091"/>
      <c r="W110" s="1091"/>
      <c r="X110" s="1091"/>
      <c r="Y110" s="1091"/>
      <c r="Z110" s="1091"/>
      <c r="AA110" s="1091"/>
      <c r="AB110" s="1091"/>
      <c r="AC110" s="1091"/>
    </row>
    <row r="111" spans="12:29" x14ac:dyDescent="0.15">
      <c r="L111" s="1072" t="s">
        <v>2799</v>
      </c>
      <c r="M111" s="1073"/>
      <c r="N111" s="1073"/>
      <c r="O111" s="1073"/>
      <c r="P111" s="1073"/>
      <c r="Q111" s="1089"/>
      <c r="S111" s="606"/>
      <c r="T111" s="606"/>
      <c r="U111" s="608"/>
      <c r="V111" s="1091"/>
      <c r="W111" s="1091"/>
      <c r="X111" s="1091"/>
      <c r="Y111" s="1091"/>
      <c r="Z111" s="1091"/>
      <c r="AA111" s="1091"/>
      <c r="AB111" s="1091"/>
      <c r="AC111" s="1091"/>
    </row>
    <row r="112" spans="12:29" x14ac:dyDescent="0.15">
      <c r="L112" s="1074" t="s">
        <v>2754</v>
      </c>
      <c r="M112" s="1075"/>
      <c r="N112" s="1075"/>
      <c r="O112" s="1075"/>
      <c r="P112" s="1075"/>
      <c r="Q112" s="1092"/>
      <c r="S112" s="603"/>
      <c r="T112" s="603"/>
      <c r="U112" s="609">
        <v>984</v>
      </c>
      <c r="V112" s="1091"/>
      <c r="W112" s="1091"/>
      <c r="X112" s="1091"/>
      <c r="Y112" s="1091"/>
      <c r="Z112" s="1091"/>
      <c r="AA112" s="1091"/>
      <c r="AB112" s="1091"/>
      <c r="AC112" s="1091"/>
    </row>
    <row r="113" spans="12:29" x14ac:dyDescent="0.15">
      <c r="L113" s="1072" t="s">
        <v>2800</v>
      </c>
      <c r="M113" s="1073"/>
      <c r="N113" s="1073"/>
      <c r="O113" s="1073"/>
      <c r="P113" s="1073"/>
      <c r="Q113" s="1089"/>
      <c r="S113" s="605"/>
      <c r="T113" s="605"/>
      <c r="U113" s="610">
        <v>984</v>
      </c>
      <c r="V113" s="1091"/>
      <c r="W113" s="1091"/>
      <c r="X113" s="1091"/>
      <c r="Y113" s="1091"/>
      <c r="Z113" s="1091"/>
      <c r="AA113" s="1091"/>
      <c r="AB113" s="1091"/>
      <c r="AC113" s="1091"/>
    </row>
    <row r="114" spans="12:29" x14ac:dyDescent="0.15">
      <c r="L114" s="1072" t="s">
        <v>2801</v>
      </c>
      <c r="M114" s="1073"/>
      <c r="N114" s="1073"/>
      <c r="O114" s="1073"/>
      <c r="P114" s="1073"/>
      <c r="Q114" s="1089"/>
      <c r="S114" s="607"/>
      <c r="T114" s="607"/>
      <c r="U114" s="608"/>
      <c r="V114" s="1078"/>
      <c r="W114" s="1078"/>
      <c r="X114" s="1078"/>
      <c r="Y114" s="1078"/>
      <c r="Z114" s="1078"/>
      <c r="AA114" s="1078"/>
      <c r="AB114" s="1078"/>
      <c r="AC114" s="1078"/>
    </row>
    <row r="115" spans="12:29" x14ac:dyDescent="0.15">
      <c r="L115" s="1074" t="s">
        <v>2758</v>
      </c>
      <c r="M115" s="1075"/>
      <c r="N115" s="1075"/>
      <c r="O115" s="1075"/>
      <c r="P115" s="1075"/>
      <c r="Q115" s="1092"/>
      <c r="S115" s="603"/>
      <c r="T115" s="603"/>
      <c r="U115" s="609">
        <v>600</v>
      </c>
      <c r="V115" s="1091"/>
      <c r="W115" s="1091"/>
      <c r="X115" s="1091"/>
      <c r="Y115" s="1091"/>
      <c r="Z115" s="1091"/>
      <c r="AA115" s="1091"/>
      <c r="AB115" s="1091"/>
      <c r="AC115" s="1091"/>
    </row>
    <row r="116" spans="12:29" x14ac:dyDescent="0.15">
      <c r="L116" s="1072" t="s">
        <v>2802</v>
      </c>
      <c r="M116" s="1073"/>
      <c r="N116" s="1073"/>
      <c r="O116" s="1073"/>
      <c r="P116" s="1073"/>
      <c r="Q116" s="1089"/>
      <c r="S116" s="605"/>
      <c r="T116" s="605"/>
      <c r="U116" s="610">
        <v>600</v>
      </c>
      <c r="V116" s="1078"/>
      <c r="W116" s="1078"/>
      <c r="X116" s="1078"/>
      <c r="Y116" s="1078"/>
      <c r="Z116" s="1078"/>
      <c r="AA116" s="1078"/>
      <c r="AB116" s="1078"/>
      <c r="AC116" s="1078"/>
    </row>
    <row r="117" spans="12:29" x14ac:dyDescent="0.15">
      <c r="L117" s="1072" t="s">
        <v>4478</v>
      </c>
      <c r="M117" s="1073"/>
      <c r="N117" s="1073"/>
      <c r="O117" s="1073"/>
      <c r="P117" s="1073"/>
      <c r="Q117" s="1089"/>
      <c r="S117" s="606"/>
      <c r="T117" s="606"/>
      <c r="U117" s="608"/>
      <c r="V117" s="1091"/>
      <c r="W117" s="1091"/>
      <c r="X117" s="1091"/>
      <c r="Y117" s="1091"/>
      <c r="Z117" s="1091"/>
      <c r="AA117" s="1091"/>
      <c r="AB117" s="1091"/>
      <c r="AC117" s="1091"/>
    </row>
    <row r="118" spans="12:29" x14ac:dyDescent="0.15">
      <c r="L118" s="1074" t="s">
        <v>2760</v>
      </c>
      <c r="M118" s="1075"/>
      <c r="N118" s="1075"/>
      <c r="O118" s="1075"/>
      <c r="P118" s="1075"/>
      <c r="Q118" s="1092"/>
      <c r="S118" s="603"/>
      <c r="T118" s="603"/>
      <c r="U118" s="609">
        <v>11811</v>
      </c>
      <c r="V118" s="1091"/>
      <c r="W118" s="1091"/>
      <c r="X118" s="1091"/>
      <c r="Y118" s="1091"/>
      <c r="Z118" s="1091"/>
      <c r="AA118" s="1091"/>
      <c r="AB118" s="1091"/>
      <c r="AC118" s="1091"/>
    </row>
    <row r="119" spans="12:29" x14ac:dyDescent="0.15">
      <c r="L119" s="1072" t="s">
        <v>4479</v>
      </c>
      <c r="M119" s="1073"/>
      <c r="N119" s="1073"/>
      <c r="O119" s="1073"/>
      <c r="P119" s="1073"/>
      <c r="Q119" s="1089"/>
      <c r="S119" s="605"/>
      <c r="T119" s="605"/>
      <c r="U119" s="610">
        <v>11811</v>
      </c>
      <c r="V119" s="1091"/>
      <c r="W119" s="1091"/>
      <c r="X119" s="1091"/>
      <c r="Y119" s="1091"/>
      <c r="Z119" s="1091"/>
      <c r="AA119" s="1091"/>
      <c r="AB119" s="1091"/>
      <c r="AC119" s="1091"/>
    </row>
    <row r="120" spans="12:29" x14ac:dyDescent="0.15">
      <c r="L120" s="1174" t="s">
        <v>2805</v>
      </c>
      <c r="M120" s="1175"/>
      <c r="N120" s="1175"/>
      <c r="O120" s="1175"/>
      <c r="P120" s="1175"/>
      <c r="Q120" s="1176"/>
      <c r="R120" s="611"/>
      <c r="S120" s="612"/>
      <c r="T120" s="612"/>
      <c r="U120" s="613"/>
      <c r="V120" s="1091"/>
      <c r="W120" s="1091"/>
      <c r="X120" s="1091"/>
      <c r="Y120" s="1091"/>
      <c r="Z120" s="1091"/>
      <c r="AA120" s="1091"/>
      <c r="AB120" s="1091"/>
      <c r="AC120" s="1091"/>
    </row>
    <row r="121" spans="12:29" x14ac:dyDescent="0.15">
      <c r="L121" s="1179" t="s">
        <v>1452</v>
      </c>
      <c r="M121" s="1180"/>
      <c r="N121" s="1180"/>
      <c r="O121" s="1180"/>
      <c r="P121" s="1180"/>
      <c r="Q121" s="1181"/>
      <c r="R121" s="611"/>
      <c r="S121" s="614"/>
      <c r="T121" s="614"/>
      <c r="U121" s="615">
        <v>400</v>
      </c>
      <c r="V121" s="1091"/>
      <c r="W121" s="1091"/>
      <c r="X121" s="1091"/>
      <c r="Y121" s="1091"/>
      <c r="Z121" s="1091"/>
      <c r="AA121" s="1091"/>
      <c r="AB121" s="1091"/>
      <c r="AC121" s="1091"/>
    </row>
    <row r="122" spans="12:29" x14ac:dyDescent="0.15">
      <c r="L122" s="1072" t="s">
        <v>2806</v>
      </c>
      <c r="M122" s="1073"/>
      <c r="N122" s="1073"/>
      <c r="O122" s="1073"/>
      <c r="P122" s="1073"/>
      <c r="Q122" s="1089"/>
      <c r="S122" s="605"/>
      <c r="T122" s="605"/>
      <c r="U122" s="610">
        <v>400</v>
      </c>
      <c r="V122" s="1078"/>
      <c r="W122" s="1078"/>
      <c r="X122" s="1078"/>
      <c r="Y122" s="1078"/>
      <c r="Z122" s="1078"/>
      <c r="AA122" s="1078"/>
      <c r="AB122" s="1078"/>
      <c r="AC122" s="1078"/>
    </row>
    <row r="123" spans="12:29" x14ac:dyDescent="0.15">
      <c r="L123" s="1072" t="s">
        <v>1480</v>
      </c>
      <c r="M123" s="1073"/>
      <c r="N123" s="1073"/>
      <c r="O123" s="1073"/>
      <c r="P123" s="1073"/>
      <c r="Q123" s="1089"/>
      <c r="S123" s="606"/>
      <c r="T123" s="606"/>
      <c r="U123" s="608"/>
      <c r="V123" s="1091"/>
      <c r="W123" s="1091"/>
      <c r="X123" s="1091"/>
      <c r="Y123" s="1091"/>
      <c r="Z123" s="1091"/>
      <c r="AA123" s="1091"/>
      <c r="AB123" s="1091"/>
      <c r="AC123" s="1091"/>
    </row>
    <row r="124" spans="12:29" x14ac:dyDescent="0.15">
      <c r="L124" s="1074" t="s">
        <v>1442</v>
      </c>
      <c r="M124" s="1075"/>
      <c r="N124" s="1075"/>
      <c r="O124" s="1075"/>
      <c r="P124" s="1075"/>
      <c r="Q124" s="1092"/>
      <c r="S124" s="603"/>
      <c r="T124" s="603"/>
      <c r="U124" s="609">
        <v>313</v>
      </c>
      <c r="V124" s="1091"/>
      <c r="W124" s="1091"/>
      <c r="X124" s="1091"/>
      <c r="Y124" s="1091"/>
      <c r="Z124" s="1091"/>
      <c r="AA124" s="1091"/>
      <c r="AB124" s="1091"/>
      <c r="AC124" s="1091"/>
    </row>
    <row r="125" spans="12:29" x14ac:dyDescent="0.15">
      <c r="L125" s="1072" t="s">
        <v>1481</v>
      </c>
      <c r="M125" s="1073"/>
      <c r="N125" s="1073"/>
      <c r="O125" s="1073"/>
      <c r="P125" s="1073"/>
      <c r="Q125" s="1089"/>
      <c r="S125" s="605"/>
      <c r="T125" s="605"/>
      <c r="U125" s="610">
        <v>313</v>
      </c>
      <c r="V125" s="1091"/>
      <c r="W125" s="1091"/>
      <c r="X125" s="1091"/>
      <c r="Y125" s="1091"/>
      <c r="Z125" s="1091"/>
      <c r="AA125" s="1091"/>
      <c r="AB125" s="1091"/>
      <c r="AC125" s="1091"/>
    </row>
    <row r="126" spans="12:29" x14ac:dyDescent="0.15">
      <c r="L126" s="1072" t="s">
        <v>2807</v>
      </c>
      <c r="M126" s="1073"/>
      <c r="N126" s="1073"/>
      <c r="O126" s="1073"/>
      <c r="P126" s="1073"/>
      <c r="Q126" s="1089"/>
      <c r="S126" s="606"/>
      <c r="T126" s="606"/>
      <c r="U126" s="608"/>
      <c r="V126" s="1091"/>
      <c r="W126" s="1091"/>
      <c r="X126" s="1091"/>
      <c r="Y126" s="1091"/>
      <c r="Z126" s="1091"/>
      <c r="AA126" s="1091"/>
      <c r="AB126" s="1091"/>
      <c r="AC126" s="1091"/>
    </row>
    <row r="127" spans="12:29" x14ac:dyDescent="0.15">
      <c r="L127" s="1074" t="s">
        <v>2751</v>
      </c>
      <c r="M127" s="1075"/>
      <c r="N127" s="1075"/>
      <c r="O127" s="1075"/>
      <c r="P127" s="1075"/>
      <c r="Q127" s="1092"/>
      <c r="S127" s="603"/>
      <c r="T127" s="603"/>
      <c r="U127" s="609">
        <v>6600</v>
      </c>
      <c r="V127" s="1091"/>
      <c r="W127" s="1091"/>
      <c r="X127" s="1091"/>
      <c r="Y127" s="1091"/>
      <c r="Z127" s="1091"/>
      <c r="AA127" s="1091"/>
      <c r="AB127" s="1091"/>
      <c r="AC127" s="1091"/>
    </row>
    <row r="128" spans="12:29" x14ac:dyDescent="0.15">
      <c r="L128" s="1072" t="s">
        <v>2808</v>
      </c>
      <c r="M128" s="1073"/>
      <c r="N128" s="1073"/>
      <c r="O128" s="1073"/>
      <c r="P128" s="1073"/>
      <c r="Q128" s="1089"/>
      <c r="S128" s="605"/>
      <c r="T128" s="605"/>
      <c r="U128" s="610">
        <v>6600</v>
      </c>
      <c r="V128" s="1091"/>
      <c r="W128" s="1091"/>
      <c r="X128" s="1091"/>
      <c r="Y128" s="1091"/>
      <c r="Z128" s="1091"/>
      <c r="AA128" s="1091"/>
      <c r="AB128" s="1091"/>
      <c r="AC128" s="1091"/>
    </row>
    <row r="129" spans="12:29" x14ac:dyDescent="0.15">
      <c r="L129" s="1072" t="s">
        <v>1448</v>
      </c>
      <c r="M129" s="1073"/>
      <c r="N129" s="1073"/>
      <c r="O129" s="1073"/>
      <c r="P129" s="1073"/>
      <c r="Q129" s="1089"/>
      <c r="S129" s="605"/>
      <c r="T129" s="605"/>
      <c r="U129" s="604">
        <v>633304.05000000005</v>
      </c>
      <c r="V129" s="1091"/>
      <c r="W129" s="1091"/>
      <c r="X129" s="1091"/>
      <c r="Y129" s="1091"/>
      <c r="Z129" s="1091"/>
      <c r="AA129" s="1091"/>
      <c r="AB129" s="1091"/>
      <c r="AC129" s="1091"/>
    </row>
    <row r="130" spans="12:29" x14ac:dyDescent="0.15">
      <c r="L130" s="1091"/>
      <c r="M130" s="1091"/>
      <c r="N130" s="1091"/>
      <c r="O130" s="1091"/>
      <c r="P130" s="1091"/>
      <c r="Q130" s="1091"/>
      <c r="R130" s="1091"/>
      <c r="S130" s="1091"/>
      <c r="T130" s="1091"/>
      <c r="U130" s="57"/>
      <c r="V130" s="1091"/>
      <c r="W130" s="1091"/>
      <c r="X130" s="1091"/>
      <c r="Y130" s="1091"/>
      <c r="Z130" s="1091"/>
      <c r="AA130" s="1091"/>
      <c r="AB130" s="1091"/>
      <c r="AC130" s="1091"/>
    </row>
    <row r="131" spans="12:29" x14ac:dyDescent="0.15">
      <c r="L131" s="1081" t="s">
        <v>2809</v>
      </c>
      <c r="M131" s="1082"/>
      <c r="N131" s="1082"/>
      <c r="O131" s="1094"/>
      <c r="P131" s="1081" t="s">
        <v>2810</v>
      </c>
      <c r="Q131" s="1082"/>
      <c r="R131" s="1082"/>
      <c r="S131" s="1082"/>
      <c r="T131" s="1094"/>
      <c r="U131" s="1081" t="s">
        <v>2811</v>
      </c>
      <c r="V131" s="1082"/>
      <c r="W131" s="1082"/>
      <c r="X131" s="1094"/>
      <c r="Y131" s="1081" t="s">
        <v>2812</v>
      </c>
      <c r="Z131" s="1082"/>
      <c r="AA131" s="1094"/>
      <c r="AB131" s="1081" t="s">
        <v>2813</v>
      </c>
      <c r="AC131" s="1094"/>
    </row>
    <row r="132" spans="12:29" x14ac:dyDescent="0.15">
      <c r="L132" s="1078"/>
      <c r="M132" s="1078"/>
      <c r="N132" s="1078"/>
      <c r="O132" s="1078"/>
      <c r="P132" s="1078"/>
      <c r="Q132" s="1078"/>
      <c r="R132" s="1078"/>
      <c r="S132" s="1078"/>
      <c r="T132" s="1078"/>
      <c r="U132" s="1078"/>
      <c r="V132" s="1078"/>
      <c r="W132" s="1078"/>
      <c r="X132" s="1078"/>
      <c r="Y132" s="1078"/>
      <c r="Z132" s="1078"/>
      <c r="AA132" s="1078"/>
      <c r="AB132" s="1078"/>
      <c r="AC132" s="1078"/>
    </row>
    <row r="133" spans="12:29" x14ac:dyDescent="0.15">
      <c r="L133" s="1072" t="s">
        <v>2814</v>
      </c>
      <c r="M133" s="1073"/>
      <c r="N133" s="1073"/>
      <c r="O133" s="1089"/>
      <c r="P133" s="1076"/>
      <c r="Q133" s="1077"/>
      <c r="R133" s="1077"/>
      <c r="S133" s="1077"/>
      <c r="T133" s="1101"/>
      <c r="U133" s="1076"/>
      <c r="V133" s="1077"/>
      <c r="W133" s="1077"/>
      <c r="X133" s="1101"/>
      <c r="Y133" s="1076"/>
      <c r="Z133" s="1077"/>
      <c r="AA133" s="1101"/>
      <c r="AB133" s="1076"/>
      <c r="AC133" s="1101"/>
    </row>
    <row r="134" spans="12:29" x14ac:dyDescent="0.15">
      <c r="L134" s="1081" t="s">
        <v>4480</v>
      </c>
      <c r="M134" s="1082"/>
      <c r="N134" s="1082"/>
      <c r="O134" s="1094"/>
      <c r="P134" s="1076"/>
      <c r="Q134" s="1077"/>
      <c r="R134" s="1077"/>
      <c r="S134" s="1077"/>
      <c r="T134" s="1101"/>
      <c r="U134" s="1081" t="s">
        <v>2816</v>
      </c>
      <c r="V134" s="1082"/>
      <c r="W134" s="1082"/>
      <c r="X134" s="1094"/>
      <c r="Y134" s="1076"/>
      <c r="Z134" s="1077"/>
      <c r="AA134" s="1101"/>
      <c r="AB134" s="1193">
        <v>-20</v>
      </c>
      <c r="AC134" s="1194"/>
    </row>
    <row r="135" spans="12:29" x14ac:dyDescent="0.15">
      <c r="L135" s="1081" t="s">
        <v>4481</v>
      </c>
      <c r="M135" s="1082"/>
      <c r="N135" s="1082"/>
      <c r="O135" s="1094"/>
      <c r="P135" s="1081" t="s">
        <v>4482</v>
      </c>
      <c r="Q135" s="1082"/>
      <c r="R135" s="1082"/>
      <c r="S135" s="1082"/>
      <c r="T135" s="1094"/>
      <c r="U135" s="1081" t="s">
        <v>2948</v>
      </c>
      <c r="V135" s="1082"/>
      <c r="W135" s="1082"/>
      <c r="X135" s="1094"/>
      <c r="Y135" s="1081" t="s">
        <v>4483</v>
      </c>
      <c r="Z135" s="1082"/>
      <c r="AA135" s="1094"/>
      <c r="AB135" s="1195">
        <v>-1101</v>
      </c>
      <c r="AC135" s="1196"/>
    </row>
    <row r="136" spans="12:29" x14ac:dyDescent="0.15">
      <c r="L136" s="1081" t="s">
        <v>4484</v>
      </c>
      <c r="M136" s="1082"/>
      <c r="N136" s="1082"/>
      <c r="O136" s="1094"/>
      <c r="P136" s="1076"/>
      <c r="Q136" s="1077"/>
      <c r="R136" s="1077"/>
      <c r="S136" s="1077"/>
      <c r="T136" s="1101"/>
      <c r="U136" s="1081" t="s">
        <v>2816</v>
      </c>
      <c r="V136" s="1082"/>
      <c r="W136" s="1082"/>
      <c r="X136" s="1094"/>
      <c r="Y136" s="1076"/>
      <c r="Z136" s="1077"/>
      <c r="AA136" s="1101"/>
      <c r="AB136" s="1193">
        <v>-37.4</v>
      </c>
      <c r="AC136" s="1194"/>
    </row>
    <row r="137" spans="12:29" x14ac:dyDescent="0.15">
      <c r="L137" s="1081" t="s">
        <v>4485</v>
      </c>
      <c r="M137" s="1082"/>
      <c r="N137" s="1082"/>
      <c r="O137" s="1094"/>
      <c r="P137" s="1076"/>
      <c r="Q137" s="1077"/>
      <c r="R137" s="1077"/>
      <c r="S137" s="1077"/>
      <c r="T137" s="1101"/>
      <c r="U137" s="1081" t="s">
        <v>2816</v>
      </c>
      <c r="V137" s="1082"/>
      <c r="W137" s="1082"/>
      <c r="X137" s="1094"/>
      <c r="Y137" s="1076"/>
      <c r="Z137" s="1077"/>
      <c r="AA137" s="1101"/>
      <c r="AB137" s="1193">
        <v>-37</v>
      </c>
      <c r="AC137" s="1194"/>
    </row>
    <row r="138" spans="12:29" x14ac:dyDescent="0.15">
      <c r="L138" s="1081" t="s">
        <v>4486</v>
      </c>
      <c r="M138" s="1082"/>
      <c r="N138" s="1082"/>
      <c r="O138" s="1094"/>
      <c r="P138" s="1076"/>
      <c r="Q138" s="1077"/>
      <c r="R138" s="1077"/>
      <c r="S138" s="1077"/>
      <c r="T138" s="1101"/>
      <c r="U138" s="1081" t="s">
        <v>2816</v>
      </c>
      <c r="V138" s="1082"/>
      <c r="W138" s="1082"/>
      <c r="X138" s="1094"/>
      <c r="Y138" s="1076"/>
      <c r="Z138" s="1077"/>
      <c r="AA138" s="1101"/>
      <c r="AB138" s="1193">
        <v>-49</v>
      </c>
      <c r="AC138" s="1194"/>
    </row>
    <row r="139" spans="12:29" x14ac:dyDescent="0.15">
      <c r="L139" s="1081" t="s">
        <v>4487</v>
      </c>
      <c r="M139" s="1082"/>
      <c r="N139" s="1082"/>
      <c r="O139" s="1094"/>
      <c r="P139" s="1076"/>
      <c r="Q139" s="1077"/>
      <c r="R139" s="1077"/>
      <c r="S139" s="1077"/>
      <c r="T139" s="1101"/>
      <c r="U139" s="1081" t="s">
        <v>2816</v>
      </c>
      <c r="V139" s="1082"/>
      <c r="W139" s="1082"/>
      <c r="X139" s="1094"/>
      <c r="Y139" s="1076"/>
      <c r="Z139" s="1077"/>
      <c r="AA139" s="1101"/>
      <c r="AB139" s="1193">
        <v>-84.66</v>
      </c>
      <c r="AC139" s="1194"/>
    </row>
    <row r="140" spans="12:29" x14ac:dyDescent="0.15">
      <c r="L140" s="1081" t="s">
        <v>4488</v>
      </c>
      <c r="M140" s="1082"/>
      <c r="N140" s="1082"/>
      <c r="O140" s="1094"/>
      <c r="P140" s="1076"/>
      <c r="Q140" s="1077"/>
      <c r="R140" s="1077"/>
      <c r="S140" s="1077"/>
      <c r="T140" s="1101"/>
      <c r="U140" s="1081" t="s">
        <v>2816</v>
      </c>
      <c r="V140" s="1082"/>
      <c r="W140" s="1082"/>
      <c r="X140" s="1094"/>
      <c r="Y140" s="1076"/>
      <c r="Z140" s="1077"/>
      <c r="AA140" s="1101"/>
      <c r="AB140" s="1193">
        <v>-43</v>
      </c>
      <c r="AC140" s="1194"/>
    </row>
    <row r="141" spans="12:29" x14ac:dyDescent="0.15">
      <c r="L141" s="1081" t="s">
        <v>4489</v>
      </c>
      <c r="M141" s="1082"/>
      <c r="N141" s="1082"/>
      <c r="O141" s="1094"/>
      <c r="P141" s="1076"/>
      <c r="Q141" s="1077"/>
      <c r="R141" s="1077"/>
      <c r="S141" s="1077"/>
      <c r="T141" s="1101"/>
      <c r="U141" s="1081" t="s">
        <v>2816</v>
      </c>
      <c r="V141" s="1082"/>
      <c r="W141" s="1082"/>
      <c r="X141" s="1094"/>
      <c r="Y141" s="1076"/>
      <c r="Z141" s="1077"/>
      <c r="AA141" s="1101"/>
      <c r="AB141" s="1193">
        <v>-74</v>
      </c>
      <c r="AC141" s="1194"/>
    </row>
    <row r="142" spans="12:29" x14ac:dyDescent="0.15">
      <c r="L142" s="1081" t="s">
        <v>4490</v>
      </c>
      <c r="M142" s="1082"/>
      <c r="N142" s="1082"/>
      <c r="O142" s="1094"/>
      <c r="P142" s="1081" t="s">
        <v>4491</v>
      </c>
      <c r="Q142" s="1082"/>
      <c r="R142" s="1082"/>
      <c r="S142" s="1082"/>
      <c r="T142" s="1094"/>
      <c r="U142" s="1081" t="s">
        <v>2829</v>
      </c>
      <c r="V142" s="1082"/>
      <c r="W142" s="1082"/>
      <c r="X142" s="1094"/>
      <c r="Y142" s="1197">
        <v>2080</v>
      </c>
      <c r="Z142" s="1198"/>
      <c r="AA142" s="1199"/>
      <c r="AB142" s="1195">
        <v>-2163</v>
      </c>
      <c r="AC142" s="1196"/>
    </row>
    <row r="143" spans="12:29" x14ac:dyDescent="0.15">
      <c r="L143" s="1072" t="s">
        <v>2826</v>
      </c>
      <c r="M143" s="1073"/>
      <c r="N143" s="1073"/>
      <c r="O143" s="1089"/>
      <c r="P143" s="1076"/>
      <c r="Q143" s="1077"/>
      <c r="R143" s="1077"/>
      <c r="S143" s="1077"/>
      <c r="T143" s="1101"/>
      <c r="U143" s="1076"/>
      <c r="V143" s="1077"/>
      <c r="W143" s="1077"/>
      <c r="X143" s="1101"/>
      <c r="Y143" s="1076"/>
      <c r="Z143" s="1077"/>
      <c r="AA143" s="1101"/>
      <c r="AB143" s="1200">
        <v>-3609.06</v>
      </c>
      <c r="AC143" s="1201"/>
    </row>
    <row r="144" spans="12:29" x14ac:dyDescent="0.15">
      <c r="L144" s="1072" t="s">
        <v>2834</v>
      </c>
      <c r="M144" s="1073"/>
      <c r="N144" s="1073"/>
      <c r="O144" s="1089"/>
      <c r="P144" s="1076"/>
      <c r="Q144" s="1077"/>
      <c r="R144" s="1077"/>
      <c r="S144" s="1077"/>
      <c r="T144" s="1101"/>
      <c r="U144" s="1076"/>
      <c r="V144" s="1077"/>
      <c r="W144" s="1077"/>
      <c r="X144" s="1101"/>
      <c r="Y144" s="1076"/>
      <c r="Z144" s="1077"/>
      <c r="AA144" s="1101"/>
      <c r="AB144" s="1076"/>
      <c r="AC144" s="1101"/>
    </row>
    <row r="145" spans="12:29" x14ac:dyDescent="0.15">
      <c r="L145" s="1081" t="s">
        <v>4492</v>
      </c>
      <c r="M145" s="1082"/>
      <c r="N145" s="1082"/>
      <c r="O145" s="1094"/>
      <c r="P145" s="1076"/>
      <c r="Q145" s="1077"/>
      <c r="R145" s="1077"/>
      <c r="S145" s="1077"/>
      <c r="T145" s="1101"/>
      <c r="U145" s="1081" t="s">
        <v>2816</v>
      </c>
      <c r="V145" s="1082"/>
      <c r="W145" s="1082"/>
      <c r="X145" s="1094"/>
      <c r="Y145" s="1076"/>
      <c r="Z145" s="1077"/>
      <c r="AA145" s="1101"/>
      <c r="AB145" s="1193">
        <v>-3</v>
      </c>
      <c r="AC145" s="1194"/>
    </row>
    <row r="146" spans="12:29" x14ac:dyDescent="0.15">
      <c r="L146" s="1081" t="s">
        <v>4493</v>
      </c>
      <c r="M146" s="1082"/>
      <c r="N146" s="1082"/>
      <c r="O146" s="1094"/>
      <c r="P146" s="1081" t="s">
        <v>4494</v>
      </c>
      <c r="Q146" s="1082"/>
      <c r="R146" s="1082"/>
      <c r="S146" s="1082"/>
      <c r="T146" s="1094"/>
      <c r="U146" s="1081" t="s">
        <v>2829</v>
      </c>
      <c r="V146" s="1082"/>
      <c r="W146" s="1082"/>
      <c r="X146" s="1094"/>
      <c r="Y146" s="1197">
        <v>1555</v>
      </c>
      <c r="Z146" s="1198"/>
      <c r="AA146" s="1199"/>
      <c r="AB146" s="1195">
        <v>-2163</v>
      </c>
      <c r="AC146" s="1196"/>
    </row>
    <row r="147" spans="12:29" x14ac:dyDescent="0.15">
      <c r="L147" s="1081" t="s">
        <v>4495</v>
      </c>
      <c r="M147" s="1082"/>
      <c r="N147" s="1082"/>
      <c r="O147" s="1094"/>
      <c r="P147" s="1081" t="s">
        <v>4494</v>
      </c>
      <c r="Q147" s="1082"/>
      <c r="R147" s="1082"/>
      <c r="S147" s="1082"/>
      <c r="T147" s="1094"/>
      <c r="U147" s="1081" t="s">
        <v>2829</v>
      </c>
      <c r="V147" s="1082"/>
      <c r="W147" s="1082"/>
      <c r="X147" s="1094"/>
      <c r="Y147" s="1197">
        <v>1555</v>
      </c>
      <c r="Z147" s="1198"/>
      <c r="AA147" s="1199"/>
      <c r="AB147" s="1195">
        <v>-1777</v>
      </c>
      <c r="AC147" s="1196"/>
    </row>
    <row r="148" spans="12:29" x14ac:dyDescent="0.15">
      <c r="L148" s="1072" t="s">
        <v>2836</v>
      </c>
      <c r="M148" s="1073"/>
      <c r="N148" s="1073"/>
      <c r="O148" s="1089"/>
      <c r="P148" s="1076"/>
      <c r="Q148" s="1077"/>
      <c r="R148" s="1077"/>
      <c r="S148" s="1077"/>
      <c r="T148" s="1101"/>
      <c r="U148" s="1076"/>
      <c r="V148" s="1077"/>
      <c r="W148" s="1077"/>
      <c r="X148" s="1101"/>
      <c r="Y148" s="1076"/>
      <c r="Z148" s="1077"/>
      <c r="AA148" s="1101"/>
      <c r="AB148" s="1200">
        <v>-3943</v>
      </c>
      <c r="AC148" s="1201"/>
    </row>
    <row r="149" spans="12:29" x14ac:dyDescent="0.15">
      <c r="L149" s="1072" t="s">
        <v>2827</v>
      </c>
      <c r="M149" s="1073"/>
      <c r="N149" s="1073"/>
      <c r="O149" s="1089"/>
      <c r="P149" s="1076"/>
      <c r="Q149" s="1077"/>
      <c r="R149" s="1077"/>
      <c r="S149" s="1077"/>
      <c r="T149" s="1101"/>
      <c r="U149" s="1076"/>
      <c r="V149" s="1077"/>
      <c r="W149" s="1077"/>
      <c r="X149" s="1101"/>
      <c r="Y149" s="1076"/>
      <c r="Z149" s="1077"/>
      <c r="AA149" s="1101"/>
      <c r="AB149" s="1076"/>
      <c r="AC149" s="1101"/>
    </row>
    <row r="150" spans="12:29" x14ac:dyDescent="0.15">
      <c r="L150" s="1081" t="s">
        <v>4496</v>
      </c>
      <c r="M150" s="1082"/>
      <c r="N150" s="1082"/>
      <c r="O150" s="1094"/>
      <c r="P150" s="1081" t="s">
        <v>4497</v>
      </c>
      <c r="Q150" s="1082"/>
      <c r="R150" s="1082"/>
      <c r="S150" s="1082"/>
      <c r="T150" s="1094"/>
      <c r="U150" s="1081" t="s">
        <v>2816</v>
      </c>
      <c r="V150" s="1082"/>
      <c r="W150" s="1082"/>
      <c r="X150" s="1094"/>
      <c r="Y150" s="1076"/>
      <c r="Z150" s="1077"/>
      <c r="AA150" s="1101"/>
      <c r="AB150" s="1193">
        <v>-48</v>
      </c>
      <c r="AC150" s="1194"/>
    </row>
    <row r="151" spans="12:29" x14ac:dyDescent="0.15">
      <c r="L151" s="1072" t="s">
        <v>2830</v>
      </c>
      <c r="M151" s="1073"/>
      <c r="N151" s="1073"/>
      <c r="O151" s="1089"/>
      <c r="P151" s="1076"/>
      <c r="Q151" s="1077"/>
      <c r="R151" s="1077"/>
      <c r="S151" s="1077"/>
      <c r="T151" s="1101"/>
      <c r="U151" s="1076"/>
      <c r="V151" s="1077"/>
      <c r="W151" s="1077"/>
      <c r="X151" s="1101"/>
      <c r="Y151" s="1076"/>
      <c r="Z151" s="1077"/>
      <c r="AA151" s="1101"/>
      <c r="AB151" s="1202">
        <v>-48</v>
      </c>
      <c r="AC151" s="1203"/>
    </row>
    <row r="152" spans="12:29" x14ac:dyDescent="0.15">
      <c r="L152" s="1072" t="s">
        <v>2837</v>
      </c>
      <c r="M152" s="1073"/>
      <c r="N152" s="1073"/>
      <c r="O152" s="1089"/>
      <c r="P152" s="1076"/>
      <c r="Q152" s="1077"/>
      <c r="R152" s="1077"/>
      <c r="S152" s="1077"/>
      <c r="T152" s="1101"/>
      <c r="U152" s="1076"/>
      <c r="V152" s="1077"/>
      <c r="W152" s="1077"/>
      <c r="X152" s="1101"/>
      <c r="Y152" s="1076"/>
      <c r="Z152" s="1077"/>
      <c r="AA152" s="1101"/>
      <c r="AB152" s="1200">
        <v>-7600.06</v>
      </c>
      <c r="AC152" s="1201"/>
    </row>
    <row r="153" spans="12:29" x14ac:dyDescent="0.15">
      <c r="L153" s="29"/>
      <c r="M153" s="29"/>
      <c r="N153" s="29"/>
      <c r="O153" s="29"/>
      <c r="P153" s="29"/>
      <c r="Q153" s="29"/>
      <c r="R153" s="29"/>
      <c r="S153" s="29"/>
      <c r="T153" s="29"/>
      <c r="U153" s="29"/>
      <c r="V153" s="29"/>
      <c r="W153" s="29"/>
      <c r="X153" s="29"/>
      <c r="Y153" s="29"/>
      <c r="Z153" s="29"/>
      <c r="AA153" s="29"/>
      <c r="AB153" s="29"/>
      <c r="AC153" s="29"/>
    </row>
  </sheetData>
  <mergeCells count="631">
    <mergeCell ref="L152:O152"/>
    <mergeCell ref="P152:T152"/>
    <mergeCell ref="U152:X152"/>
    <mergeCell ref="Y152:AA152"/>
    <mergeCell ref="AB152:AC152"/>
    <mergeCell ref="L150:O150"/>
    <mergeCell ref="P150:T150"/>
    <mergeCell ref="U150:X150"/>
    <mergeCell ref="Y150:AA150"/>
    <mergeCell ref="AB150:AC150"/>
    <mergeCell ref="L151:O151"/>
    <mergeCell ref="P151:T151"/>
    <mergeCell ref="U151:X151"/>
    <mergeCell ref="Y151:AA151"/>
    <mergeCell ref="AB151:AC151"/>
    <mergeCell ref="L148:O148"/>
    <mergeCell ref="P148:T148"/>
    <mergeCell ref="U148:X148"/>
    <mergeCell ref="Y148:AA148"/>
    <mergeCell ref="AB148:AC148"/>
    <mergeCell ref="L149:O149"/>
    <mergeCell ref="P149:T149"/>
    <mergeCell ref="U149:X149"/>
    <mergeCell ref="Y149:AA149"/>
    <mergeCell ref="AB149:AC149"/>
    <mergeCell ref="L146:O146"/>
    <mergeCell ref="P146:T146"/>
    <mergeCell ref="U146:X146"/>
    <mergeCell ref="Y146:AA146"/>
    <mergeCell ref="AB146:AC146"/>
    <mergeCell ref="L147:O147"/>
    <mergeCell ref="P147:T147"/>
    <mergeCell ref="U147:X147"/>
    <mergeCell ref="Y147:AA147"/>
    <mergeCell ref="AB147:AC147"/>
    <mergeCell ref="L144:O144"/>
    <mergeCell ref="P144:T144"/>
    <mergeCell ref="U144:X144"/>
    <mergeCell ref="Y144:AA144"/>
    <mergeCell ref="AB144:AC144"/>
    <mergeCell ref="L145:O145"/>
    <mergeCell ref="P145:T145"/>
    <mergeCell ref="U145:X145"/>
    <mergeCell ref="Y145:AA145"/>
    <mergeCell ref="AB145:AC145"/>
    <mergeCell ref="L142:O142"/>
    <mergeCell ref="P142:T142"/>
    <mergeCell ref="U142:X142"/>
    <mergeCell ref="Y142:AA142"/>
    <mergeCell ref="AB142:AC142"/>
    <mergeCell ref="L143:O143"/>
    <mergeCell ref="P143:T143"/>
    <mergeCell ref="U143:X143"/>
    <mergeCell ref="Y143:AA143"/>
    <mergeCell ref="AB143:AC143"/>
    <mergeCell ref="L140:O140"/>
    <mergeCell ref="P140:T140"/>
    <mergeCell ref="U140:X140"/>
    <mergeCell ref="Y140:AA140"/>
    <mergeCell ref="AB140:AC140"/>
    <mergeCell ref="L141:O141"/>
    <mergeCell ref="P141:T141"/>
    <mergeCell ref="U141:X141"/>
    <mergeCell ref="Y141:AA141"/>
    <mergeCell ref="AB141:AC141"/>
    <mergeCell ref="L138:O138"/>
    <mergeCell ref="P138:T138"/>
    <mergeCell ref="U138:X138"/>
    <mergeCell ref="Y138:AA138"/>
    <mergeCell ref="AB138:AC138"/>
    <mergeCell ref="L139:O139"/>
    <mergeCell ref="P139:T139"/>
    <mergeCell ref="U139:X139"/>
    <mergeCell ref="Y139:AA139"/>
    <mergeCell ref="AB139:AC139"/>
    <mergeCell ref="L136:O136"/>
    <mergeCell ref="P136:T136"/>
    <mergeCell ref="U136:X136"/>
    <mergeCell ref="Y136:AA136"/>
    <mergeCell ref="AB136:AC136"/>
    <mergeCell ref="L137:O137"/>
    <mergeCell ref="P137:T137"/>
    <mergeCell ref="U137:X137"/>
    <mergeCell ref="Y137:AA137"/>
    <mergeCell ref="AB137:AC137"/>
    <mergeCell ref="L134:O134"/>
    <mergeCell ref="P134:T134"/>
    <mergeCell ref="U134:X134"/>
    <mergeCell ref="Y134:AA134"/>
    <mergeCell ref="AB134:AC134"/>
    <mergeCell ref="L135:O135"/>
    <mergeCell ref="P135:T135"/>
    <mergeCell ref="U135:X135"/>
    <mergeCell ref="Y135:AA135"/>
    <mergeCell ref="AB135:AC135"/>
    <mergeCell ref="L132:AC132"/>
    <mergeCell ref="L133:O133"/>
    <mergeCell ref="P133:T133"/>
    <mergeCell ref="U133:X133"/>
    <mergeCell ref="Y133:AA133"/>
    <mergeCell ref="AB133:AC133"/>
    <mergeCell ref="AB130:AC130"/>
    <mergeCell ref="L131:O131"/>
    <mergeCell ref="P131:T131"/>
    <mergeCell ref="U131:X131"/>
    <mergeCell ref="Y131:AA131"/>
    <mergeCell ref="AB131:AC131"/>
    <mergeCell ref="L129:Q129"/>
    <mergeCell ref="V129:X129"/>
    <mergeCell ref="Y129:AA129"/>
    <mergeCell ref="AB129:AC129"/>
    <mergeCell ref="L130:O130"/>
    <mergeCell ref="P130:Q130"/>
    <mergeCell ref="R130:T130"/>
    <mergeCell ref="V130:X130"/>
    <mergeCell ref="Y130:AA130"/>
    <mergeCell ref="L126:Q126"/>
    <mergeCell ref="V126:X126"/>
    <mergeCell ref="Y126:AA126"/>
    <mergeCell ref="AB126:AC126"/>
    <mergeCell ref="L127:Q127"/>
    <mergeCell ref="V127:X127"/>
    <mergeCell ref="Y127:AA127"/>
    <mergeCell ref="AB127:AC127"/>
    <mergeCell ref="L128:Q128"/>
    <mergeCell ref="V128:X128"/>
    <mergeCell ref="Y128:AA128"/>
    <mergeCell ref="AB128:AC128"/>
    <mergeCell ref="L123:Q123"/>
    <mergeCell ref="V123:X123"/>
    <mergeCell ref="Y123:AA123"/>
    <mergeCell ref="AB123:AC123"/>
    <mergeCell ref="L124:Q124"/>
    <mergeCell ref="V124:X124"/>
    <mergeCell ref="Y124:AA124"/>
    <mergeCell ref="AB124:AC124"/>
    <mergeCell ref="L125:Q125"/>
    <mergeCell ref="V125:X125"/>
    <mergeCell ref="Y125:AA125"/>
    <mergeCell ref="AB125:AC125"/>
    <mergeCell ref="L120:Q120"/>
    <mergeCell ref="V120:X120"/>
    <mergeCell ref="Y120:AA120"/>
    <mergeCell ref="AB120:AC120"/>
    <mergeCell ref="L121:Q121"/>
    <mergeCell ref="V121:X121"/>
    <mergeCell ref="Y121:AA121"/>
    <mergeCell ref="AB121:AC121"/>
    <mergeCell ref="L122:Q122"/>
    <mergeCell ref="V122:X122"/>
    <mergeCell ref="Y122:AA122"/>
    <mergeCell ref="AB122:AC122"/>
    <mergeCell ref="L117:Q117"/>
    <mergeCell ref="V117:X117"/>
    <mergeCell ref="Y117:AA117"/>
    <mergeCell ref="AB117:AC117"/>
    <mergeCell ref="L118:Q118"/>
    <mergeCell ref="V118:X118"/>
    <mergeCell ref="Y118:AA118"/>
    <mergeCell ref="AB118:AC118"/>
    <mergeCell ref="L119:Q119"/>
    <mergeCell ref="V119:X119"/>
    <mergeCell ref="Y119:AA119"/>
    <mergeCell ref="AB119:AC119"/>
    <mergeCell ref="L114:Q114"/>
    <mergeCell ref="V114:X114"/>
    <mergeCell ref="Y114:AA114"/>
    <mergeCell ref="AB114:AC114"/>
    <mergeCell ref="L115:Q115"/>
    <mergeCell ref="V115:X115"/>
    <mergeCell ref="Y115:AA115"/>
    <mergeCell ref="AB115:AC115"/>
    <mergeCell ref="L116:Q116"/>
    <mergeCell ref="V116:X116"/>
    <mergeCell ref="Y116:AA116"/>
    <mergeCell ref="AB116:AC116"/>
    <mergeCell ref="L111:Q111"/>
    <mergeCell ref="V111:X111"/>
    <mergeCell ref="Y111:AA111"/>
    <mergeCell ref="AB111:AC111"/>
    <mergeCell ref="L112:Q112"/>
    <mergeCell ref="V112:X112"/>
    <mergeCell ref="Y112:AA112"/>
    <mergeCell ref="AB112:AC112"/>
    <mergeCell ref="L113:Q113"/>
    <mergeCell ref="V113:X113"/>
    <mergeCell ref="Y113:AA113"/>
    <mergeCell ref="AB113:AC113"/>
    <mergeCell ref="L108:Q108"/>
    <mergeCell ref="V108:X108"/>
    <mergeCell ref="Y108:AA108"/>
    <mergeCell ref="AB108:AC108"/>
    <mergeCell ref="L109:Q109"/>
    <mergeCell ref="V109:X109"/>
    <mergeCell ref="Y109:AA109"/>
    <mergeCell ref="AB109:AC109"/>
    <mergeCell ref="L110:Q110"/>
    <mergeCell ref="V110:X110"/>
    <mergeCell ref="Y110:AA110"/>
    <mergeCell ref="AB110:AC110"/>
    <mergeCell ref="L105:Q105"/>
    <mergeCell ref="V105:X105"/>
    <mergeCell ref="Y105:AA105"/>
    <mergeCell ref="AB105:AC105"/>
    <mergeCell ref="L106:Q106"/>
    <mergeCell ref="V106:X106"/>
    <mergeCell ref="Y106:AA106"/>
    <mergeCell ref="AB106:AC106"/>
    <mergeCell ref="L107:Q107"/>
    <mergeCell ref="V107:X107"/>
    <mergeCell ref="Y107:AA107"/>
    <mergeCell ref="AB107:AC107"/>
    <mergeCell ref="L102:Q102"/>
    <mergeCell ref="V102:X102"/>
    <mergeCell ref="Y102:AA102"/>
    <mergeCell ref="AB102:AC102"/>
    <mergeCell ref="L103:Q103"/>
    <mergeCell ref="V103:X103"/>
    <mergeCell ref="Y103:AA103"/>
    <mergeCell ref="AB103:AC103"/>
    <mergeCell ref="L104:Q104"/>
    <mergeCell ref="V104:X104"/>
    <mergeCell ref="Y104:AA104"/>
    <mergeCell ref="AB104:AC104"/>
    <mergeCell ref="L99:Q99"/>
    <mergeCell ref="V99:X99"/>
    <mergeCell ref="Y99:AA99"/>
    <mergeCell ref="AB99:AC99"/>
    <mergeCell ref="L100:Q100"/>
    <mergeCell ref="V100:X100"/>
    <mergeCell ref="Y100:AA100"/>
    <mergeCell ref="AB100:AC100"/>
    <mergeCell ref="L101:Q101"/>
    <mergeCell ref="V101:X101"/>
    <mergeCell ref="Y101:AA101"/>
    <mergeCell ref="AB101:AC101"/>
    <mergeCell ref="L97:AC97"/>
    <mergeCell ref="L98:Q98"/>
    <mergeCell ref="V98:X98"/>
    <mergeCell ref="Y98:AA98"/>
    <mergeCell ref="AB98:AC98"/>
    <mergeCell ref="L95:Q95"/>
    <mergeCell ref="R95:U95"/>
    <mergeCell ref="V95:AC95"/>
    <mergeCell ref="L96:Q96"/>
    <mergeCell ref="R96:U96"/>
    <mergeCell ref="V96:AC96"/>
    <mergeCell ref="L93:Q93"/>
    <mergeCell ref="R93:U93"/>
    <mergeCell ref="V93:AC93"/>
    <mergeCell ref="L94:Q94"/>
    <mergeCell ref="R94:U94"/>
    <mergeCell ref="V94:AC94"/>
    <mergeCell ref="L91:Q91"/>
    <mergeCell ref="R91:U91"/>
    <mergeCell ref="V91:AC91"/>
    <mergeCell ref="L92:Q92"/>
    <mergeCell ref="R92:U92"/>
    <mergeCell ref="V92:AC92"/>
    <mergeCell ref="L89:Q89"/>
    <mergeCell ref="V89:AC89"/>
    <mergeCell ref="L90:Q90"/>
    <mergeCell ref="R90:U90"/>
    <mergeCell ref="V90:AC90"/>
    <mergeCell ref="L87:Q87"/>
    <mergeCell ref="R87:U87"/>
    <mergeCell ref="V87:AC87"/>
    <mergeCell ref="L88:Q88"/>
    <mergeCell ref="R88:U88"/>
    <mergeCell ref="V88:AC88"/>
    <mergeCell ref="L85:Q85"/>
    <mergeCell ref="R85:U85"/>
    <mergeCell ref="V85:AC85"/>
    <mergeCell ref="L86:Q86"/>
    <mergeCell ref="R86:U86"/>
    <mergeCell ref="V86:AC86"/>
    <mergeCell ref="L83:Q83"/>
    <mergeCell ref="V83:AC83"/>
    <mergeCell ref="L84:Q84"/>
    <mergeCell ref="R84:U84"/>
    <mergeCell ref="V84:AC84"/>
    <mergeCell ref="L81:Q81"/>
    <mergeCell ref="R81:U81"/>
    <mergeCell ref="V81:AC81"/>
    <mergeCell ref="L82:Q82"/>
    <mergeCell ref="R82:U82"/>
    <mergeCell ref="V82:AC82"/>
    <mergeCell ref="L79:Q79"/>
    <mergeCell ref="R79:U79"/>
    <mergeCell ref="V79:AC79"/>
    <mergeCell ref="L80:Q80"/>
    <mergeCell ref="R80:U80"/>
    <mergeCell ref="V80:AC80"/>
    <mergeCell ref="L77:Q77"/>
    <mergeCell ref="R77:U77"/>
    <mergeCell ref="V77:AC77"/>
    <mergeCell ref="L78:Q78"/>
    <mergeCell ref="R78:U78"/>
    <mergeCell ref="V78:AC78"/>
    <mergeCell ref="L75:Q75"/>
    <mergeCell ref="R75:U75"/>
    <mergeCell ref="V75:AC75"/>
    <mergeCell ref="L76:Q76"/>
    <mergeCell ref="R76:U76"/>
    <mergeCell ref="V76:AC76"/>
    <mergeCell ref="L73:Q73"/>
    <mergeCell ref="R73:U73"/>
    <mergeCell ref="V73:AC73"/>
    <mergeCell ref="L74:Q74"/>
    <mergeCell ref="R74:U74"/>
    <mergeCell ref="V74:AC74"/>
    <mergeCell ref="L71:Q71"/>
    <mergeCell ref="R71:U71"/>
    <mergeCell ref="V71:AC71"/>
    <mergeCell ref="L72:Q72"/>
    <mergeCell ref="R72:U72"/>
    <mergeCell ref="V72:AC72"/>
    <mergeCell ref="L69:Q69"/>
    <mergeCell ref="R69:U69"/>
    <mergeCell ref="V69:AC69"/>
    <mergeCell ref="L70:Q70"/>
    <mergeCell ref="R70:U70"/>
    <mergeCell ref="V70:AC70"/>
    <mergeCell ref="L66:AC66"/>
    <mergeCell ref="L67:Q67"/>
    <mergeCell ref="R67:U67"/>
    <mergeCell ref="V67:AC67"/>
    <mergeCell ref="L68:Q68"/>
    <mergeCell ref="R68:U68"/>
    <mergeCell ref="V68:AC68"/>
    <mergeCell ref="L64:Q64"/>
    <mergeCell ref="V64:AC64"/>
    <mergeCell ref="L65:Q65"/>
    <mergeCell ref="R65:U65"/>
    <mergeCell ref="V65:AC65"/>
    <mergeCell ref="L62:Q62"/>
    <mergeCell ref="R62:U62"/>
    <mergeCell ref="V62:AC62"/>
    <mergeCell ref="L63:Q63"/>
    <mergeCell ref="R63:U63"/>
    <mergeCell ref="V63:AC63"/>
    <mergeCell ref="L60:Q60"/>
    <mergeCell ref="R60:U60"/>
    <mergeCell ref="V60:AC60"/>
    <mergeCell ref="L61:Q61"/>
    <mergeCell ref="R61:U61"/>
    <mergeCell ref="V61:AC61"/>
    <mergeCell ref="L58:Q58"/>
    <mergeCell ref="R58:U58"/>
    <mergeCell ref="V58:AC58"/>
    <mergeCell ref="L59:Q59"/>
    <mergeCell ref="R59:U59"/>
    <mergeCell ref="V59:AC59"/>
    <mergeCell ref="L56:Q56"/>
    <mergeCell ref="R56:U56"/>
    <mergeCell ref="V56:AC56"/>
    <mergeCell ref="L57:Q57"/>
    <mergeCell ref="R57:U57"/>
    <mergeCell ref="V57:AC57"/>
    <mergeCell ref="L54:Q54"/>
    <mergeCell ref="R54:U54"/>
    <mergeCell ref="V54:AC54"/>
    <mergeCell ref="L55:Q55"/>
    <mergeCell ref="R55:U55"/>
    <mergeCell ref="V55:AC55"/>
    <mergeCell ref="L52:Q52"/>
    <mergeCell ref="R52:U52"/>
    <mergeCell ref="V52:AC52"/>
    <mergeCell ref="L53:Q53"/>
    <mergeCell ref="R53:U53"/>
    <mergeCell ref="V53:AC53"/>
    <mergeCell ref="L50:Q50"/>
    <mergeCell ref="R50:U50"/>
    <mergeCell ref="V50:AC50"/>
    <mergeCell ref="L51:Q51"/>
    <mergeCell ref="R51:U51"/>
    <mergeCell ref="V51:AC51"/>
    <mergeCell ref="L48:Q48"/>
    <mergeCell ref="R48:U48"/>
    <mergeCell ref="V48:AC48"/>
    <mergeCell ref="L49:Q49"/>
    <mergeCell ref="R49:U49"/>
    <mergeCell ref="V49:AC49"/>
    <mergeCell ref="L46:Q46"/>
    <mergeCell ref="R46:U46"/>
    <mergeCell ref="V46:AC46"/>
    <mergeCell ref="L47:Q47"/>
    <mergeCell ref="R47:U47"/>
    <mergeCell ref="V47:AC47"/>
    <mergeCell ref="L44:Q44"/>
    <mergeCell ref="R44:U44"/>
    <mergeCell ref="V44:AC44"/>
    <mergeCell ref="L45:Q45"/>
    <mergeCell ref="R45:U45"/>
    <mergeCell ref="V45:AC45"/>
    <mergeCell ref="L42:O42"/>
    <mergeCell ref="P42:Q42"/>
    <mergeCell ref="R42:U42"/>
    <mergeCell ref="V42:AC42"/>
    <mergeCell ref="L43:O43"/>
    <mergeCell ref="P43:Q43"/>
    <mergeCell ref="R43:U43"/>
    <mergeCell ref="V43:AC43"/>
    <mergeCell ref="L40:O40"/>
    <mergeCell ref="P40:Q40"/>
    <mergeCell ref="R40:U40"/>
    <mergeCell ref="V40:AC40"/>
    <mergeCell ref="L41:O41"/>
    <mergeCell ref="P41:Q41"/>
    <mergeCell ref="R41:U41"/>
    <mergeCell ref="V41:AC41"/>
    <mergeCell ref="L38:O38"/>
    <mergeCell ref="P38:Q38"/>
    <mergeCell ref="R38:U38"/>
    <mergeCell ref="V38:AC38"/>
    <mergeCell ref="L39:O39"/>
    <mergeCell ref="P39:Q39"/>
    <mergeCell ref="R39:U39"/>
    <mergeCell ref="V39:AC39"/>
    <mergeCell ref="L36:O36"/>
    <mergeCell ref="P36:Q36"/>
    <mergeCell ref="R36:U36"/>
    <mergeCell ref="V36:AC36"/>
    <mergeCell ref="L37:O37"/>
    <mergeCell ref="P37:Q37"/>
    <mergeCell ref="R37:U37"/>
    <mergeCell ref="V37:AC37"/>
    <mergeCell ref="L33:AC33"/>
    <mergeCell ref="L34:O34"/>
    <mergeCell ref="P34:Q34"/>
    <mergeCell ref="V34:AC34"/>
    <mergeCell ref="L35:O35"/>
    <mergeCell ref="P35:Q35"/>
    <mergeCell ref="V35:AC35"/>
    <mergeCell ref="L30:O30"/>
    <mergeCell ref="P30:Q30"/>
    <mergeCell ref="L31:O31"/>
    <mergeCell ref="P31:Q31"/>
    <mergeCell ref="L28:O28"/>
    <mergeCell ref="P28:Q28"/>
    <mergeCell ref="R28:U28"/>
    <mergeCell ref="L29:O29"/>
    <mergeCell ref="P29:Q29"/>
    <mergeCell ref="R29:U29"/>
    <mergeCell ref="L26:O26"/>
    <mergeCell ref="P26:Q26"/>
    <mergeCell ref="R26:U26"/>
    <mergeCell ref="L27:O27"/>
    <mergeCell ref="P27:Q27"/>
    <mergeCell ref="R27:U27"/>
    <mergeCell ref="L24:O24"/>
    <mergeCell ref="P24:Q24"/>
    <mergeCell ref="L25:O25"/>
    <mergeCell ref="P25:Q25"/>
    <mergeCell ref="R25:U25"/>
    <mergeCell ref="L22:O22"/>
    <mergeCell ref="P22:Q22"/>
    <mergeCell ref="R22:U22"/>
    <mergeCell ref="L23:O23"/>
    <mergeCell ref="P23:Q23"/>
    <mergeCell ref="R23:U23"/>
    <mergeCell ref="L20:O20"/>
    <mergeCell ref="P20:Q20"/>
    <mergeCell ref="R20:U20"/>
    <mergeCell ref="L21:O21"/>
    <mergeCell ref="P21:Q21"/>
    <mergeCell ref="R21:U21"/>
    <mergeCell ref="L18:O18"/>
    <mergeCell ref="P18:Q18"/>
    <mergeCell ref="R18:U18"/>
    <mergeCell ref="L19:O19"/>
    <mergeCell ref="P19:Q19"/>
    <mergeCell ref="R19:U19"/>
    <mergeCell ref="L16:O16"/>
    <mergeCell ref="P16:Q16"/>
    <mergeCell ref="L17:O17"/>
    <mergeCell ref="P17:Q17"/>
    <mergeCell ref="R17:U17"/>
    <mergeCell ref="L14:O14"/>
    <mergeCell ref="P14:Q14"/>
    <mergeCell ref="L15:O15"/>
    <mergeCell ref="P15:Q15"/>
    <mergeCell ref="L12:O12"/>
    <mergeCell ref="P12:Q12"/>
    <mergeCell ref="L13:O13"/>
    <mergeCell ref="P13:Q13"/>
    <mergeCell ref="R13:U13"/>
    <mergeCell ref="P9:Q9"/>
    <mergeCell ref="L10:O10"/>
    <mergeCell ref="P10:Q10"/>
    <mergeCell ref="L11:O11"/>
    <mergeCell ref="P11:Q11"/>
    <mergeCell ref="D69:H69"/>
    <mergeCell ref="I69:J69"/>
    <mergeCell ref="D68:H68"/>
    <mergeCell ref="I68:J68"/>
    <mergeCell ref="I60:J60"/>
    <mergeCell ref="D57:H57"/>
    <mergeCell ref="I57:J57"/>
    <mergeCell ref="D58:H58"/>
    <mergeCell ref="I58:J58"/>
    <mergeCell ref="D54:H54"/>
    <mergeCell ref="I54:J54"/>
    <mergeCell ref="D55:J55"/>
    <mergeCell ref="D56:H56"/>
    <mergeCell ref="I56:J56"/>
    <mergeCell ref="D52:H52"/>
    <mergeCell ref="I52:J52"/>
    <mergeCell ref="I53:J53"/>
    <mergeCell ref="D50:H50"/>
    <mergeCell ref="I50:J50"/>
    <mergeCell ref="L7:O7"/>
    <mergeCell ref="P7:Q7"/>
    <mergeCell ref="R7:U7"/>
    <mergeCell ref="L8:O8"/>
    <mergeCell ref="P8:Q8"/>
    <mergeCell ref="L9:O9"/>
    <mergeCell ref="D67:H67"/>
    <mergeCell ref="I67:J67"/>
    <mergeCell ref="D65:H65"/>
    <mergeCell ref="I65:J65"/>
    <mergeCell ref="D66:H66"/>
    <mergeCell ref="I66:J66"/>
    <mergeCell ref="D63:H63"/>
    <mergeCell ref="I63:J63"/>
    <mergeCell ref="D64:H64"/>
    <mergeCell ref="I64:J64"/>
    <mergeCell ref="D61:H61"/>
    <mergeCell ref="I61:J61"/>
    <mergeCell ref="D62:H62"/>
    <mergeCell ref="I62:J62"/>
    <mergeCell ref="D59:H59"/>
    <mergeCell ref="I59:J59"/>
    <mergeCell ref="D60:H60"/>
    <mergeCell ref="D53:H53"/>
    <mergeCell ref="D51:H51"/>
    <mergeCell ref="I51:J51"/>
    <mergeCell ref="D48:H48"/>
    <mergeCell ref="I48:J48"/>
    <mergeCell ref="D49:H49"/>
    <mergeCell ref="I49:J49"/>
    <mergeCell ref="D46:H46"/>
    <mergeCell ref="I46:J46"/>
    <mergeCell ref="D47:H47"/>
    <mergeCell ref="I47:J47"/>
    <mergeCell ref="D44:H44"/>
    <mergeCell ref="I44:J44"/>
    <mergeCell ref="D45:H45"/>
    <mergeCell ref="I45:J45"/>
    <mergeCell ref="D42:H42"/>
    <mergeCell ref="I42:J42"/>
    <mergeCell ref="D43:H43"/>
    <mergeCell ref="I43:J43"/>
    <mergeCell ref="D40:H40"/>
    <mergeCell ref="D41:H41"/>
    <mergeCell ref="I41:J41"/>
    <mergeCell ref="D38:H38"/>
    <mergeCell ref="I38:J38"/>
    <mergeCell ref="D39:H39"/>
    <mergeCell ref="I39:J39"/>
    <mergeCell ref="D36:H36"/>
    <mergeCell ref="I36:J36"/>
    <mergeCell ref="D37:H37"/>
    <mergeCell ref="I37:J37"/>
    <mergeCell ref="D34:H34"/>
    <mergeCell ref="I34:J34"/>
    <mergeCell ref="D35:H35"/>
    <mergeCell ref="I35:J35"/>
    <mergeCell ref="D32:H32"/>
    <mergeCell ref="I32:J32"/>
    <mergeCell ref="D33:H33"/>
    <mergeCell ref="I33:J33"/>
    <mergeCell ref="D30:H30"/>
    <mergeCell ref="I30:J30"/>
    <mergeCell ref="D31:H31"/>
    <mergeCell ref="I31:J31"/>
    <mergeCell ref="D28:H28"/>
    <mergeCell ref="I28:J28"/>
    <mergeCell ref="D29:H29"/>
    <mergeCell ref="I29:J29"/>
    <mergeCell ref="D16:F16"/>
    <mergeCell ref="G16:H16"/>
    <mergeCell ref="D17:F17"/>
    <mergeCell ref="G17:H17"/>
    <mergeCell ref="D26:H26"/>
    <mergeCell ref="I26:J26"/>
    <mergeCell ref="D27:H27"/>
    <mergeCell ref="I27:J27"/>
    <mergeCell ref="D24:H24"/>
    <mergeCell ref="I24:J24"/>
    <mergeCell ref="D25:H25"/>
    <mergeCell ref="I25:J25"/>
    <mergeCell ref="D21:J21"/>
    <mergeCell ref="D22:H22"/>
    <mergeCell ref="I22:J22"/>
    <mergeCell ref="D23:H23"/>
    <mergeCell ref="I23:J23"/>
    <mergeCell ref="A4:A6"/>
    <mergeCell ref="A17:A19"/>
    <mergeCell ref="A35:A37"/>
    <mergeCell ref="D7:F7"/>
    <mergeCell ref="G7:H7"/>
    <mergeCell ref="I7:J7"/>
    <mergeCell ref="D8:F8"/>
    <mergeCell ref="G8:H8"/>
    <mergeCell ref="I8:J8"/>
    <mergeCell ref="D9:F9"/>
    <mergeCell ref="D12:F12"/>
    <mergeCell ref="G12:H12"/>
    <mergeCell ref="I12:J12"/>
    <mergeCell ref="D13:F13"/>
    <mergeCell ref="G13:H13"/>
    <mergeCell ref="I13:J13"/>
    <mergeCell ref="G9:H9"/>
    <mergeCell ref="I9:J9"/>
    <mergeCell ref="D10:F10"/>
    <mergeCell ref="D18:F18"/>
    <mergeCell ref="G18:H18"/>
    <mergeCell ref="D19:F19"/>
    <mergeCell ref="G19:H19"/>
    <mergeCell ref="I19:J19"/>
    <mergeCell ref="G10:H10"/>
    <mergeCell ref="I10:J10"/>
    <mergeCell ref="D11:F11"/>
    <mergeCell ref="G11:H11"/>
    <mergeCell ref="I11:J11"/>
    <mergeCell ref="D14:F14"/>
    <mergeCell ref="G14:H14"/>
    <mergeCell ref="I14:J14"/>
    <mergeCell ref="D15:F15"/>
    <mergeCell ref="G15:H15"/>
  </mergeCells>
  <pageMargins left="0.7" right="0.7" top="0.75" bottom="0.75" header="0.3" footer="0.3"/>
  <pageSetup orientation="portrait"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EEF01-25D9-4419-BD0B-94F2E022B29C}">
  <dimension ref="A1:AA139"/>
  <sheetViews>
    <sheetView workbookViewId="0">
      <selection activeCell="AN12" sqref="AN12"/>
    </sheetView>
  </sheetViews>
  <sheetFormatPr baseColWidth="10" defaultColWidth="8.83203125" defaultRowHeight="13" x14ac:dyDescent="0.15"/>
  <cols>
    <col min="1" max="1" width="32.5" customWidth="1"/>
    <col min="2" max="2" width="25" customWidth="1"/>
    <col min="26" max="26" width="22.5" customWidth="1"/>
    <col min="27" max="27" width="24.5" customWidth="1"/>
  </cols>
  <sheetData>
    <row r="1" spans="1:27" ht="14" thickBot="1" x14ac:dyDescent="0.2">
      <c r="A1" s="279" t="s">
        <v>4111</v>
      </c>
      <c r="E1" s="239" t="s">
        <v>4650</v>
      </c>
      <c r="F1" s="279"/>
      <c r="P1" s="239" t="s">
        <v>4112</v>
      </c>
    </row>
    <row r="2" spans="1:27" ht="18" thickBot="1" x14ac:dyDescent="0.25">
      <c r="A2" s="650" t="s">
        <v>1486</v>
      </c>
      <c r="B2" s="650" t="s">
        <v>1487</v>
      </c>
      <c r="E2" s="1083" t="s">
        <v>2742</v>
      </c>
      <c r="F2" s="1083"/>
      <c r="G2" s="1083"/>
      <c r="H2" s="1113" t="s">
        <v>2743</v>
      </c>
      <c r="I2" s="1113"/>
      <c r="J2" s="1115" t="s">
        <v>1450</v>
      </c>
      <c r="K2" s="1115"/>
      <c r="L2" s="1115"/>
      <c r="M2" s="1115"/>
      <c r="N2" s="1116"/>
      <c r="O2" s="29"/>
    </row>
    <row r="3" spans="1:27" ht="18" thickBot="1" x14ac:dyDescent="0.25">
      <c r="A3" s="651" t="s">
        <v>1488</v>
      </c>
      <c r="B3" s="652">
        <v>2</v>
      </c>
      <c r="E3" s="1084"/>
      <c r="F3" s="1084"/>
      <c r="G3" s="1084"/>
      <c r="H3" s="1114"/>
      <c r="I3" s="1114"/>
      <c r="J3" s="1117"/>
      <c r="K3" s="1117"/>
      <c r="L3" s="1117"/>
      <c r="M3" s="1117"/>
      <c r="N3" s="1118"/>
      <c r="O3" s="29"/>
      <c r="P3" s="1076"/>
      <c r="Q3" s="1077"/>
      <c r="R3" s="1101"/>
      <c r="S3" s="1076"/>
      <c r="T3" s="1101"/>
      <c r="U3" s="681"/>
      <c r="V3" s="682"/>
      <c r="W3" s="29"/>
      <c r="X3" s="29"/>
      <c r="Y3" s="29"/>
      <c r="Z3" s="175" t="s">
        <v>19</v>
      </c>
      <c r="AA3" s="208">
        <v>63802.710000000006</v>
      </c>
    </row>
    <row r="4" spans="1:27" ht="33" customHeight="1" thickBot="1" x14ac:dyDescent="0.25">
      <c r="A4" s="653" t="s">
        <v>1489</v>
      </c>
      <c r="B4" s="654">
        <v>80</v>
      </c>
      <c r="E4" s="1076"/>
      <c r="F4" s="1077"/>
      <c r="G4" s="1077"/>
      <c r="H4" s="1101"/>
      <c r="I4" s="1076"/>
      <c r="J4" s="1101"/>
      <c r="K4" s="657"/>
      <c r="L4" s="606"/>
      <c r="M4" s="658"/>
      <c r="N4" s="29"/>
      <c r="O4" s="29"/>
      <c r="P4" s="1081" t="s">
        <v>1428</v>
      </c>
      <c r="Q4" s="1082"/>
      <c r="R4" s="1094"/>
      <c r="S4" s="1081" t="s">
        <v>1429</v>
      </c>
      <c r="T4" s="1094"/>
      <c r="U4" s="659">
        <v>1358</v>
      </c>
      <c r="V4" s="660"/>
      <c r="W4" s="29"/>
      <c r="X4" s="29"/>
      <c r="Y4" s="29"/>
      <c r="Z4" s="175" t="s">
        <v>20</v>
      </c>
      <c r="AA4" s="208">
        <v>24796.42</v>
      </c>
    </row>
    <row r="5" spans="1:27" ht="37.5" customHeight="1" thickBot="1" x14ac:dyDescent="0.25">
      <c r="A5" s="651" t="s">
        <v>1490</v>
      </c>
      <c r="B5" s="652">
        <v>92</v>
      </c>
      <c r="E5" s="1081" t="s">
        <v>1464</v>
      </c>
      <c r="F5" s="1082"/>
      <c r="G5" s="1082"/>
      <c r="H5" s="1094"/>
      <c r="I5" s="1081" t="s">
        <v>2744</v>
      </c>
      <c r="J5" s="1094"/>
      <c r="K5" s="659">
        <v>1372</v>
      </c>
      <c r="L5" s="603"/>
      <c r="M5" s="660"/>
      <c r="N5" s="29"/>
      <c r="O5" s="29"/>
      <c r="P5" s="1081" t="s">
        <v>1430</v>
      </c>
      <c r="Q5" s="1082"/>
      <c r="R5" s="1094"/>
      <c r="S5" s="1081" t="s">
        <v>1431</v>
      </c>
      <c r="T5" s="1094"/>
      <c r="U5" s="659">
        <v>2037</v>
      </c>
      <c r="V5" s="660"/>
      <c r="W5" s="29"/>
      <c r="X5" s="29"/>
      <c r="Y5" s="29"/>
      <c r="Z5" s="175" t="s">
        <v>21</v>
      </c>
      <c r="AA5" s="208">
        <v>18368</v>
      </c>
    </row>
    <row r="6" spans="1:27" ht="32.25" customHeight="1" thickBot="1" x14ac:dyDescent="0.25">
      <c r="A6" s="653" t="s">
        <v>1491</v>
      </c>
      <c r="B6" s="654">
        <v>65</v>
      </c>
      <c r="E6" s="1163" t="s">
        <v>2745</v>
      </c>
      <c r="F6" s="1164"/>
      <c r="G6" s="1164"/>
      <c r="H6" s="1165"/>
      <c r="I6" s="1163" t="s">
        <v>2746</v>
      </c>
      <c r="J6" s="1165"/>
      <c r="K6" s="619">
        <v>324</v>
      </c>
      <c r="L6" s="614"/>
      <c r="M6" s="620"/>
      <c r="N6" s="29"/>
      <c r="O6" s="29"/>
      <c r="P6" s="1081" t="s">
        <v>1432</v>
      </c>
      <c r="Q6" s="1082"/>
      <c r="R6" s="1094"/>
      <c r="S6" s="1081" t="s">
        <v>1433</v>
      </c>
      <c r="T6" s="1094"/>
      <c r="U6" s="659">
        <v>742</v>
      </c>
      <c r="V6" s="660"/>
      <c r="W6" s="29"/>
      <c r="X6" s="29"/>
      <c r="Y6" s="29"/>
      <c r="Z6" s="175" t="s">
        <v>22</v>
      </c>
      <c r="AA6" s="208">
        <v>7660</v>
      </c>
    </row>
    <row r="7" spans="1:27" ht="34.5" customHeight="1" thickTop="1" thickBot="1" x14ac:dyDescent="0.25">
      <c r="A7" s="655"/>
      <c r="B7" s="656">
        <v>239</v>
      </c>
      <c r="E7" s="1163" t="s">
        <v>2747</v>
      </c>
      <c r="F7" s="1164"/>
      <c r="G7" s="1164"/>
      <c r="H7" s="1165"/>
      <c r="I7" s="1163" t="s">
        <v>2748</v>
      </c>
      <c r="J7" s="1165"/>
      <c r="K7" s="619">
        <v>1590</v>
      </c>
      <c r="L7" s="614"/>
      <c r="M7" s="620"/>
      <c r="N7" s="29"/>
      <c r="O7" s="29"/>
      <c r="P7" s="1081" t="s">
        <v>1434</v>
      </c>
      <c r="Q7" s="1082"/>
      <c r="R7" s="1094"/>
      <c r="S7" s="1081" t="s">
        <v>1435</v>
      </c>
      <c r="T7" s="1094"/>
      <c r="U7" s="659">
        <v>265</v>
      </c>
      <c r="V7" s="660"/>
      <c r="W7" s="29"/>
      <c r="X7" s="29"/>
      <c r="Y7" s="29"/>
      <c r="Z7" s="178" t="s">
        <v>1488</v>
      </c>
      <c r="AA7" s="209">
        <v>38</v>
      </c>
    </row>
    <row r="8" spans="1:27" ht="16" x14ac:dyDescent="0.2">
      <c r="A8" s="204"/>
      <c r="B8" s="204"/>
      <c r="E8" s="1163" t="s">
        <v>2751</v>
      </c>
      <c r="F8" s="1164"/>
      <c r="G8" s="1164"/>
      <c r="H8" s="1165"/>
      <c r="I8" s="1163" t="s">
        <v>2752</v>
      </c>
      <c r="J8" s="1165"/>
      <c r="K8" s="619">
        <v>1769.99</v>
      </c>
      <c r="L8" s="614"/>
      <c r="M8" s="620"/>
      <c r="N8" s="29"/>
      <c r="O8" s="29"/>
      <c r="P8" s="1081" t="s">
        <v>1436</v>
      </c>
      <c r="Q8" s="1082"/>
      <c r="R8" s="1094"/>
      <c r="S8" s="1081" t="s">
        <v>1437</v>
      </c>
      <c r="T8" s="1094"/>
      <c r="U8" s="659">
        <v>7044</v>
      </c>
      <c r="V8" s="660"/>
      <c r="W8" s="29"/>
      <c r="X8" s="29"/>
      <c r="Y8" s="29"/>
      <c r="Z8" s="29"/>
      <c r="AA8" s="29"/>
    </row>
    <row r="9" spans="1:27" ht="17" thickBot="1" x14ac:dyDescent="0.25">
      <c r="A9" s="243" t="s">
        <v>4471</v>
      </c>
      <c r="B9" s="204"/>
      <c r="E9" s="29"/>
      <c r="F9" s="29"/>
      <c r="G9" s="29"/>
      <c r="H9" s="29"/>
      <c r="I9" s="29"/>
      <c r="J9" s="29"/>
      <c r="K9" s="29"/>
      <c r="L9" s="29"/>
      <c r="M9" s="29"/>
      <c r="N9" s="29"/>
      <c r="O9" s="29"/>
      <c r="P9" s="1163" t="s">
        <v>1438</v>
      </c>
      <c r="Q9" s="1164"/>
      <c r="R9" s="1165"/>
      <c r="S9" s="1163" t="s">
        <v>1439</v>
      </c>
      <c r="T9" s="1165"/>
      <c r="U9" s="619">
        <v>42977.72</v>
      </c>
      <c r="V9" s="620"/>
      <c r="W9" s="29"/>
      <c r="X9" s="29"/>
      <c r="Y9" s="29"/>
      <c r="Z9" s="29"/>
      <c r="AA9" s="29"/>
    </row>
    <row r="10" spans="1:27" ht="18" thickBot="1" x14ac:dyDescent="0.25">
      <c r="A10" s="650" t="s">
        <v>1846</v>
      </c>
      <c r="B10" s="650" t="s">
        <v>1487</v>
      </c>
      <c r="E10" s="1078"/>
      <c r="F10" s="1078"/>
      <c r="G10" s="1078"/>
      <c r="H10" s="1078"/>
      <c r="I10" s="1078"/>
      <c r="J10" s="1078"/>
      <c r="K10" s="1078"/>
      <c r="L10" s="1078"/>
      <c r="M10" s="1078"/>
      <c r="N10" s="1078"/>
      <c r="O10" s="29"/>
      <c r="P10" s="1163" t="s">
        <v>1440</v>
      </c>
      <c r="Q10" s="1164"/>
      <c r="R10" s="1165"/>
      <c r="S10" s="1163" t="s">
        <v>1441</v>
      </c>
      <c r="T10" s="1165"/>
      <c r="U10" s="619">
        <v>15533.42</v>
      </c>
      <c r="V10" s="620"/>
      <c r="W10" s="29"/>
      <c r="X10" s="29"/>
      <c r="Y10" s="29"/>
      <c r="Z10" s="29"/>
      <c r="AA10" s="29"/>
    </row>
    <row r="11" spans="1:27" ht="18" thickBot="1" x14ac:dyDescent="0.2">
      <c r="A11" s="651" t="s">
        <v>1848</v>
      </c>
      <c r="B11" s="652">
        <v>2</v>
      </c>
      <c r="E11" s="1163" t="s">
        <v>1452</v>
      </c>
      <c r="F11" s="1164"/>
      <c r="G11" s="1164"/>
      <c r="H11" s="1165"/>
      <c r="I11" s="1163" t="s">
        <v>2753</v>
      </c>
      <c r="J11" s="1165"/>
      <c r="K11" s="619">
        <v>10004</v>
      </c>
      <c r="L11" s="614"/>
      <c r="M11" s="620"/>
      <c r="N11" s="57"/>
      <c r="O11" s="29"/>
      <c r="P11" s="1163" t="s">
        <v>1442</v>
      </c>
      <c r="Q11" s="1164"/>
      <c r="R11" s="1165"/>
      <c r="S11" s="1163" t="s">
        <v>1443</v>
      </c>
      <c r="T11" s="1165"/>
      <c r="U11" s="619">
        <v>14216</v>
      </c>
      <c r="V11" s="620"/>
      <c r="W11" s="29"/>
      <c r="X11" s="29"/>
      <c r="Y11" s="29"/>
      <c r="Z11" s="29"/>
      <c r="AA11" s="29"/>
    </row>
    <row r="12" spans="1:27" ht="18" thickBot="1" x14ac:dyDescent="0.2">
      <c r="A12" s="653" t="s">
        <v>1849</v>
      </c>
      <c r="B12" s="654">
        <v>8</v>
      </c>
      <c r="E12" s="1081" t="s">
        <v>4651</v>
      </c>
      <c r="F12" s="1082"/>
      <c r="G12" s="1082"/>
      <c r="H12" s="1094"/>
      <c r="I12" s="1081" t="s">
        <v>4652</v>
      </c>
      <c r="J12" s="1094"/>
      <c r="K12" s="659">
        <v>734</v>
      </c>
      <c r="L12" s="603"/>
      <c r="M12" s="660"/>
      <c r="N12" s="57"/>
      <c r="O12" s="29"/>
      <c r="P12" s="1163" t="s">
        <v>1444</v>
      </c>
      <c r="Q12" s="1164"/>
      <c r="R12" s="1165"/>
      <c r="S12" s="1163" t="s">
        <v>1445</v>
      </c>
      <c r="T12" s="1165"/>
      <c r="U12" s="619">
        <v>6913</v>
      </c>
      <c r="V12" s="620"/>
      <c r="W12" s="29"/>
      <c r="X12" s="29"/>
      <c r="Y12" s="29"/>
      <c r="Z12" s="29"/>
      <c r="AA12" s="29"/>
    </row>
    <row r="13" spans="1:27" ht="35" thickBot="1" x14ac:dyDescent="0.2">
      <c r="A13" s="651" t="s">
        <v>1850</v>
      </c>
      <c r="B13" s="652">
        <v>2</v>
      </c>
      <c r="E13" s="1163" t="s">
        <v>2754</v>
      </c>
      <c r="F13" s="1164"/>
      <c r="G13" s="1164"/>
      <c r="H13" s="1165"/>
      <c r="I13" s="1163" t="s">
        <v>2755</v>
      </c>
      <c r="J13" s="1165"/>
      <c r="K13" s="619">
        <v>573</v>
      </c>
      <c r="L13" s="614"/>
      <c r="M13" s="620"/>
      <c r="N13" s="57"/>
      <c r="O13" s="29"/>
      <c r="P13" s="1081" t="s">
        <v>1446</v>
      </c>
      <c r="Q13" s="1082"/>
      <c r="R13" s="1094"/>
      <c r="S13" s="1081" t="s">
        <v>1447</v>
      </c>
      <c r="T13" s="1094"/>
      <c r="U13" s="659">
        <v>786.15</v>
      </c>
      <c r="V13" s="660"/>
      <c r="W13" s="29"/>
      <c r="X13" s="29"/>
      <c r="Y13" s="29"/>
      <c r="Z13" s="29"/>
      <c r="AA13" s="29"/>
    </row>
    <row r="14" spans="1:27" ht="18" thickBot="1" x14ac:dyDescent="0.2">
      <c r="A14" s="653" t="s">
        <v>1851</v>
      </c>
      <c r="B14" s="654">
        <v>1</v>
      </c>
      <c r="E14" s="1079" t="s">
        <v>2756</v>
      </c>
      <c r="F14" s="1125"/>
      <c r="G14" s="1125"/>
      <c r="H14" s="1126"/>
      <c r="I14" s="1079" t="s">
        <v>2757</v>
      </c>
      <c r="J14" s="1126"/>
      <c r="K14" s="661">
        <v>346</v>
      </c>
      <c r="L14" s="662"/>
      <c r="M14" s="663"/>
      <c r="N14" s="57"/>
      <c r="O14" s="29"/>
      <c r="P14" s="1072" t="s">
        <v>1448</v>
      </c>
      <c r="Q14" s="1073"/>
      <c r="R14" s="1089"/>
      <c r="S14" s="1076"/>
      <c r="T14" s="1101"/>
      <c r="U14" s="604">
        <v>100713.09</v>
      </c>
      <c r="V14" s="670"/>
      <c r="W14" s="29"/>
      <c r="X14" s="29"/>
      <c r="Y14" s="29"/>
      <c r="Z14" s="29"/>
      <c r="AA14" s="29"/>
    </row>
    <row r="15" spans="1:27" ht="35" thickBot="1" x14ac:dyDescent="0.2">
      <c r="A15" s="651" t="s">
        <v>1852</v>
      </c>
      <c r="B15" s="652">
        <v>6</v>
      </c>
      <c r="E15" s="1080"/>
      <c r="F15" s="1127"/>
      <c r="G15" s="1127"/>
      <c r="H15" s="1128"/>
      <c r="I15" s="1080"/>
      <c r="J15" s="1128"/>
      <c r="K15" s="664"/>
      <c r="L15" s="665"/>
      <c r="M15" s="666"/>
      <c r="N15" s="57"/>
      <c r="O15" s="29"/>
      <c r="P15" s="1081" t="s">
        <v>1449</v>
      </c>
      <c r="Q15" s="1082"/>
      <c r="R15" s="1082"/>
      <c r="S15" s="1082"/>
      <c r="T15" s="1094"/>
      <c r="U15" s="1081" t="s">
        <v>1450</v>
      </c>
      <c r="V15" s="1094"/>
      <c r="W15" s="29"/>
      <c r="X15" s="29"/>
      <c r="Y15" s="29"/>
      <c r="Z15" s="29"/>
      <c r="AA15" s="29"/>
    </row>
    <row r="16" spans="1:27" ht="52" thickBot="1" x14ac:dyDescent="0.2">
      <c r="A16" s="653" t="s">
        <v>1853</v>
      </c>
      <c r="B16" s="654">
        <v>24</v>
      </c>
      <c r="E16" s="1079" t="s">
        <v>2758</v>
      </c>
      <c r="F16" s="1125"/>
      <c r="G16" s="1125"/>
      <c r="H16" s="1126"/>
      <c r="I16" s="1079" t="s">
        <v>2759</v>
      </c>
      <c r="J16" s="1126"/>
      <c r="K16" s="661">
        <v>800</v>
      </c>
      <c r="L16" s="662"/>
      <c r="M16" s="663"/>
      <c r="N16" s="57"/>
      <c r="O16" s="29"/>
      <c r="P16" s="1072" t="s">
        <v>1451</v>
      </c>
      <c r="Q16" s="1073"/>
      <c r="R16" s="1073"/>
      <c r="S16" s="1073"/>
      <c r="T16" s="1089"/>
      <c r="U16" s="657"/>
      <c r="V16" s="658"/>
      <c r="W16" s="29"/>
      <c r="X16" s="29"/>
      <c r="Y16" s="29"/>
      <c r="Z16" s="29"/>
      <c r="AA16" s="29"/>
    </row>
    <row r="17" spans="1:27" ht="35" thickBot="1" x14ac:dyDescent="0.2">
      <c r="A17" s="651" t="s">
        <v>1854</v>
      </c>
      <c r="B17" s="652">
        <v>30</v>
      </c>
      <c r="E17" s="1137"/>
      <c r="F17" s="1138"/>
      <c r="G17" s="1138"/>
      <c r="H17" s="1139"/>
      <c r="I17" s="1137"/>
      <c r="J17" s="1139"/>
      <c r="K17" s="667"/>
      <c r="L17" s="668"/>
      <c r="M17" s="669"/>
      <c r="N17" s="57"/>
      <c r="O17" s="29"/>
      <c r="P17" s="1107" t="s">
        <v>1452</v>
      </c>
      <c r="Q17" s="1108"/>
      <c r="R17" s="1108"/>
      <c r="S17" s="1108"/>
      <c r="T17" s="1109"/>
      <c r="U17" s="659">
        <v>1950</v>
      </c>
      <c r="V17" s="660"/>
      <c r="W17" s="29"/>
      <c r="X17" s="29"/>
      <c r="Y17" s="29"/>
      <c r="Z17" s="29"/>
      <c r="AA17" s="29"/>
    </row>
    <row r="18" spans="1:27" ht="18" thickBot="1" x14ac:dyDescent="0.2">
      <c r="A18" s="653" t="s">
        <v>1855</v>
      </c>
      <c r="B18" s="654">
        <v>7</v>
      </c>
      <c r="E18" s="1080"/>
      <c r="F18" s="1127"/>
      <c r="G18" s="1127"/>
      <c r="H18" s="1128"/>
      <c r="I18" s="1080"/>
      <c r="J18" s="1128"/>
      <c r="K18" s="664"/>
      <c r="L18" s="665"/>
      <c r="M18" s="666"/>
      <c r="N18" s="57"/>
      <c r="O18" s="29"/>
      <c r="P18" s="1107" t="s">
        <v>1428</v>
      </c>
      <c r="Q18" s="1108"/>
      <c r="R18" s="1108"/>
      <c r="S18" s="1108"/>
      <c r="T18" s="1109"/>
      <c r="U18" s="659">
        <v>1358</v>
      </c>
      <c r="V18" s="660"/>
      <c r="W18" s="29"/>
      <c r="X18" s="29"/>
      <c r="Y18" s="29"/>
      <c r="Z18" s="29"/>
      <c r="AA18" s="29"/>
    </row>
    <row r="19" spans="1:27" ht="18" thickTop="1" thickBot="1" x14ac:dyDescent="0.2">
      <c r="A19" s="655"/>
      <c r="B19" s="656">
        <v>80</v>
      </c>
      <c r="E19" s="1079" t="s">
        <v>2760</v>
      </c>
      <c r="F19" s="1125"/>
      <c r="G19" s="1125"/>
      <c r="H19" s="1126"/>
      <c r="I19" s="1079" t="s">
        <v>2761</v>
      </c>
      <c r="J19" s="1126"/>
      <c r="K19" s="661">
        <v>22215</v>
      </c>
      <c r="L19" s="662"/>
      <c r="M19" s="663"/>
      <c r="N19" s="57"/>
      <c r="O19" s="29"/>
      <c r="P19" s="1107" t="s">
        <v>1430</v>
      </c>
      <c r="Q19" s="1108"/>
      <c r="R19" s="1108"/>
      <c r="S19" s="1108"/>
      <c r="T19" s="1109"/>
      <c r="U19" s="659">
        <v>2037</v>
      </c>
      <c r="V19" s="660"/>
      <c r="W19" s="29"/>
      <c r="X19" s="29"/>
      <c r="Y19" s="29"/>
      <c r="Z19" s="29"/>
      <c r="AA19" s="29"/>
    </row>
    <row r="20" spans="1:27" ht="16" x14ac:dyDescent="0.2">
      <c r="A20" s="204"/>
      <c r="B20" s="204"/>
      <c r="E20" s="1080"/>
      <c r="F20" s="1127"/>
      <c r="G20" s="1127"/>
      <c r="H20" s="1128"/>
      <c r="I20" s="1080"/>
      <c r="J20" s="1128"/>
      <c r="K20" s="664"/>
      <c r="L20" s="665"/>
      <c r="M20" s="666"/>
      <c r="N20" s="57"/>
      <c r="O20" s="29"/>
      <c r="P20" s="29"/>
      <c r="Q20" s="29"/>
      <c r="R20" s="29"/>
      <c r="S20" s="29"/>
      <c r="T20" s="29"/>
      <c r="U20" s="29"/>
      <c r="V20" s="29"/>
      <c r="W20" s="29"/>
      <c r="X20" s="29"/>
      <c r="Y20" s="29"/>
      <c r="Z20" s="29"/>
      <c r="AA20" s="29"/>
    </row>
    <row r="21" spans="1:27" ht="17" thickBot="1" x14ac:dyDescent="0.25">
      <c r="A21" s="243" t="s">
        <v>4473</v>
      </c>
      <c r="B21" s="204"/>
      <c r="E21" s="1081" t="s">
        <v>3760</v>
      </c>
      <c r="F21" s="1082"/>
      <c r="G21" s="1082"/>
      <c r="H21" s="1094"/>
      <c r="I21" s="1081" t="s">
        <v>3761</v>
      </c>
      <c r="J21" s="1094"/>
      <c r="K21" s="659">
        <v>15584</v>
      </c>
      <c r="L21" s="603"/>
      <c r="M21" s="660"/>
      <c r="N21" s="57"/>
      <c r="O21" s="29"/>
      <c r="P21" s="1078"/>
      <c r="Q21" s="1078"/>
      <c r="R21" s="1078"/>
      <c r="S21" s="1078"/>
      <c r="T21" s="1078"/>
      <c r="U21" s="1078"/>
      <c r="V21" s="1078"/>
      <c r="W21" s="1078"/>
      <c r="X21" s="1078"/>
      <c r="Y21" s="1078"/>
      <c r="Z21" s="1078"/>
      <c r="AA21" s="29"/>
    </row>
    <row r="22" spans="1:27" ht="18" thickBot="1" x14ac:dyDescent="0.25">
      <c r="A22" s="650" t="s">
        <v>1846</v>
      </c>
      <c r="B22" s="650" t="s">
        <v>1487</v>
      </c>
      <c r="E22" s="1081" t="s">
        <v>2923</v>
      </c>
      <c r="F22" s="1082"/>
      <c r="G22" s="1082"/>
      <c r="H22" s="1094"/>
      <c r="I22" s="1081" t="s">
        <v>2924</v>
      </c>
      <c r="J22" s="1094"/>
      <c r="K22" s="659">
        <v>902</v>
      </c>
      <c r="L22" s="603"/>
      <c r="M22" s="660"/>
      <c r="N22" s="73"/>
      <c r="O22" s="29"/>
      <c r="P22" s="1074" t="s">
        <v>1432</v>
      </c>
      <c r="Q22" s="1075"/>
      <c r="R22" s="1075"/>
      <c r="S22" s="1075"/>
      <c r="T22" s="1092"/>
      <c r="U22" s="659">
        <v>159</v>
      </c>
      <c r="V22" s="660"/>
      <c r="W22" s="1091"/>
      <c r="X22" s="1091"/>
      <c r="Y22" s="1091"/>
      <c r="Z22" s="1091"/>
      <c r="AA22" s="29"/>
    </row>
    <row r="23" spans="1:27" ht="18" thickBot="1" x14ac:dyDescent="0.2">
      <c r="A23" s="651" t="s">
        <v>2839</v>
      </c>
      <c r="B23" s="652">
        <v>7</v>
      </c>
      <c r="E23" s="1081" t="s">
        <v>1428</v>
      </c>
      <c r="F23" s="1082"/>
      <c r="G23" s="1082"/>
      <c r="H23" s="1094"/>
      <c r="I23" s="1081" t="s">
        <v>1429</v>
      </c>
      <c r="J23" s="1094"/>
      <c r="K23" s="659">
        <v>1104</v>
      </c>
      <c r="L23" s="603"/>
      <c r="M23" s="660"/>
      <c r="N23" s="73"/>
      <c r="O23" s="29"/>
      <c r="P23" s="1074" t="s">
        <v>1438</v>
      </c>
      <c r="Q23" s="1075"/>
      <c r="R23" s="1075"/>
      <c r="S23" s="1075"/>
      <c r="T23" s="1092"/>
      <c r="U23" s="659">
        <v>35601.660000000003</v>
      </c>
      <c r="V23" s="660"/>
      <c r="W23" s="1091"/>
      <c r="X23" s="1091"/>
      <c r="Y23" s="1091"/>
      <c r="Z23" s="1091"/>
      <c r="AA23" s="29"/>
    </row>
    <row r="24" spans="1:27" ht="18" thickBot="1" x14ac:dyDescent="0.2">
      <c r="A24" s="653" t="s">
        <v>2840</v>
      </c>
      <c r="B24" s="654">
        <v>2</v>
      </c>
      <c r="E24" s="1081" t="s">
        <v>1430</v>
      </c>
      <c r="F24" s="1082"/>
      <c r="G24" s="1082"/>
      <c r="H24" s="1094"/>
      <c r="I24" s="1081" t="s">
        <v>1431</v>
      </c>
      <c r="J24" s="1094"/>
      <c r="K24" s="659">
        <v>2960</v>
      </c>
      <c r="L24" s="603"/>
      <c r="M24" s="660"/>
      <c r="N24" s="73"/>
      <c r="O24" s="29"/>
      <c r="P24" s="1072" t="s">
        <v>1453</v>
      </c>
      <c r="Q24" s="1073"/>
      <c r="R24" s="1073"/>
      <c r="S24" s="1073"/>
      <c r="T24" s="1089"/>
      <c r="U24" s="604">
        <v>41105.660000000003</v>
      </c>
      <c r="V24" s="670"/>
      <c r="W24" s="1091"/>
      <c r="X24" s="1091"/>
      <c r="Y24" s="1091"/>
      <c r="Z24" s="1091"/>
      <c r="AA24" s="29"/>
    </row>
    <row r="25" spans="1:27" ht="18" thickTop="1" thickBot="1" x14ac:dyDescent="0.2">
      <c r="A25" s="655"/>
      <c r="B25" s="656">
        <v>9</v>
      </c>
      <c r="E25" s="1081" t="s">
        <v>1432</v>
      </c>
      <c r="F25" s="1082"/>
      <c r="G25" s="1082"/>
      <c r="H25" s="1094"/>
      <c r="I25" s="1081" t="s">
        <v>1433</v>
      </c>
      <c r="J25" s="1094"/>
      <c r="K25" s="659">
        <v>1614</v>
      </c>
      <c r="L25" s="603"/>
      <c r="M25" s="660"/>
      <c r="N25" s="73"/>
      <c r="O25" s="29"/>
      <c r="P25" s="1072" t="s">
        <v>1454</v>
      </c>
      <c r="Q25" s="1073"/>
      <c r="R25" s="1073"/>
      <c r="S25" s="1073"/>
      <c r="T25" s="1089"/>
      <c r="U25" s="657"/>
      <c r="V25" s="658"/>
      <c r="W25" s="1091"/>
      <c r="X25" s="1091"/>
      <c r="Y25" s="1091"/>
      <c r="Z25" s="1091"/>
      <c r="AA25" s="29"/>
    </row>
    <row r="26" spans="1:27" x14ac:dyDescent="0.15">
      <c r="E26" s="1081" t="s">
        <v>4653</v>
      </c>
      <c r="F26" s="1082"/>
      <c r="G26" s="1082"/>
      <c r="H26" s="1094"/>
      <c r="I26" s="1081" t="s">
        <v>4654</v>
      </c>
      <c r="J26" s="1094"/>
      <c r="K26" s="659">
        <v>5</v>
      </c>
      <c r="L26" s="603"/>
      <c r="M26" s="660"/>
      <c r="N26" s="57"/>
      <c r="O26" s="29"/>
      <c r="P26" s="1074" t="s">
        <v>1452</v>
      </c>
      <c r="Q26" s="1075"/>
      <c r="R26" s="1075"/>
      <c r="S26" s="1075"/>
      <c r="T26" s="1092"/>
      <c r="U26" s="659">
        <v>750</v>
      </c>
      <c r="V26" s="660"/>
      <c r="W26" s="1091"/>
      <c r="X26" s="1091"/>
      <c r="Y26" s="1091"/>
      <c r="Z26" s="1091"/>
      <c r="AA26" s="29"/>
    </row>
    <row r="27" spans="1:27" x14ac:dyDescent="0.15">
      <c r="E27" s="1081" t="s">
        <v>2762</v>
      </c>
      <c r="F27" s="1082"/>
      <c r="G27" s="1082"/>
      <c r="H27" s="1094"/>
      <c r="I27" s="1081" t="s">
        <v>2763</v>
      </c>
      <c r="J27" s="1094"/>
      <c r="K27" s="659">
        <v>374</v>
      </c>
      <c r="L27" s="603"/>
      <c r="M27" s="660"/>
      <c r="N27" s="73"/>
      <c r="O27" s="29"/>
      <c r="P27" s="1074" t="s">
        <v>1432</v>
      </c>
      <c r="Q27" s="1075"/>
      <c r="R27" s="1075"/>
      <c r="S27" s="1075"/>
      <c r="T27" s="1092"/>
      <c r="U27" s="659">
        <v>583</v>
      </c>
      <c r="V27" s="660"/>
      <c r="W27" s="1091"/>
      <c r="X27" s="1091"/>
      <c r="Y27" s="1091"/>
      <c r="Z27" s="1091"/>
      <c r="AA27" s="29"/>
    </row>
    <row r="28" spans="1:27" x14ac:dyDescent="0.15">
      <c r="E28" s="1163" t="s">
        <v>2764</v>
      </c>
      <c r="F28" s="1164"/>
      <c r="G28" s="1164"/>
      <c r="H28" s="1165"/>
      <c r="I28" s="1163" t="s">
        <v>2765</v>
      </c>
      <c r="J28" s="1165"/>
      <c r="K28" s="619">
        <v>7406</v>
      </c>
      <c r="L28" s="614"/>
      <c r="M28" s="620"/>
      <c r="N28" s="73"/>
      <c r="O28" s="29"/>
      <c r="P28" s="1074" t="s">
        <v>1436</v>
      </c>
      <c r="Q28" s="1075"/>
      <c r="R28" s="1075"/>
      <c r="S28" s="1075"/>
      <c r="T28" s="1092"/>
      <c r="U28" s="659">
        <v>7044</v>
      </c>
      <c r="V28" s="660"/>
      <c r="W28" s="1091"/>
      <c r="X28" s="1091"/>
      <c r="Y28" s="1091"/>
      <c r="Z28" s="1091"/>
      <c r="AA28" s="29"/>
    </row>
    <row r="29" spans="1:27" x14ac:dyDescent="0.15">
      <c r="E29" s="1081" t="s">
        <v>2766</v>
      </c>
      <c r="F29" s="1082"/>
      <c r="G29" s="1082"/>
      <c r="H29" s="1094"/>
      <c r="I29" s="1081" t="s">
        <v>2767</v>
      </c>
      <c r="J29" s="1094"/>
      <c r="K29" s="659">
        <v>9519</v>
      </c>
      <c r="L29" s="603"/>
      <c r="M29" s="660"/>
      <c r="N29" s="73"/>
      <c r="O29" s="29"/>
      <c r="P29" s="1074" t="s">
        <v>1438</v>
      </c>
      <c r="Q29" s="1075"/>
      <c r="R29" s="1075"/>
      <c r="S29" s="1075"/>
      <c r="T29" s="1092"/>
      <c r="U29" s="659">
        <v>7376.06</v>
      </c>
      <c r="V29" s="660"/>
      <c r="W29" s="1091"/>
      <c r="X29" s="1091"/>
      <c r="Y29" s="1091"/>
      <c r="Z29" s="1091"/>
      <c r="AA29" s="29"/>
    </row>
    <row r="30" spans="1:27" x14ac:dyDescent="0.15">
      <c r="E30" s="1081" t="s">
        <v>2768</v>
      </c>
      <c r="F30" s="1082"/>
      <c r="G30" s="1082"/>
      <c r="H30" s="1094"/>
      <c r="I30" s="1081" t="s">
        <v>2769</v>
      </c>
      <c r="J30" s="1094"/>
      <c r="K30" s="659">
        <v>4188.66</v>
      </c>
      <c r="L30" s="603"/>
      <c r="M30" s="660"/>
      <c r="N30" s="73"/>
      <c r="O30" s="29"/>
      <c r="P30" s="1074" t="s">
        <v>1446</v>
      </c>
      <c r="Q30" s="1075"/>
      <c r="R30" s="1075"/>
      <c r="S30" s="1075"/>
      <c r="T30" s="1092"/>
      <c r="U30" s="659">
        <v>786.15</v>
      </c>
      <c r="V30" s="660"/>
      <c r="W30" s="1091"/>
      <c r="X30" s="1091"/>
      <c r="Y30" s="1091"/>
      <c r="Z30" s="1091"/>
      <c r="AA30" s="29"/>
    </row>
    <row r="31" spans="1:27" x14ac:dyDescent="0.15">
      <c r="E31" s="1081" t="s">
        <v>2770</v>
      </c>
      <c r="F31" s="1082"/>
      <c r="G31" s="1082"/>
      <c r="H31" s="1094"/>
      <c r="I31" s="1081" t="s">
        <v>2771</v>
      </c>
      <c r="J31" s="1094"/>
      <c r="K31" s="659">
        <v>572</v>
      </c>
      <c r="L31" s="603"/>
      <c r="M31" s="660"/>
      <c r="N31" s="73"/>
      <c r="O31" s="29"/>
      <c r="P31" s="1072" t="s">
        <v>1455</v>
      </c>
      <c r="Q31" s="1073"/>
      <c r="R31" s="1073"/>
      <c r="S31" s="1073"/>
      <c r="T31" s="1089"/>
      <c r="U31" s="604">
        <v>16539.21</v>
      </c>
      <c r="V31" s="670"/>
      <c r="W31" s="1091"/>
      <c r="X31" s="1091"/>
      <c r="Y31" s="1091"/>
      <c r="Z31" s="1091"/>
      <c r="AA31" s="29"/>
    </row>
    <row r="32" spans="1:27" x14ac:dyDescent="0.15">
      <c r="E32" s="1081" t="s">
        <v>1436</v>
      </c>
      <c r="F32" s="1082"/>
      <c r="G32" s="1082"/>
      <c r="H32" s="1094"/>
      <c r="I32" s="1081" t="s">
        <v>1437</v>
      </c>
      <c r="J32" s="1094"/>
      <c r="K32" s="659">
        <v>42599.59</v>
      </c>
      <c r="L32" s="603"/>
      <c r="M32" s="660"/>
      <c r="N32" s="57"/>
      <c r="O32" s="29"/>
      <c r="P32" s="1072" t="s">
        <v>1456</v>
      </c>
      <c r="Q32" s="1073"/>
      <c r="R32" s="1073"/>
      <c r="S32" s="1073"/>
      <c r="T32" s="1089"/>
      <c r="U32" s="657"/>
      <c r="V32" s="658"/>
      <c r="W32" s="1091"/>
      <c r="X32" s="1091"/>
      <c r="Y32" s="1091"/>
      <c r="Z32" s="1091"/>
      <c r="AA32" s="29"/>
    </row>
    <row r="33" spans="5:27" x14ac:dyDescent="0.15">
      <c r="E33" s="1081" t="s">
        <v>2772</v>
      </c>
      <c r="F33" s="1082"/>
      <c r="G33" s="1082"/>
      <c r="H33" s="1094"/>
      <c r="I33" s="1076"/>
      <c r="J33" s="1101"/>
      <c r="K33" s="659">
        <v>15512</v>
      </c>
      <c r="L33" s="603"/>
      <c r="M33" s="660"/>
      <c r="N33" s="57"/>
      <c r="O33" s="29"/>
      <c r="P33" s="1074" t="s">
        <v>1457</v>
      </c>
      <c r="Q33" s="1075"/>
      <c r="R33" s="1075"/>
      <c r="S33" s="1075"/>
      <c r="T33" s="1092"/>
      <c r="U33" s="659">
        <v>1024</v>
      </c>
      <c r="V33" s="660"/>
      <c r="W33" s="1091"/>
      <c r="X33" s="1091"/>
      <c r="Y33" s="1091"/>
      <c r="Z33" s="1091"/>
      <c r="AA33" s="29"/>
    </row>
    <row r="34" spans="5:27" x14ac:dyDescent="0.15">
      <c r="E34" s="1163" t="s">
        <v>1438</v>
      </c>
      <c r="F34" s="1164"/>
      <c r="G34" s="1164"/>
      <c r="H34" s="1165"/>
      <c r="I34" s="1163" t="s">
        <v>1439</v>
      </c>
      <c r="J34" s="1165"/>
      <c r="K34" s="619">
        <v>20862.990000000002</v>
      </c>
      <c r="L34" s="614"/>
      <c r="M34" s="620"/>
      <c r="N34" s="57"/>
      <c r="O34" s="29"/>
      <c r="P34" s="1074" t="s">
        <v>1434</v>
      </c>
      <c r="Q34" s="1075"/>
      <c r="R34" s="1075"/>
      <c r="S34" s="1075"/>
      <c r="T34" s="1092"/>
      <c r="U34" s="659">
        <v>106</v>
      </c>
      <c r="V34" s="660"/>
      <c r="W34" s="1091"/>
      <c r="X34" s="1091"/>
      <c r="Y34" s="1091"/>
      <c r="Z34" s="1091"/>
      <c r="AA34" s="29"/>
    </row>
    <row r="35" spans="5:27" x14ac:dyDescent="0.15">
      <c r="E35" s="1163" t="s">
        <v>1440</v>
      </c>
      <c r="F35" s="1164"/>
      <c r="G35" s="1164"/>
      <c r="H35" s="1165"/>
      <c r="I35" s="1163" t="s">
        <v>1441</v>
      </c>
      <c r="J35" s="1165"/>
      <c r="K35" s="619">
        <v>9263</v>
      </c>
      <c r="L35" s="614"/>
      <c r="M35" s="620"/>
      <c r="N35" s="57"/>
      <c r="O35" s="29"/>
      <c r="P35" s="1072" t="s">
        <v>1458</v>
      </c>
      <c r="Q35" s="1073"/>
      <c r="R35" s="1073"/>
      <c r="S35" s="1073"/>
      <c r="T35" s="1089"/>
      <c r="U35" s="604">
        <v>1130</v>
      </c>
      <c r="V35" s="670"/>
      <c r="W35" s="1091"/>
      <c r="X35" s="1091"/>
      <c r="Y35" s="1091"/>
      <c r="Z35" s="1091"/>
      <c r="AA35" s="29"/>
    </row>
    <row r="36" spans="5:27" x14ac:dyDescent="0.15">
      <c r="E36" s="1163" t="s">
        <v>1442</v>
      </c>
      <c r="F36" s="1164"/>
      <c r="G36" s="1164"/>
      <c r="H36" s="1165"/>
      <c r="I36" s="1163" t="s">
        <v>1443</v>
      </c>
      <c r="J36" s="1165"/>
      <c r="K36" s="619">
        <v>4152</v>
      </c>
      <c r="L36" s="614"/>
      <c r="M36" s="620"/>
      <c r="N36" s="57"/>
      <c r="O36" s="29"/>
      <c r="P36" s="1072" t="s">
        <v>1461</v>
      </c>
      <c r="Q36" s="1073"/>
      <c r="R36" s="1073"/>
      <c r="S36" s="1073"/>
      <c r="T36" s="1089"/>
      <c r="U36" s="657"/>
      <c r="V36" s="658"/>
      <c r="W36" s="1091"/>
      <c r="X36" s="1091"/>
      <c r="Y36" s="1091"/>
      <c r="Z36" s="1091"/>
      <c r="AA36" s="29"/>
    </row>
    <row r="37" spans="5:27" x14ac:dyDescent="0.15">
      <c r="E37" s="1163" t="s">
        <v>1444</v>
      </c>
      <c r="F37" s="1164"/>
      <c r="G37" s="1164"/>
      <c r="H37" s="1165"/>
      <c r="I37" s="1163" t="s">
        <v>1445</v>
      </c>
      <c r="J37" s="1165"/>
      <c r="K37" s="619">
        <v>747</v>
      </c>
      <c r="L37" s="614"/>
      <c r="M37" s="620"/>
      <c r="N37" s="57"/>
      <c r="O37" s="29"/>
      <c r="P37" s="1074" t="s">
        <v>1440</v>
      </c>
      <c r="Q37" s="1075"/>
      <c r="R37" s="1075"/>
      <c r="S37" s="1075"/>
      <c r="T37" s="1092"/>
      <c r="U37" s="659">
        <v>15533.42</v>
      </c>
      <c r="V37" s="660"/>
      <c r="W37" s="1091"/>
      <c r="X37" s="1091"/>
      <c r="Y37" s="1091"/>
      <c r="Z37" s="1091"/>
      <c r="AA37" s="29"/>
    </row>
    <row r="38" spans="5:27" x14ac:dyDescent="0.15">
      <c r="E38" s="1081" t="s">
        <v>1446</v>
      </c>
      <c r="F38" s="1082"/>
      <c r="G38" s="1082"/>
      <c r="H38" s="1094"/>
      <c r="I38" s="1081" t="s">
        <v>1447</v>
      </c>
      <c r="J38" s="1094"/>
      <c r="K38" s="659">
        <v>2204.38</v>
      </c>
      <c r="L38" s="603"/>
      <c r="M38" s="660"/>
      <c r="N38" s="57"/>
      <c r="O38" s="29"/>
      <c r="P38" s="1072" t="s">
        <v>1462</v>
      </c>
      <c r="Q38" s="1073"/>
      <c r="R38" s="1073"/>
      <c r="S38" s="1073"/>
      <c r="T38" s="1089"/>
      <c r="U38" s="604">
        <v>15533.42</v>
      </c>
      <c r="V38" s="670"/>
      <c r="W38" s="1091"/>
      <c r="X38" s="1091"/>
      <c r="Y38" s="1091"/>
      <c r="Z38" s="1091"/>
      <c r="AA38" s="29"/>
    </row>
    <row r="39" spans="5:27" x14ac:dyDescent="0.15">
      <c r="E39" s="1081" t="s">
        <v>2773</v>
      </c>
      <c r="F39" s="1082"/>
      <c r="G39" s="1082"/>
      <c r="H39" s="1094"/>
      <c r="I39" s="1081" t="s">
        <v>2774</v>
      </c>
      <c r="J39" s="1094"/>
      <c r="K39" s="659">
        <v>21325</v>
      </c>
      <c r="L39" s="603"/>
      <c r="M39" s="660"/>
      <c r="N39" s="57"/>
      <c r="O39" s="29"/>
      <c r="P39" s="1072" t="s">
        <v>2783</v>
      </c>
      <c r="Q39" s="1073"/>
      <c r="R39" s="1073"/>
      <c r="S39" s="1073"/>
      <c r="T39" s="1089"/>
      <c r="U39" s="657"/>
      <c r="V39" s="658"/>
      <c r="W39" s="1091"/>
      <c r="X39" s="1091"/>
      <c r="Y39" s="1091"/>
      <c r="Z39" s="1091"/>
      <c r="AA39" s="29"/>
    </row>
    <row r="40" spans="5:27" x14ac:dyDescent="0.15">
      <c r="E40" s="1081" t="s">
        <v>2775</v>
      </c>
      <c r="F40" s="1082"/>
      <c r="G40" s="1082"/>
      <c r="H40" s="1094"/>
      <c r="I40" s="1081" t="s">
        <v>2776</v>
      </c>
      <c r="J40" s="1094"/>
      <c r="K40" s="659">
        <v>1500</v>
      </c>
      <c r="L40" s="603"/>
      <c r="M40" s="660"/>
      <c r="N40" s="73"/>
      <c r="O40" s="29"/>
      <c r="P40" s="1074" t="s">
        <v>2745</v>
      </c>
      <c r="Q40" s="1075"/>
      <c r="R40" s="1075"/>
      <c r="S40" s="1075"/>
      <c r="T40" s="1092"/>
      <c r="U40" s="659">
        <v>61</v>
      </c>
      <c r="V40" s="660"/>
      <c r="W40" s="1091"/>
      <c r="X40" s="1091"/>
      <c r="Y40" s="1091"/>
      <c r="Z40" s="1091"/>
      <c r="AA40" s="29"/>
    </row>
    <row r="41" spans="5:27" x14ac:dyDescent="0.15">
      <c r="E41" s="1081" t="s">
        <v>2777</v>
      </c>
      <c r="F41" s="1082"/>
      <c r="G41" s="1082"/>
      <c r="H41" s="1094"/>
      <c r="I41" s="1081" t="s">
        <v>2778</v>
      </c>
      <c r="J41" s="1094"/>
      <c r="K41" s="659">
        <v>26677</v>
      </c>
      <c r="L41" s="603"/>
      <c r="M41" s="660"/>
      <c r="N41" s="73"/>
      <c r="O41" s="29"/>
      <c r="P41" s="1072" t="s">
        <v>2784</v>
      </c>
      <c r="Q41" s="1073"/>
      <c r="R41" s="1073"/>
      <c r="S41" s="1073"/>
      <c r="T41" s="1089"/>
      <c r="U41" s="604">
        <v>61</v>
      </c>
      <c r="V41" s="670"/>
      <c r="W41" s="1091"/>
      <c r="X41" s="1091"/>
      <c r="Y41" s="1091"/>
      <c r="Z41" s="1091"/>
      <c r="AA41" s="29"/>
    </row>
    <row r="42" spans="5:27" x14ac:dyDescent="0.15">
      <c r="E42" s="1078"/>
      <c r="F42" s="1078"/>
      <c r="G42" s="1078"/>
      <c r="H42" s="1078"/>
      <c r="I42" s="1078"/>
      <c r="J42" s="1078"/>
      <c r="K42" s="1078"/>
      <c r="L42" s="1078"/>
      <c r="M42" s="1078"/>
      <c r="N42" s="1078"/>
      <c r="O42" s="29"/>
      <c r="P42" s="1072" t="s">
        <v>1463</v>
      </c>
      <c r="Q42" s="1073"/>
      <c r="R42" s="1073"/>
      <c r="S42" s="1073"/>
      <c r="T42" s="1089"/>
      <c r="U42" s="657"/>
      <c r="V42" s="658"/>
      <c r="W42" s="1091"/>
      <c r="X42" s="1091"/>
      <c r="Y42" s="1091"/>
      <c r="Z42" s="1091"/>
      <c r="AA42" s="29"/>
    </row>
    <row r="43" spans="5:27" x14ac:dyDescent="0.15">
      <c r="E43" s="1081" t="s">
        <v>2779</v>
      </c>
      <c r="F43" s="1082"/>
      <c r="G43" s="1082"/>
      <c r="H43" s="1094"/>
      <c r="I43" s="1081" t="s">
        <v>2780</v>
      </c>
      <c r="J43" s="1094"/>
      <c r="K43" s="659">
        <v>3020.04</v>
      </c>
      <c r="L43" s="603"/>
      <c r="M43" s="660"/>
      <c r="N43" s="73"/>
      <c r="O43" s="29"/>
      <c r="P43" s="1074" t="s">
        <v>1464</v>
      </c>
      <c r="Q43" s="1075"/>
      <c r="R43" s="1075"/>
      <c r="S43" s="1075"/>
      <c r="T43" s="1092"/>
      <c r="U43" s="659">
        <v>1245.8</v>
      </c>
      <c r="V43" s="660"/>
      <c r="W43" s="1091"/>
      <c r="X43" s="1091"/>
      <c r="Y43" s="1091"/>
      <c r="Z43" s="1091"/>
      <c r="AA43" s="29"/>
    </row>
    <row r="44" spans="5:27" x14ac:dyDescent="0.15">
      <c r="E44" s="1072" t="s">
        <v>1448</v>
      </c>
      <c r="F44" s="1073"/>
      <c r="G44" s="1073"/>
      <c r="H44" s="1089"/>
      <c r="I44" s="1076"/>
      <c r="J44" s="1101"/>
      <c r="K44" s="604">
        <v>231819.65</v>
      </c>
      <c r="L44" s="605"/>
      <c r="M44" s="670"/>
      <c r="N44" s="57"/>
      <c r="O44" s="29"/>
      <c r="P44" s="1072" t="s">
        <v>1465</v>
      </c>
      <c r="Q44" s="1073"/>
      <c r="R44" s="1073"/>
      <c r="S44" s="1073"/>
      <c r="T44" s="1089"/>
      <c r="U44" s="604">
        <v>1245.8</v>
      </c>
      <c r="V44" s="670"/>
      <c r="W44" s="1078"/>
      <c r="X44" s="1078"/>
      <c r="Y44" s="1078"/>
      <c r="Z44" s="1078"/>
      <c r="AA44" s="29"/>
    </row>
    <row r="45" spans="5:27" x14ac:dyDescent="0.15">
      <c r="E45" s="1091"/>
      <c r="F45" s="1091"/>
      <c r="G45" s="1091"/>
      <c r="H45" s="1091"/>
      <c r="I45" s="1091"/>
      <c r="J45" s="1091"/>
      <c r="K45" s="671"/>
      <c r="L45" s="671"/>
      <c r="M45" s="671"/>
      <c r="N45" s="57"/>
      <c r="O45" s="29"/>
      <c r="P45" s="1072" t="s">
        <v>1466</v>
      </c>
      <c r="Q45" s="1073"/>
      <c r="R45" s="1073"/>
      <c r="S45" s="1073"/>
      <c r="T45" s="1089"/>
      <c r="U45" s="657"/>
      <c r="V45" s="658"/>
      <c r="W45" s="1091"/>
      <c r="X45" s="1091"/>
      <c r="Y45" s="1091"/>
      <c r="Z45" s="1091"/>
      <c r="AA45" s="29"/>
    </row>
    <row r="46" spans="5:27" ht="12.75" customHeight="1" x14ac:dyDescent="0.15">
      <c r="E46" s="1081" t="s">
        <v>1449</v>
      </c>
      <c r="F46" s="1082"/>
      <c r="G46" s="1082"/>
      <c r="H46" s="1082"/>
      <c r="I46" s="1082"/>
      <c r="J46" s="1094"/>
      <c r="K46" s="672" t="s">
        <v>1450</v>
      </c>
      <c r="L46" s="673"/>
      <c r="M46" s="674"/>
      <c r="N46" s="57"/>
      <c r="O46" s="29"/>
      <c r="P46" s="1074" t="s">
        <v>1457</v>
      </c>
      <c r="Q46" s="1075"/>
      <c r="R46" s="1075"/>
      <c r="S46" s="1075"/>
      <c r="T46" s="1092"/>
      <c r="U46" s="659">
        <v>3474</v>
      </c>
      <c r="V46" s="660"/>
      <c r="W46" s="1091"/>
      <c r="X46" s="1091"/>
      <c r="Y46" s="1091"/>
      <c r="Z46" s="1091"/>
      <c r="AA46" s="29"/>
    </row>
    <row r="47" spans="5:27" x14ac:dyDescent="0.15">
      <c r="E47" s="1072" t="s">
        <v>1451</v>
      </c>
      <c r="F47" s="1073"/>
      <c r="G47" s="1073"/>
      <c r="H47" s="1073"/>
      <c r="I47" s="1073"/>
      <c r="J47" s="1089"/>
      <c r="K47" s="657"/>
      <c r="L47" s="606"/>
      <c r="M47" s="658"/>
      <c r="N47" s="57"/>
      <c r="O47" s="29"/>
      <c r="P47" s="1074" t="s">
        <v>1434</v>
      </c>
      <c r="Q47" s="1075"/>
      <c r="R47" s="1075"/>
      <c r="S47" s="1075"/>
      <c r="T47" s="1092"/>
      <c r="U47" s="659">
        <v>159</v>
      </c>
      <c r="V47" s="660"/>
      <c r="W47" s="1091"/>
      <c r="X47" s="1091"/>
      <c r="Y47" s="1091"/>
      <c r="Z47" s="1091"/>
      <c r="AA47" s="29"/>
    </row>
    <row r="48" spans="5:27" x14ac:dyDescent="0.15">
      <c r="E48" s="1074" t="s">
        <v>1452</v>
      </c>
      <c r="F48" s="1075"/>
      <c r="G48" s="1075"/>
      <c r="H48" s="1075"/>
      <c r="I48" s="1075"/>
      <c r="J48" s="1092"/>
      <c r="K48" s="659">
        <v>2700</v>
      </c>
      <c r="L48" s="603"/>
      <c r="M48" s="660"/>
      <c r="N48" s="57"/>
      <c r="O48" s="29"/>
      <c r="P48" s="1072" t="s">
        <v>1467</v>
      </c>
      <c r="Q48" s="1073"/>
      <c r="R48" s="1073"/>
      <c r="S48" s="1073"/>
      <c r="T48" s="1089"/>
      <c r="U48" s="604">
        <v>3633</v>
      </c>
      <c r="V48" s="670"/>
      <c r="W48" s="1091"/>
      <c r="X48" s="1091"/>
      <c r="Y48" s="1091"/>
      <c r="Z48" s="1091"/>
      <c r="AA48" s="29"/>
    </row>
    <row r="49" spans="5:27" x14ac:dyDescent="0.15">
      <c r="E49" s="1074" t="s">
        <v>1428</v>
      </c>
      <c r="F49" s="1075"/>
      <c r="G49" s="1075"/>
      <c r="H49" s="1075"/>
      <c r="I49" s="1075"/>
      <c r="J49" s="1092"/>
      <c r="K49" s="659">
        <v>1104</v>
      </c>
      <c r="L49" s="603"/>
      <c r="M49" s="660"/>
      <c r="N49" s="57"/>
      <c r="O49" s="29"/>
      <c r="P49" s="1072" t="s">
        <v>2910</v>
      </c>
      <c r="Q49" s="1073"/>
      <c r="R49" s="1073"/>
      <c r="S49" s="1073"/>
      <c r="T49" s="1089"/>
      <c r="U49" s="657"/>
      <c r="V49" s="658"/>
      <c r="W49" s="1091"/>
      <c r="X49" s="1091"/>
      <c r="Y49" s="1091"/>
      <c r="Z49" s="1091"/>
      <c r="AA49" s="29"/>
    </row>
    <row r="50" spans="5:27" x14ac:dyDescent="0.15">
      <c r="E50" s="1074" t="s">
        <v>1430</v>
      </c>
      <c r="F50" s="1075"/>
      <c r="G50" s="1075"/>
      <c r="H50" s="1075"/>
      <c r="I50" s="1075"/>
      <c r="J50" s="1092"/>
      <c r="K50" s="659">
        <v>2960</v>
      </c>
      <c r="L50" s="603"/>
      <c r="M50" s="660"/>
      <c r="N50" s="57"/>
      <c r="O50" s="29"/>
      <c r="P50" s="1074" t="s">
        <v>2911</v>
      </c>
      <c r="Q50" s="1075"/>
      <c r="R50" s="1075"/>
      <c r="S50" s="1075"/>
      <c r="T50" s="1092"/>
      <c r="U50" s="659">
        <v>174</v>
      </c>
      <c r="V50" s="660"/>
      <c r="W50" s="1091"/>
      <c r="X50" s="1091"/>
      <c r="Y50" s="1091"/>
      <c r="Z50" s="1091"/>
      <c r="AA50" s="29"/>
    </row>
    <row r="51" spans="5:27" x14ac:dyDescent="0.15">
      <c r="E51" s="1074" t="s">
        <v>1432</v>
      </c>
      <c r="F51" s="1075"/>
      <c r="G51" s="1075"/>
      <c r="H51" s="1075"/>
      <c r="I51" s="1075"/>
      <c r="J51" s="1092"/>
      <c r="K51" s="659">
        <v>563</v>
      </c>
      <c r="L51" s="603"/>
      <c r="M51" s="660"/>
      <c r="N51" s="57"/>
      <c r="O51" s="29"/>
      <c r="P51" s="1072" t="s">
        <v>2912</v>
      </c>
      <c r="Q51" s="1073"/>
      <c r="R51" s="1073"/>
      <c r="S51" s="1073"/>
      <c r="T51" s="1089"/>
      <c r="U51" s="604">
        <v>174</v>
      </c>
      <c r="V51" s="670"/>
      <c r="W51" s="1078"/>
      <c r="X51" s="1078"/>
      <c r="Y51" s="1078"/>
      <c r="Z51" s="1078"/>
      <c r="AA51" s="29"/>
    </row>
    <row r="52" spans="5:27" x14ac:dyDescent="0.15">
      <c r="E52" s="1074" t="s">
        <v>1436</v>
      </c>
      <c r="F52" s="1075"/>
      <c r="G52" s="1075"/>
      <c r="H52" s="1075"/>
      <c r="I52" s="1075"/>
      <c r="J52" s="1092"/>
      <c r="K52" s="659">
        <v>25897.59</v>
      </c>
      <c r="L52" s="603"/>
      <c r="M52" s="660"/>
      <c r="N52" s="57"/>
      <c r="O52" s="29"/>
      <c r="P52" s="1072" t="s">
        <v>1478</v>
      </c>
      <c r="Q52" s="1073"/>
      <c r="R52" s="1073"/>
      <c r="S52" s="1073"/>
      <c r="T52" s="1089"/>
      <c r="U52" s="657"/>
      <c r="V52" s="658"/>
      <c r="W52" s="1091"/>
      <c r="X52" s="1091"/>
      <c r="Y52" s="1091"/>
      <c r="Z52" s="1091"/>
      <c r="AA52" s="29"/>
    </row>
    <row r="53" spans="5:27" x14ac:dyDescent="0.15">
      <c r="E53" s="1074" t="s">
        <v>2772</v>
      </c>
      <c r="F53" s="1075"/>
      <c r="G53" s="1075"/>
      <c r="H53" s="1075"/>
      <c r="I53" s="1075"/>
      <c r="J53" s="1092"/>
      <c r="K53" s="659">
        <v>15512</v>
      </c>
      <c r="L53" s="603"/>
      <c r="M53" s="660"/>
      <c r="N53" s="57"/>
      <c r="O53" s="29"/>
      <c r="P53" s="1074" t="s">
        <v>1444</v>
      </c>
      <c r="Q53" s="1075"/>
      <c r="R53" s="1075"/>
      <c r="S53" s="1075"/>
      <c r="T53" s="1092"/>
      <c r="U53" s="659">
        <v>6913</v>
      </c>
      <c r="V53" s="660"/>
      <c r="W53" s="1091"/>
      <c r="X53" s="1091"/>
      <c r="Y53" s="1091"/>
      <c r="Z53" s="1091"/>
      <c r="AA53" s="29"/>
    </row>
    <row r="54" spans="5:27" x14ac:dyDescent="0.15">
      <c r="E54" s="1074" t="s">
        <v>1438</v>
      </c>
      <c r="F54" s="1075"/>
      <c r="G54" s="1075"/>
      <c r="H54" s="1075"/>
      <c r="I54" s="1075"/>
      <c r="J54" s="1092"/>
      <c r="K54" s="659">
        <v>12553.57</v>
      </c>
      <c r="L54" s="603"/>
      <c r="M54" s="660"/>
      <c r="N54" s="57"/>
      <c r="O54" s="29"/>
      <c r="P54" s="1072" t="s">
        <v>1479</v>
      </c>
      <c r="Q54" s="1073"/>
      <c r="R54" s="1073"/>
      <c r="S54" s="1073"/>
      <c r="T54" s="1089"/>
      <c r="U54" s="604">
        <v>6913</v>
      </c>
      <c r="V54" s="670"/>
      <c r="W54" s="1091"/>
      <c r="X54" s="1091"/>
      <c r="Y54" s="1091"/>
      <c r="Z54" s="1091"/>
      <c r="AA54" s="29"/>
    </row>
    <row r="55" spans="5:27" x14ac:dyDescent="0.15">
      <c r="E55" s="1074" t="s">
        <v>1446</v>
      </c>
      <c r="F55" s="1075"/>
      <c r="G55" s="1075"/>
      <c r="H55" s="1075"/>
      <c r="I55" s="1075"/>
      <c r="J55" s="1092"/>
      <c r="K55" s="659">
        <v>632.08000000000004</v>
      </c>
      <c r="L55" s="603"/>
      <c r="M55" s="660"/>
      <c r="N55" s="57"/>
      <c r="O55" s="29"/>
      <c r="P55" s="1078"/>
      <c r="Q55" s="1078"/>
      <c r="R55" s="1078"/>
      <c r="S55" s="1078"/>
      <c r="T55" s="1078"/>
      <c r="U55" s="1078"/>
      <c r="V55" s="1078"/>
      <c r="W55" s="1078"/>
      <c r="X55" s="1078"/>
      <c r="Y55" s="1078"/>
      <c r="Z55" s="1078"/>
      <c r="AA55" s="29"/>
    </row>
    <row r="56" spans="5:27" x14ac:dyDescent="0.15">
      <c r="E56" s="1072" t="s">
        <v>1453</v>
      </c>
      <c r="F56" s="1073"/>
      <c r="G56" s="1073"/>
      <c r="H56" s="1073"/>
      <c r="I56" s="1073"/>
      <c r="J56" s="1089"/>
      <c r="K56" s="604">
        <v>61922.239999999998</v>
      </c>
      <c r="L56" s="605"/>
      <c r="M56" s="670"/>
      <c r="N56" s="57"/>
      <c r="O56" s="29"/>
      <c r="P56" s="1072" t="s">
        <v>2799</v>
      </c>
      <c r="Q56" s="1073"/>
      <c r="R56" s="1073"/>
      <c r="S56" s="1073"/>
      <c r="T56" s="1089"/>
      <c r="U56" s="657"/>
      <c r="V56" s="658"/>
      <c r="W56" s="1091"/>
      <c r="X56" s="1091"/>
      <c r="Y56" s="1091"/>
      <c r="Z56" s="1091"/>
      <c r="AA56" s="29"/>
    </row>
    <row r="57" spans="5:27" x14ac:dyDescent="0.15">
      <c r="E57" s="1072" t="s">
        <v>1454</v>
      </c>
      <c r="F57" s="1073"/>
      <c r="G57" s="1073"/>
      <c r="H57" s="1073"/>
      <c r="I57" s="1073"/>
      <c r="J57" s="1089"/>
      <c r="K57" s="657"/>
      <c r="L57" s="606"/>
      <c r="M57" s="658"/>
      <c r="N57" s="57"/>
      <c r="O57" s="29"/>
      <c r="P57" s="1074" t="s">
        <v>2754</v>
      </c>
      <c r="Q57" s="1075"/>
      <c r="R57" s="1075"/>
      <c r="S57" s="1075"/>
      <c r="T57" s="1092"/>
      <c r="U57" s="659">
        <v>162</v>
      </c>
      <c r="V57" s="660"/>
      <c r="W57" s="1091"/>
      <c r="X57" s="1091"/>
      <c r="Y57" s="1091"/>
      <c r="Z57" s="1091"/>
      <c r="AA57" s="29"/>
    </row>
    <row r="58" spans="5:27" x14ac:dyDescent="0.15">
      <c r="E58" s="1074" t="s">
        <v>1452</v>
      </c>
      <c r="F58" s="1075"/>
      <c r="G58" s="1075"/>
      <c r="H58" s="1075"/>
      <c r="I58" s="1075"/>
      <c r="J58" s="1092"/>
      <c r="K58" s="659">
        <v>921</v>
      </c>
      <c r="L58" s="603"/>
      <c r="M58" s="660"/>
      <c r="N58" s="57"/>
      <c r="O58" s="29"/>
      <c r="P58" s="1072" t="s">
        <v>2800</v>
      </c>
      <c r="Q58" s="1073"/>
      <c r="R58" s="1073"/>
      <c r="S58" s="1073"/>
      <c r="T58" s="1089"/>
      <c r="U58" s="604">
        <v>162</v>
      </c>
      <c r="V58" s="670"/>
      <c r="W58" s="1091"/>
      <c r="X58" s="1091"/>
      <c r="Y58" s="1091"/>
      <c r="Z58" s="1091"/>
      <c r="AA58" s="29"/>
    </row>
    <row r="59" spans="5:27" x14ac:dyDescent="0.15">
      <c r="E59" s="1074" t="s">
        <v>1432</v>
      </c>
      <c r="F59" s="1075"/>
      <c r="G59" s="1075"/>
      <c r="H59" s="1075"/>
      <c r="I59" s="1075"/>
      <c r="J59" s="1092"/>
      <c r="K59" s="659">
        <v>1051</v>
      </c>
      <c r="L59" s="603"/>
      <c r="M59" s="660"/>
      <c r="N59" s="57"/>
      <c r="O59" s="29"/>
      <c r="P59" s="1072" t="s">
        <v>1480</v>
      </c>
      <c r="Q59" s="1073"/>
      <c r="R59" s="1073"/>
      <c r="S59" s="1073"/>
      <c r="T59" s="1089"/>
      <c r="U59" s="657"/>
      <c r="V59" s="658"/>
      <c r="W59" s="1091"/>
      <c r="X59" s="1091"/>
      <c r="Y59" s="1091"/>
      <c r="Z59" s="1091"/>
      <c r="AA59" s="29"/>
    </row>
    <row r="60" spans="5:27" x14ac:dyDescent="0.15">
      <c r="E60" s="1074" t="s">
        <v>1436</v>
      </c>
      <c r="F60" s="1075"/>
      <c r="G60" s="1075"/>
      <c r="H60" s="1075"/>
      <c r="I60" s="1075"/>
      <c r="J60" s="1092"/>
      <c r="K60" s="659">
        <v>14036</v>
      </c>
      <c r="L60" s="603"/>
      <c r="M60" s="660"/>
      <c r="N60" s="57"/>
      <c r="O60" s="29"/>
      <c r="P60" s="1074" t="s">
        <v>1442</v>
      </c>
      <c r="Q60" s="1075"/>
      <c r="R60" s="1075"/>
      <c r="S60" s="1075"/>
      <c r="T60" s="1092"/>
      <c r="U60" s="659">
        <v>14216</v>
      </c>
      <c r="V60" s="660"/>
      <c r="W60" s="1091"/>
      <c r="X60" s="1091"/>
      <c r="Y60" s="1091"/>
      <c r="Z60" s="1091"/>
      <c r="AA60" s="29"/>
    </row>
    <row r="61" spans="5:27" x14ac:dyDescent="0.15">
      <c r="E61" s="1074" t="s">
        <v>1438</v>
      </c>
      <c r="F61" s="1075"/>
      <c r="G61" s="1075"/>
      <c r="H61" s="1075"/>
      <c r="I61" s="1075"/>
      <c r="J61" s="1092"/>
      <c r="K61" s="659">
        <v>8271.42</v>
      </c>
      <c r="L61" s="603"/>
      <c r="M61" s="660"/>
      <c r="N61" s="57"/>
      <c r="O61" s="29"/>
      <c r="P61" s="1072" t="s">
        <v>1481</v>
      </c>
      <c r="Q61" s="1073"/>
      <c r="R61" s="1073"/>
      <c r="S61" s="1073"/>
      <c r="T61" s="1089"/>
      <c r="U61" s="604">
        <v>14216</v>
      </c>
      <c r="V61" s="670"/>
      <c r="W61" s="1091"/>
      <c r="X61" s="1091"/>
      <c r="Y61" s="1091"/>
      <c r="Z61" s="1091"/>
      <c r="AA61" s="29"/>
    </row>
    <row r="62" spans="5:27" x14ac:dyDescent="0.15">
      <c r="E62" s="1074" t="s">
        <v>1446</v>
      </c>
      <c r="F62" s="1075"/>
      <c r="G62" s="1075"/>
      <c r="H62" s="1075"/>
      <c r="I62" s="1075"/>
      <c r="J62" s="1092"/>
      <c r="K62" s="659">
        <v>1572.3</v>
      </c>
      <c r="L62" s="603"/>
      <c r="M62" s="660"/>
      <c r="N62" s="57"/>
      <c r="O62" s="29"/>
      <c r="P62" s="1072" t="s">
        <v>1448</v>
      </c>
      <c r="Q62" s="1073"/>
      <c r="R62" s="1073"/>
      <c r="S62" s="1073"/>
      <c r="T62" s="1089"/>
      <c r="U62" s="604">
        <v>100713.09</v>
      </c>
      <c r="V62" s="670"/>
      <c r="W62" s="1091"/>
      <c r="X62" s="1091"/>
      <c r="Y62" s="1091"/>
      <c r="Z62" s="1091"/>
      <c r="AA62" s="29"/>
    </row>
    <row r="63" spans="5:27" x14ac:dyDescent="0.15">
      <c r="E63" s="1072" t="s">
        <v>1455</v>
      </c>
      <c r="F63" s="1073"/>
      <c r="G63" s="1073"/>
      <c r="H63" s="1073"/>
      <c r="I63" s="1073"/>
      <c r="J63" s="1089"/>
      <c r="K63" s="604">
        <v>25851.72</v>
      </c>
      <c r="L63" s="605"/>
      <c r="M63" s="670"/>
      <c r="N63" s="57"/>
      <c r="O63" s="29"/>
    </row>
    <row r="64" spans="5:27" x14ac:dyDescent="0.15">
      <c r="E64" s="1072" t="s">
        <v>1459</v>
      </c>
      <c r="F64" s="1073"/>
      <c r="G64" s="1073"/>
      <c r="H64" s="1073"/>
      <c r="I64" s="1073"/>
      <c r="J64" s="1089"/>
      <c r="K64" s="657"/>
      <c r="L64" s="606"/>
      <c r="M64" s="658"/>
      <c r="N64" s="57"/>
      <c r="O64" s="29"/>
    </row>
    <row r="65" spans="5:15" x14ac:dyDescent="0.15">
      <c r="E65" s="1179" t="s">
        <v>1438</v>
      </c>
      <c r="F65" s="1180"/>
      <c r="G65" s="1180"/>
      <c r="H65" s="1180"/>
      <c r="I65" s="1180"/>
      <c r="J65" s="1181"/>
      <c r="K65" s="619">
        <v>38</v>
      </c>
      <c r="L65" s="614"/>
      <c r="M65" s="620"/>
      <c r="N65" s="57"/>
      <c r="O65" s="29"/>
    </row>
    <row r="66" spans="5:15" x14ac:dyDescent="0.15">
      <c r="E66" s="1072" t="s">
        <v>1460</v>
      </c>
      <c r="F66" s="1073"/>
      <c r="G66" s="1073"/>
      <c r="H66" s="1073"/>
      <c r="I66" s="1073"/>
      <c r="J66" s="1089"/>
      <c r="K66" s="604">
        <v>38</v>
      </c>
      <c r="L66" s="605"/>
      <c r="M66" s="670"/>
      <c r="N66" s="57"/>
      <c r="O66" s="29"/>
    </row>
    <row r="67" spans="5:15" x14ac:dyDescent="0.15">
      <c r="E67" s="1072" t="s">
        <v>1461</v>
      </c>
      <c r="F67" s="1073"/>
      <c r="G67" s="1073"/>
      <c r="H67" s="1073"/>
      <c r="I67" s="1073"/>
      <c r="J67" s="1089"/>
      <c r="K67" s="657"/>
      <c r="L67" s="606"/>
      <c r="M67" s="658"/>
      <c r="N67" s="57"/>
      <c r="O67" s="29"/>
    </row>
    <row r="68" spans="5:15" x14ac:dyDescent="0.15">
      <c r="E68" s="1074" t="s">
        <v>1440</v>
      </c>
      <c r="F68" s="1075"/>
      <c r="G68" s="1075"/>
      <c r="H68" s="1075"/>
      <c r="I68" s="1075"/>
      <c r="J68" s="1092"/>
      <c r="K68" s="659">
        <v>9263</v>
      </c>
      <c r="L68" s="603"/>
      <c r="M68" s="660"/>
      <c r="N68" s="57"/>
      <c r="O68" s="29"/>
    </row>
    <row r="69" spans="5:15" x14ac:dyDescent="0.15">
      <c r="E69" s="1072" t="s">
        <v>1462</v>
      </c>
      <c r="F69" s="1073"/>
      <c r="G69" s="1073"/>
      <c r="H69" s="1073"/>
      <c r="I69" s="1073"/>
      <c r="J69" s="1089"/>
      <c r="K69" s="604">
        <v>9263</v>
      </c>
      <c r="L69" s="605"/>
      <c r="M69" s="670"/>
      <c r="N69" s="57"/>
      <c r="O69" s="29"/>
    </row>
    <row r="70" spans="5:15" x14ac:dyDescent="0.15">
      <c r="E70" s="1072" t="s">
        <v>2783</v>
      </c>
      <c r="F70" s="1073"/>
      <c r="G70" s="1073"/>
      <c r="H70" s="1073"/>
      <c r="I70" s="1073"/>
      <c r="J70" s="1089"/>
      <c r="K70" s="657"/>
      <c r="L70" s="606"/>
      <c r="M70" s="658"/>
      <c r="N70" s="57"/>
      <c r="O70" s="29"/>
    </row>
    <row r="71" spans="5:15" x14ac:dyDescent="0.15">
      <c r="E71" s="1074" t="s">
        <v>2745</v>
      </c>
      <c r="F71" s="1075"/>
      <c r="G71" s="1075"/>
      <c r="H71" s="1075"/>
      <c r="I71" s="1075"/>
      <c r="J71" s="1092"/>
      <c r="K71" s="659">
        <v>324</v>
      </c>
      <c r="L71" s="603"/>
      <c r="M71" s="660"/>
      <c r="N71" s="57"/>
      <c r="O71" s="29"/>
    </row>
    <row r="72" spans="5:15" x14ac:dyDescent="0.15">
      <c r="E72" s="1072" t="s">
        <v>2784</v>
      </c>
      <c r="F72" s="1073"/>
      <c r="G72" s="1073"/>
      <c r="H72" s="1073"/>
      <c r="I72" s="1073"/>
      <c r="J72" s="1089"/>
      <c r="K72" s="604">
        <v>324</v>
      </c>
      <c r="L72" s="605"/>
      <c r="M72" s="670"/>
      <c r="N72" s="57"/>
      <c r="O72" s="29"/>
    </row>
    <row r="73" spans="5:15" x14ac:dyDescent="0.15">
      <c r="E73" s="1072" t="s">
        <v>2785</v>
      </c>
      <c r="F73" s="1073"/>
      <c r="G73" s="1073"/>
      <c r="H73" s="1073"/>
      <c r="I73" s="1073"/>
      <c r="J73" s="1089"/>
      <c r="K73" s="657"/>
      <c r="L73" s="606"/>
      <c r="M73" s="658"/>
      <c r="N73" s="57"/>
      <c r="O73" s="29"/>
    </row>
    <row r="74" spans="5:15" x14ac:dyDescent="0.15">
      <c r="E74" s="1074" t="s">
        <v>2747</v>
      </c>
      <c r="F74" s="1075"/>
      <c r="G74" s="1075"/>
      <c r="H74" s="1075"/>
      <c r="I74" s="1075"/>
      <c r="J74" s="1092"/>
      <c r="K74" s="659">
        <v>1590</v>
      </c>
      <c r="L74" s="603"/>
      <c r="M74" s="660"/>
      <c r="N74" s="57"/>
      <c r="O74" s="29"/>
    </row>
    <row r="75" spans="5:15" x14ac:dyDescent="0.15">
      <c r="E75" s="1072" t="s">
        <v>2786</v>
      </c>
      <c r="F75" s="1073"/>
      <c r="G75" s="1073"/>
      <c r="H75" s="1073"/>
      <c r="I75" s="1073"/>
      <c r="J75" s="1089"/>
      <c r="K75" s="604">
        <v>1590</v>
      </c>
      <c r="L75" s="605"/>
      <c r="M75" s="670"/>
      <c r="N75" s="57"/>
      <c r="O75" s="29"/>
    </row>
    <row r="76" spans="5:15" x14ac:dyDescent="0.15">
      <c r="E76" s="1078"/>
      <c r="F76" s="1078"/>
      <c r="G76" s="1078"/>
      <c r="H76" s="1078"/>
      <c r="I76" s="1078"/>
      <c r="J76" s="1078"/>
      <c r="K76" s="1078"/>
      <c r="L76" s="1078"/>
      <c r="M76" s="1078"/>
      <c r="N76" s="1078"/>
      <c r="O76" s="29"/>
    </row>
    <row r="77" spans="5:15" x14ac:dyDescent="0.15">
      <c r="E77" s="1072" t="s">
        <v>2787</v>
      </c>
      <c r="F77" s="1073"/>
      <c r="G77" s="1073"/>
      <c r="H77" s="1073"/>
      <c r="I77" s="1073"/>
      <c r="J77" s="1089"/>
      <c r="K77" s="675"/>
      <c r="L77" s="607"/>
      <c r="M77" s="676"/>
      <c r="N77" s="73"/>
      <c r="O77" s="29"/>
    </row>
    <row r="78" spans="5:15" x14ac:dyDescent="0.15">
      <c r="E78" s="1179" t="s">
        <v>2768</v>
      </c>
      <c r="F78" s="1180"/>
      <c r="G78" s="1180"/>
      <c r="H78" s="1180"/>
      <c r="I78" s="1180"/>
      <c r="J78" s="1181"/>
      <c r="K78" s="619">
        <v>3341.66</v>
      </c>
      <c r="L78" s="614"/>
      <c r="M78" s="620"/>
      <c r="N78" s="57"/>
      <c r="O78" s="29"/>
    </row>
    <row r="79" spans="5:15" x14ac:dyDescent="0.15">
      <c r="E79" s="1072" t="s">
        <v>2788</v>
      </c>
      <c r="F79" s="1073"/>
      <c r="G79" s="1073"/>
      <c r="H79" s="1073"/>
      <c r="I79" s="1073"/>
      <c r="J79" s="1089"/>
      <c r="K79" s="604">
        <v>3341.66</v>
      </c>
      <c r="L79" s="605"/>
      <c r="M79" s="670"/>
      <c r="N79" s="73"/>
      <c r="O79" s="29"/>
    </row>
    <row r="80" spans="5:15" x14ac:dyDescent="0.15">
      <c r="E80" s="1072" t="s">
        <v>2789</v>
      </c>
      <c r="F80" s="1073"/>
      <c r="G80" s="1073"/>
      <c r="H80" s="1073"/>
      <c r="I80" s="1073"/>
      <c r="J80" s="1089"/>
      <c r="K80" s="657"/>
      <c r="L80" s="606"/>
      <c r="M80" s="658"/>
      <c r="N80" s="57"/>
      <c r="O80" s="29"/>
    </row>
    <row r="81" spans="5:15" x14ac:dyDescent="0.15">
      <c r="E81" s="1179" t="s">
        <v>2768</v>
      </c>
      <c r="F81" s="1180"/>
      <c r="G81" s="1180"/>
      <c r="H81" s="1180"/>
      <c r="I81" s="1180"/>
      <c r="J81" s="1181"/>
      <c r="K81" s="619">
        <v>847</v>
      </c>
      <c r="L81" s="614"/>
      <c r="M81" s="620"/>
      <c r="N81" s="57"/>
      <c r="O81" s="29"/>
    </row>
    <row r="82" spans="5:15" x14ac:dyDescent="0.15">
      <c r="E82" s="1072" t="s">
        <v>2790</v>
      </c>
      <c r="F82" s="1073"/>
      <c r="G82" s="1073"/>
      <c r="H82" s="1073"/>
      <c r="I82" s="1073"/>
      <c r="J82" s="1089"/>
      <c r="K82" s="604">
        <v>847</v>
      </c>
      <c r="L82" s="605"/>
      <c r="M82" s="670"/>
      <c r="N82" s="57"/>
      <c r="O82" s="29"/>
    </row>
    <row r="83" spans="5:15" x14ac:dyDescent="0.15">
      <c r="E83" s="1072" t="s">
        <v>1463</v>
      </c>
      <c r="F83" s="1073"/>
      <c r="G83" s="1073"/>
      <c r="H83" s="1073"/>
      <c r="I83" s="1073"/>
      <c r="J83" s="1089"/>
      <c r="K83" s="657"/>
      <c r="L83" s="606"/>
      <c r="M83" s="658"/>
      <c r="N83" s="57"/>
      <c r="O83" s="29"/>
    </row>
    <row r="84" spans="5:15" x14ac:dyDescent="0.15">
      <c r="E84" s="1179" t="s">
        <v>1464</v>
      </c>
      <c r="F84" s="1180"/>
      <c r="G84" s="1180"/>
      <c r="H84" s="1180"/>
      <c r="I84" s="1180"/>
      <c r="J84" s="1181"/>
      <c r="K84" s="619">
        <v>1372</v>
      </c>
      <c r="L84" s="614"/>
      <c r="M84" s="620"/>
      <c r="N84" s="57"/>
      <c r="O84" s="29"/>
    </row>
    <row r="85" spans="5:15" x14ac:dyDescent="0.15">
      <c r="E85" s="1072" t="s">
        <v>1465</v>
      </c>
      <c r="F85" s="1073"/>
      <c r="G85" s="1073"/>
      <c r="H85" s="1073"/>
      <c r="I85" s="1073"/>
      <c r="J85" s="1089"/>
      <c r="K85" s="604">
        <v>1372</v>
      </c>
      <c r="L85" s="605"/>
      <c r="M85" s="670"/>
      <c r="N85" s="73"/>
      <c r="O85" s="29"/>
    </row>
    <row r="86" spans="5:15" x14ac:dyDescent="0.15">
      <c r="E86" s="1072" t="s">
        <v>2793</v>
      </c>
      <c r="F86" s="1073"/>
      <c r="G86" s="1073"/>
      <c r="H86" s="1073"/>
      <c r="I86" s="1073"/>
      <c r="J86" s="1089"/>
      <c r="K86" s="675"/>
      <c r="L86" s="607"/>
      <c r="M86" s="676"/>
      <c r="N86" s="73"/>
      <c r="O86" s="29"/>
    </row>
    <row r="87" spans="5:15" x14ac:dyDescent="0.15">
      <c r="E87" s="1074" t="s">
        <v>2756</v>
      </c>
      <c r="F87" s="1075"/>
      <c r="G87" s="1075"/>
      <c r="H87" s="1075"/>
      <c r="I87" s="1075"/>
      <c r="J87" s="1092"/>
      <c r="K87" s="659">
        <v>226</v>
      </c>
      <c r="L87" s="603"/>
      <c r="M87" s="660"/>
      <c r="N87" s="57"/>
      <c r="O87" s="29"/>
    </row>
    <row r="88" spans="5:15" x14ac:dyDescent="0.15">
      <c r="E88" s="1179" t="s">
        <v>2766</v>
      </c>
      <c r="F88" s="1180"/>
      <c r="G88" s="1180"/>
      <c r="H88" s="1180"/>
      <c r="I88" s="1180"/>
      <c r="J88" s="1181"/>
      <c r="K88" s="619">
        <v>9519</v>
      </c>
      <c r="L88" s="614"/>
      <c r="M88" s="620"/>
      <c r="N88" s="57"/>
      <c r="O88" s="29"/>
    </row>
    <row r="89" spans="5:15" x14ac:dyDescent="0.15">
      <c r="E89" s="1074" t="s">
        <v>2770</v>
      </c>
      <c r="F89" s="1075"/>
      <c r="G89" s="1075"/>
      <c r="H89" s="1075"/>
      <c r="I89" s="1075"/>
      <c r="J89" s="1092"/>
      <c r="K89" s="659">
        <v>572</v>
      </c>
      <c r="L89" s="603"/>
      <c r="M89" s="660"/>
      <c r="N89" s="57"/>
      <c r="O89" s="29"/>
    </row>
    <row r="90" spans="5:15" x14ac:dyDescent="0.15">
      <c r="E90" s="1074" t="s">
        <v>1436</v>
      </c>
      <c r="F90" s="1075"/>
      <c r="G90" s="1075"/>
      <c r="H90" s="1075"/>
      <c r="I90" s="1075"/>
      <c r="J90" s="1092"/>
      <c r="K90" s="659">
        <v>2666</v>
      </c>
      <c r="L90" s="603"/>
      <c r="M90" s="660"/>
      <c r="N90" s="57"/>
      <c r="O90" s="29"/>
    </row>
    <row r="91" spans="5:15" x14ac:dyDescent="0.15">
      <c r="E91" s="1074" t="s">
        <v>2777</v>
      </c>
      <c r="F91" s="1075"/>
      <c r="G91" s="1075"/>
      <c r="H91" s="1075"/>
      <c r="I91" s="1075"/>
      <c r="J91" s="1092"/>
      <c r="K91" s="659">
        <v>26677</v>
      </c>
      <c r="L91" s="603"/>
      <c r="M91" s="660"/>
      <c r="N91" s="57"/>
      <c r="O91" s="29"/>
    </row>
    <row r="92" spans="5:15" x14ac:dyDescent="0.15">
      <c r="E92" s="1074" t="s">
        <v>2779</v>
      </c>
      <c r="F92" s="1075"/>
      <c r="G92" s="1075"/>
      <c r="H92" s="1075"/>
      <c r="I92" s="1075"/>
      <c r="J92" s="1092"/>
      <c r="K92" s="659">
        <v>3020.04</v>
      </c>
      <c r="L92" s="603"/>
      <c r="M92" s="660"/>
      <c r="N92" s="57"/>
      <c r="O92" s="29"/>
    </row>
    <row r="93" spans="5:15" x14ac:dyDescent="0.15">
      <c r="E93" s="1072" t="s">
        <v>2794</v>
      </c>
      <c r="F93" s="1073"/>
      <c r="G93" s="1073"/>
      <c r="H93" s="1073"/>
      <c r="I93" s="1073"/>
      <c r="J93" s="1089"/>
      <c r="K93" s="604">
        <v>42680.04</v>
      </c>
      <c r="L93" s="605"/>
      <c r="M93" s="670"/>
      <c r="N93" s="73"/>
      <c r="O93" s="29"/>
    </row>
    <row r="94" spans="5:15" x14ac:dyDescent="0.15">
      <c r="E94" s="1072" t="s">
        <v>2795</v>
      </c>
      <c r="F94" s="1073"/>
      <c r="G94" s="1073"/>
      <c r="H94" s="1073"/>
      <c r="I94" s="1073"/>
      <c r="J94" s="1089"/>
      <c r="K94" s="675"/>
      <c r="L94" s="607"/>
      <c r="M94" s="676"/>
      <c r="N94" s="73"/>
      <c r="O94" s="29"/>
    </row>
    <row r="95" spans="5:15" x14ac:dyDescent="0.15">
      <c r="E95" s="1074" t="s">
        <v>2764</v>
      </c>
      <c r="F95" s="1075"/>
      <c r="G95" s="1075"/>
      <c r="H95" s="1075"/>
      <c r="I95" s="1075"/>
      <c r="J95" s="1092"/>
      <c r="K95" s="659">
        <v>7406</v>
      </c>
      <c r="L95" s="603"/>
      <c r="M95" s="660"/>
      <c r="N95" s="57"/>
      <c r="O95" s="29"/>
    </row>
    <row r="96" spans="5:15" x14ac:dyDescent="0.15">
      <c r="E96" s="1074" t="s">
        <v>2773</v>
      </c>
      <c r="F96" s="1075"/>
      <c r="G96" s="1075"/>
      <c r="H96" s="1075"/>
      <c r="I96" s="1075"/>
      <c r="J96" s="1092"/>
      <c r="K96" s="659">
        <v>21325</v>
      </c>
      <c r="L96" s="603"/>
      <c r="M96" s="660"/>
      <c r="N96" s="57"/>
      <c r="O96" s="29"/>
    </row>
    <row r="97" spans="5:15" x14ac:dyDescent="0.15">
      <c r="E97" s="1072" t="s">
        <v>2796</v>
      </c>
      <c r="F97" s="1073"/>
      <c r="G97" s="1073"/>
      <c r="H97" s="1073"/>
      <c r="I97" s="1073"/>
      <c r="J97" s="1089"/>
      <c r="K97" s="604">
        <v>28731</v>
      </c>
      <c r="L97" s="605"/>
      <c r="M97" s="670"/>
      <c r="N97" s="73"/>
      <c r="O97" s="29"/>
    </row>
    <row r="98" spans="5:15" x14ac:dyDescent="0.15">
      <c r="E98" s="1072" t="s">
        <v>1478</v>
      </c>
      <c r="F98" s="1073"/>
      <c r="G98" s="1073"/>
      <c r="H98" s="1073"/>
      <c r="I98" s="1073"/>
      <c r="J98" s="1089"/>
      <c r="K98" s="657"/>
      <c r="L98" s="606"/>
      <c r="M98" s="658"/>
      <c r="N98" s="57"/>
      <c r="O98" s="29"/>
    </row>
    <row r="99" spans="5:15" x14ac:dyDescent="0.15">
      <c r="E99" s="1074" t="s">
        <v>1444</v>
      </c>
      <c r="F99" s="1075"/>
      <c r="G99" s="1075"/>
      <c r="H99" s="1075"/>
      <c r="I99" s="1075"/>
      <c r="J99" s="1092"/>
      <c r="K99" s="659">
        <v>747</v>
      </c>
      <c r="L99" s="603"/>
      <c r="M99" s="660"/>
      <c r="N99" s="57"/>
      <c r="O99" s="29"/>
    </row>
    <row r="100" spans="5:15" x14ac:dyDescent="0.15">
      <c r="E100" s="1072" t="s">
        <v>1479</v>
      </c>
      <c r="F100" s="1073"/>
      <c r="G100" s="1073"/>
      <c r="H100" s="1073"/>
      <c r="I100" s="1073"/>
      <c r="J100" s="1089"/>
      <c r="K100" s="604">
        <v>747</v>
      </c>
      <c r="L100" s="605"/>
      <c r="M100" s="670"/>
      <c r="N100" s="57"/>
      <c r="O100" s="29"/>
    </row>
    <row r="101" spans="5:15" x14ac:dyDescent="0.15">
      <c r="E101" s="1072" t="s">
        <v>2797</v>
      </c>
      <c r="F101" s="1073"/>
      <c r="G101" s="1073"/>
      <c r="H101" s="1073"/>
      <c r="I101" s="1073"/>
      <c r="J101" s="1089"/>
      <c r="K101" s="657"/>
      <c r="L101" s="606"/>
      <c r="M101" s="658"/>
      <c r="N101" s="57"/>
      <c r="O101" s="29"/>
    </row>
    <row r="102" spans="5:15" x14ac:dyDescent="0.15">
      <c r="E102" s="1074" t="s">
        <v>2756</v>
      </c>
      <c r="F102" s="1075"/>
      <c r="G102" s="1075"/>
      <c r="H102" s="1075"/>
      <c r="I102" s="1075"/>
      <c r="J102" s="1092"/>
      <c r="K102" s="659">
        <v>120</v>
      </c>
      <c r="L102" s="603"/>
      <c r="M102" s="660"/>
      <c r="N102" s="57"/>
      <c r="O102" s="29"/>
    </row>
    <row r="103" spans="5:15" x14ac:dyDescent="0.15">
      <c r="E103" s="1074" t="s">
        <v>4653</v>
      </c>
      <c r="F103" s="1075"/>
      <c r="G103" s="1075"/>
      <c r="H103" s="1075"/>
      <c r="I103" s="1075"/>
      <c r="J103" s="1092"/>
      <c r="K103" s="659">
        <v>5</v>
      </c>
      <c r="L103" s="603"/>
      <c r="M103" s="660"/>
      <c r="N103" s="57"/>
      <c r="O103" s="29"/>
    </row>
    <row r="104" spans="5:15" x14ac:dyDescent="0.15">
      <c r="E104" s="1074" t="s">
        <v>2762</v>
      </c>
      <c r="F104" s="1075"/>
      <c r="G104" s="1075"/>
      <c r="H104" s="1075"/>
      <c r="I104" s="1075"/>
      <c r="J104" s="1092"/>
      <c r="K104" s="659">
        <v>374</v>
      </c>
      <c r="L104" s="603"/>
      <c r="M104" s="660"/>
      <c r="N104" s="57"/>
      <c r="O104" s="29"/>
    </row>
    <row r="105" spans="5:15" x14ac:dyDescent="0.15">
      <c r="E105" s="1074" t="s">
        <v>2775</v>
      </c>
      <c r="F105" s="1075"/>
      <c r="G105" s="1075"/>
      <c r="H105" s="1075"/>
      <c r="I105" s="1075"/>
      <c r="J105" s="1092"/>
      <c r="K105" s="659">
        <v>1500</v>
      </c>
      <c r="L105" s="603"/>
      <c r="M105" s="660"/>
      <c r="N105" s="57"/>
      <c r="O105" s="29"/>
    </row>
    <row r="106" spans="5:15" x14ac:dyDescent="0.15">
      <c r="E106" s="1072" t="s">
        <v>2798</v>
      </c>
      <c r="F106" s="1073"/>
      <c r="G106" s="1073"/>
      <c r="H106" s="1073"/>
      <c r="I106" s="1073"/>
      <c r="J106" s="1089"/>
      <c r="K106" s="604">
        <v>1999</v>
      </c>
      <c r="L106" s="605"/>
      <c r="M106" s="670"/>
      <c r="N106" s="57"/>
      <c r="O106" s="29"/>
    </row>
    <row r="107" spans="5:15" x14ac:dyDescent="0.15">
      <c r="E107" s="1078"/>
      <c r="F107" s="1078"/>
      <c r="G107" s="1078"/>
      <c r="H107" s="1078"/>
      <c r="I107" s="1078"/>
      <c r="J107" s="1078"/>
      <c r="K107" s="1078"/>
      <c r="L107" s="1078"/>
      <c r="M107" s="1078"/>
      <c r="N107" s="1078"/>
      <c r="O107" s="29"/>
    </row>
    <row r="108" spans="5:15" ht="16" x14ac:dyDescent="0.2">
      <c r="E108" s="1072" t="s">
        <v>4655</v>
      </c>
      <c r="F108" s="1073"/>
      <c r="G108" s="1073"/>
      <c r="H108" s="1073"/>
      <c r="I108" s="1073"/>
      <c r="J108" s="1089"/>
      <c r="K108" s="677"/>
      <c r="L108" s="606"/>
      <c r="M108" s="658"/>
      <c r="N108" s="57"/>
      <c r="O108" s="29"/>
    </row>
    <row r="109" spans="5:15" ht="16" x14ac:dyDescent="0.15">
      <c r="E109" s="1074" t="s">
        <v>4651</v>
      </c>
      <c r="F109" s="1075"/>
      <c r="G109" s="1075"/>
      <c r="H109" s="1075"/>
      <c r="I109" s="1075"/>
      <c r="J109" s="1092"/>
      <c r="K109" s="678">
        <v>734</v>
      </c>
      <c r="L109" s="603"/>
      <c r="M109" s="660"/>
      <c r="N109" s="57"/>
      <c r="O109" s="29"/>
    </row>
    <row r="110" spans="5:15" ht="16" x14ac:dyDescent="0.15">
      <c r="E110" s="1072" t="s">
        <v>4656</v>
      </c>
      <c r="F110" s="1073"/>
      <c r="G110" s="1073"/>
      <c r="H110" s="1073"/>
      <c r="I110" s="1073"/>
      <c r="J110" s="1089"/>
      <c r="K110" s="679">
        <v>734</v>
      </c>
      <c r="L110" s="605"/>
      <c r="M110" s="670"/>
      <c r="N110" s="57"/>
      <c r="O110" s="29"/>
    </row>
    <row r="111" spans="5:15" ht="16" x14ac:dyDescent="0.2">
      <c r="E111" s="1072" t="s">
        <v>2930</v>
      </c>
      <c r="F111" s="1073"/>
      <c r="G111" s="1073"/>
      <c r="H111" s="1073"/>
      <c r="I111" s="1073"/>
      <c r="J111" s="1089"/>
      <c r="K111" s="677"/>
      <c r="L111" s="606"/>
      <c r="M111" s="658"/>
      <c r="N111" s="57"/>
      <c r="O111" s="29"/>
    </row>
    <row r="112" spans="5:15" ht="16" x14ac:dyDescent="0.15">
      <c r="E112" s="1074" t="s">
        <v>1452</v>
      </c>
      <c r="F112" s="1075"/>
      <c r="G112" s="1075"/>
      <c r="H112" s="1075"/>
      <c r="I112" s="1075"/>
      <c r="J112" s="1092"/>
      <c r="K112" s="678">
        <v>1583</v>
      </c>
      <c r="L112" s="603"/>
      <c r="M112" s="660"/>
      <c r="N112" s="57"/>
      <c r="O112" s="29"/>
    </row>
    <row r="113" spans="5:15" ht="16" x14ac:dyDescent="0.15">
      <c r="E113" s="1074" t="s">
        <v>2923</v>
      </c>
      <c r="F113" s="1075"/>
      <c r="G113" s="1075"/>
      <c r="H113" s="1075"/>
      <c r="I113" s="1075"/>
      <c r="J113" s="1092"/>
      <c r="K113" s="678">
        <v>902</v>
      </c>
      <c r="L113" s="603"/>
      <c r="M113" s="660"/>
      <c r="N113" s="57"/>
      <c r="O113" s="29"/>
    </row>
    <row r="114" spans="5:15" ht="16" x14ac:dyDescent="0.15">
      <c r="E114" s="1072" t="s">
        <v>2931</v>
      </c>
      <c r="F114" s="1073"/>
      <c r="G114" s="1073"/>
      <c r="H114" s="1073"/>
      <c r="I114" s="1073"/>
      <c r="J114" s="1089"/>
      <c r="K114" s="679">
        <v>2485</v>
      </c>
      <c r="L114" s="605"/>
      <c r="M114" s="670"/>
      <c r="N114" s="57"/>
      <c r="O114" s="29"/>
    </row>
    <row r="115" spans="5:15" ht="16" x14ac:dyDescent="0.2">
      <c r="E115" s="1072" t="s">
        <v>3765</v>
      </c>
      <c r="F115" s="1073"/>
      <c r="G115" s="1073"/>
      <c r="H115" s="1073"/>
      <c r="I115" s="1073"/>
      <c r="J115" s="1089"/>
      <c r="K115" s="677"/>
      <c r="L115" s="606"/>
      <c r="M115" s="658"/>
      <c r="N115" s="57"/>
      <c r="O115" s="29"/>
    </row>
    <row r="116" spans="5:15" ht="16" x14ac:dyDescent="0.15">
      <c r="E116" s="1074" t="s">
        <v>3760</v>
      </c>
      <c r="F116" s="1075"/>
      <c r="G116" s="1075"/>
      <c r="H116" s="1075"/>
      <c r="I116" s="1075"/>
      <c r="J116" s="1092"/>
      <c r="K116" s="678">
        <v>15584</v>
      </c>
      <c r="L116" s="603"/>
      <c r="M116" s="660"/>
      <c r="N116" s="57"/>
      <c r="O116" s="29"/>
    </row>
    <row r="117" spans="5:15" ht="16" x14ac:dyDescent="0.15">
      <c r="E117" s="1072" t="s">
        <v>3766</v>
      </c>
      <c r="F117" s="1073"/>
      <c r="G117" s="1073"/>
      <c r="H117" s="1073"/>
      <c r="I117" s="1073"/>
      <c r="J117" s="1089"/>
      <c r="K117" s="679">
        <v>15584</v>
      </c>
      <c r="L117" s="605"/>
      <c r="M117" s="670"/>
      <c r="N117" s="57"/>
      <c r="O117" s="29"/>
    </row>
    <row r="118" spans="5:15" ht="16" x14ac:dyDescent="0.2">
      <c r="E118" s="1072" t="s">
        <v>2799</v>
      </c>
      <c r="F118" s="1073"/>
      <c r="G118" s="1073"/>
      <c r="H118" s="1073"/>
      <c r="I118" s="1073"/>
      <c r="J118" s="1089"/>
      <c r="K118" s="677"/>
      <c r="L118" s="606"/>
      <c r="M118" s="658"/>
      <c r="N118" s="57"/>
      <c r="O118" s="29"/>
    </row>
    <row r="119" spans="5:15" ht="16" x14ac:dyDescent="0.15">
      <c r="E119" s="1074" t="s">
        <v>2754</v>
      </c>
      <c r="F119" s="1075"/>
      <c r="G119" s="1075"/>
      <c r="H119" s="1075"/>
      <c r="I119" s="1075"/>
      <c r="J119" s="1092"/>
      <c r="K119" s="678">
        <v>573</v>
      </c>
      <c r="L119" s="603"/>
      <c r="M119" s="660"/>
      <c r="N119" s="57"/>
      <c r="O119" s="29"/>
    </row>
    <row r="120" spans="5:15" ht="16" x14ac:dyDescent="0.15">
      <c r="E120" s="1072" t="s">
        <v>2800</v>
      </c>
      <c r="F120" s="1073"/>
      <c r="G120" s="1073"/>
      <c r="H120" s="1073"/>
      <c r="I120" s="1073"/>
      <c r="J120" s="1089"/>
      <c r="K120" s="679">
        <v>573</v>
      </c>
      <c r="L120" s="605"/>
      <c r="M120" s="670"/>
      <c r="N120" s="57"/>
      <c r="O120" s="29"/>
    </row>
    <row r="121" spans="5:15" ht="16" x14ac:dyDescent="0.15">
      <c r="E121" s="1072" t="s">
        <v>2801</v>
      </c>
      <c r="F121" s="1073"/>
      <c r="G121" s="1073"/>
      <c r="H121" s="1073"/>
      <c r="I121" s="1073"/>
      <c r="J121" s="1089"/>
      <c r="K121" s="680"/>
      <c r="L121" s="607"/>
      <c r="M121" s="676"/>
      <c r="N121" s="73"/>
      <c r="O121" s="29"/>
    </row>
    <row r="122" spans="5:15" ht="16" x14ac:dyDescent="0.15">
      <c r="E122" s="1074" t="s">
        <v>2758</v>
      </c>
      <c r="F122" s="1075"/>
      <c r="G122" s="1075"/>
      <c r="H122" s="1075"/>
      <c r="I122" s="1075"/>
      <c r="J122" s="1092"/>
      <c r="K122" s="678">
        <v>800</v>
      </c>
      <c r="L122" s="603"/>
      <c r="M122" s="660"/>
      <c r="N122" s="57"/>
      <c r="O122" s="29"/>
    </row>
    <row r="123" spans="5:15" ht="16" x14ac:dyDescent="0.15">
      <c r="E123" s="1072" t="s">
        <v>2802</v>
      </c>
      <c r="F123" s="1073"/>
      <c r="G123" s="1073"/>
      <c r="H123" s="1073"/>
      <c r="I123" s="1073"/>
      <c r="J123" s="1089"/>
      <c r="K123" s="679">
        <v>800</v>
      </c>
      <c r="L123" s="605"/>
      <c r="M123" s="670"/>
      <c r="N123" s="73"/>
      <c r="O123" s="29"/>
    </row>
    <row r="124" spans="5:15" ht="16" x14ac:dyDescent="0.2">
      <c r="E124" s="1072" t="s">
        <v>2803</v>
      </c>
      <c r="F124" s="1073"/>
      <c r="G124" s="1073"/>
      <c r="H124" s="1073"/>
      <c r="I124" s="1073"/>
      <c r="J124" s="1089"/>
      <c r="K124" s="677"/>
      <c r="L124" s="606"/>
      <c r="M124" s="658"/>
      <c r="N124" s="57"/>
      <c r="O124" s="29"/>
    </row>
    <row r="125" spans="5:15" ht="16" x14ac:dyDescent="0.15">
      <c r="E125" s="1074" t="s">
        <v>2760</v>
      </c>
      <c r="F125" s="1075"/>
      <c r="G125" s="1075"/>
      <c r="H125" s="1075"/>
      <c r="I125" s="1075"/>
      <c r="J125" s="1092"/>
      <c r="K125" s="678">
        <v>8250</v>
      </c>
      <c r="L125" s="603"/>
      <c r="M125" s="660"/>
      <c r="N125" s="57"/>
      <c r="O125" s="29"/>
    </row>
    <row r="126" spans="5:15" ht="16" x14ac:dyDescent="0.15">
      <c r="E126" s="1072" t="s">
        <v>2804</v>
      </c>
      <c r="F126" s="1073"/>
      <c r="G126" s="1073"/>
      <c r="H126" s="1073"/>
      <c r="I126" s="1073"/>
      <c r="J126" s="1089"/>
      <c r="K126" s="679">
        <v>8250</v>
      </c>
      <c r="L126" s="605"/>
      <c r="M126" s="670"/>
      <c r="N126" s="57"/>
      <c r="O126" s="29"/>
    </row>
    <row r="127" spans="5:15" ht="16" x14ac:dyDescent="0.2">
      <c r="E127" s="1072" t="s">
        <v>4478</v>
      </c>
      <c r="F127" s="1073"/>
      <c r="G127" s="1073"/>
      <c r="H127" s="1073"/>
      <c r="I127" s="1073"/>
      <c r="J127" s="1089"/>
      <c r="K127" s="677"/>
      <c r="L127" s="606"/>
      <c r="M127" s="658"/>
      <c r="N127" s="57"/>
      <c r="O127" s="29"/>
    </row>
    <row r="128" spans="5:15" ht="16" x14ac:dyDescent="0.15">
      <c r="E128" s="1074" t="s">
        <v>2760</v>
      </c>
      <c r="F128" s="1075"/>
      <c r="G128" s="1075"/>
      <c r="H128" s="1075"/>
      <c r="I128" s="1075"/>
      <c r="J128" s="1092"/>
      <c r="K128" s="678">
        <v>13965</v>
      </c>
      <c r="L128" s="603"/>
      <c r="M128" s="660"/>
      <c r="N128" s="57"/>
      <c r="O128" s="29"/>
    </row>
    <row r="129" spans="5:15" ht="16" x14ac:dyDescent="0.15">
      <c r="E129" s="1072" t="s">
        <v>4479</v>
      </c>
      <c r="F129" s="1073"/>
      <c r="G129" s="1073"/>
      <c r="H129" s="1073"/>
      <c r="I129" s="1073"/>
      <c r="J129" s="1089"/>
      <c r="K129" s="679">
        <v>13965</v>
      </c>
      <c r="L129" s="605"/>
      <c r="M129" s="670"/>
      <c r="N129" s="57"/>
      <c r="O129" s="29"/>
    </row>
    <row r="130" spans="5:15" ht="16" x14ac:dyDescent="0.2">
      <c r="E130" s="1072" t="s">
        <v>2805</v>
      </c>
      <c r="F130" s="1073"/>
      <c r="G130" s="1073"/>
      <c r="H130" s="1073"/>
      <c r="I130" s="1073"/>
      <c r="J130" s="1089"/>
      <c r="K130" s="677"/>
      <c r="L130" s="606"/>
      <c r="M130" s="658"/>
      <c r="N130" s="57"/>
      <c r="O130" s="29"/>
    </row>
    <row r="131" spans="5:15" ht="16" x14ac:dyDescent="0.15">
      <c r="E131" s="1074" t="s">
        <v>1452</v>
      </c>
      <c r="F131" s="1075"/>
      <c r="G131" s="1075"/>
      <c r="H131" s="1075"/>
      <c r="I131" s="1075"/>
      <c r="J131" s="1092"/>
      <c r="K131" s="678">
        <v>4800</v>
      </c>
      <c r="L131" s="603"/>
      <c r="M131" s="660"/>
      <c r="N131" s="57"/>
      <c r="O131" s="29"/>
    </row>
    <row r="132" spans="5:15" ht="16" x14ac:dyDescent="0.15">
      <c r="E132" s="1072" t="s">
        <v>2806</v>
      </c>
      <c r="F132" s="1073"/>
      <c r="G132" s="1073"/>
      <c r="H132" s="1073"/>
      <c r="I132" s="1073"/>
      <c r="J132" s="1089"/>
      <c r="K132" s="679">
        <v>4800</v>
      </c>
      <c r="L132" s="605"/>
      <c r="M132" s="670"/>
      <c r="N132" s="73"/>
      <c r="O132" s="29"/>
    </row>
    <row r="133" spans="5:15" ht="16" x14ac:dyDescent="0.2">
      <c r="E133" s="1072" t="s">
        <v>1480</v>
      </c>
      <c r="F133" s="1073"/>
      <c r="G133" s="1073"/>
      <c r="H133" s="1073"/>
      <c r="I133" s="1073"/>
      <c r="J133" s="1089"/>
      <c r="K133" s="677"/>
      <c r="L133" s="606"/>
      <c r="M133" s="658"/>
      <c r="N133" s="57"/>
      <c r="O133" s="29"/>
    </row>
    <row r="134" spans="5:15" ht="16" x14ac:dyDescent="0.15">
      <c r="E134" s="1074" t="s">
        <v>1442</v>
      </c>
      <c r="F134" s="1075"/>
      <c r="G134" s="1075"/>
      <c r="H134" s="1075"/>
      <c r="I134" s="1075"/>
      <c r="J134" s="1092"/>
      <c r="K134" s="678">
        <v>4152</v>
      </c>
      <c r="L134" s="603"/>
      <c r="M134" s="660"/>
      <c r="N134" s="57"/>
      <c r="O134" s="29"/>
    </row>
    <row r="135" spans="5:15" ht="16" x14ac:dyDescent="0.15">
      <c r="E135" s="1072" t="s">
        <v>1481</v>
      </c>
      <c r="F135" s="1073"/>
      <c r="G135" s="1073"/>
      <c r="H135" s="1073"/>
      <c r="I135" s="1073"/>
      <c r="J135" s="1089"/>
      <c r="K135" s="679">
        <v>4152</v>
      </c>
      <c r="L135" s="605"/>
      <c r="M135" s="670"/>
      <c r="N135" s="57"/>
      <c r="O135" s="29"/>
    </row>
    <row r="136" spans="5:15" ht="16" x14ac:dyDescent="0.2">
      <c r="E136" s="1072" t="s">
        <v>2807</v>
      </c>
      <c r="F136" s="1073"/>
      <c r="G136" s="1073"/>
      <c r="H136" s="1073"/>
      <c r="I136" s="1073"/>
      <c r="J136" s="1089"/>
      <c r="K136" s="677"/>
      <c r="L136" s="606"/>
      <c r="M136" s="658"/>
      <c r="N136" s="57"/>
      <c r="O136" s="29"/>
    </row>
    <row r="137" spans="5:15" ht="16" x14ac:dyDescent="0.15">
      <c r="E137" s="1074" t="s">
        <v>2751</v>
      </c>
      <c r="F137" s="1075"/>
      <c r="G137" s="1075"/>
      <c r="H137" s="1075"/>
      <c r="I137" s="1075"/>
      <c r="J137" s="1092"/>
      <c r="K137" s="678">
        <v>1769.99</v>
      </c>
      <c r="L137" s="603"/>
      <c r="M137" s="660"/>
      <c r="N137" s="57"/>
      <c r="O137" s="29"/>
    </row>
    <row r="138" spans="5:15" ht="16" x14ac:dyDescent="0.15">
      <c r="E138" s="1072" t="s">
        <v>2808</v>
      </c>
      <c r="F138" s="1073"/>
      <c r="G138" s="1073"/>
      <c r="H138" s="1073"/>
      <c r="I138" s="1073"/>
      <c r="J138" s="1089"/>
      <c r="K138" s="679">
        <v>1769.99</v>
      </c>
      <c r="L138" s="605"/>
      <c r="M138" s="670"/>
      <c r="N138" s="57"/>
      <c r="O138" s="29"/>
    </row>
    <row r="139" spans="5:15" ht="16" x14ac:dyDescent="0.15">
      <c r="E139" s="1072" t="s">
        <v>1448</v>
      </c>
      <c r="F139" s="1073"/>
      <c r="G139" s="1073"/>
      <c r="H139" s="1073"/>
      <c r="I139" s="1073"/>
      <c r="J139" s="1089"/>
      <c r="K139" s="679">
        <v>231819.65</v>
      </c>
      <c r="L139" s="605"/>
      <c r="M139" s="670"/>
      <c r="N139" s="57"/>
      <c r="O139" s="29"/>
    </row>
  </sheetData>
  <mergeCells count="281">
    <mergeCell ref="E4:H4"/>
    <mergeCell ref="I4:J4"/>
    <mergeCell ref="E5:H5"/>
    <mergeCell ref="I5:J5"/>
    <mergeCell ref="E2:G3"/>
    <mergeCell ref="H2:I3"/>
    <mergeCell ref="J2:N3"/>
    <mergeCell ref="E8:H8"/>
    <mergeCell ref="I8:J8"/>
    <mergeCell ref="E10:N10"/>
    <mergeCell ref="E11:H11"/>
    <mergeCell ref="I11:J11"/>
    <mergeCell ref="E6:H6"/>
    <mergeCell ref="I6:J6"/>
    <mergeCell ref="E7:H7"/>
    <mergeCell ref="I7:J7"/>
    <mergeCell ref="I19:J20"/>
    <mergeCell ref="E21:H21"/>
    <mergeCell ref="I21:J21"/>
    <mergeCell ref="E16:H18"/>
    <mergeCell ref="I16:J18"/>
    <mergeCell ref="E19:H20"/>
    <mergeCell ref="E14:H15"/>
    <mergeCell ref="I14:J15"/>
    <mergeCell ref="E12:H12"/>
    <mergeCell ref="I12:J12"/>
    <mergeCell ref="E13:H13"/>
    <mergeCell ref="I13:J13"/>
    <mergeCell ref="E26:H26"/>
    <mergeCell ref="I26:J26"/>
    <mergeCell ref="E27:H27"/>
    <mergeCell ref="I27:J27"/>
    <mergeCell ref="E24:H24"/>
    <mergeCell ref="I24:J24"/>
    <mergeCell ref="E25:H25"/>
    <mergeCell ref="I25:J25"/>
    <mergeCell ref="E22:H22"/>
    <mergeCell ref="I22:J22"/>
    <mergeCell ref="E23:H23"/>
    <mergeCell ref="I23:J23"/>
    <mergeCell ref="E32:H32"/>
    <mergeCell ref="I32:J32"/>
    <mergeCell ref="E33:H33"/>
    <mergeCell ref="I33:J33"/>
    <mergeCell ref="E30:H30"/>
    <mergeCell ref="I30:J30"/>
    <mergeCell ref="E31:H31"/>
    <mergeCell ref="I31:J31"/>
    <mergeCell ref="E28:H28"/>
    <mergeCell ref="I28:J28"/>
    <mergeCell ref="E29:H29"/>
    <mergeCell ref="I29:J29"/>
    <mergeCell ref="E38:H38"/>
    <mergeCell ref="I38:J38"/>
    <mergeCell ref="E39:H39"/>
    <mergeCell ref="I39:J39"/>
    <mergeCell ref="E36:H36"/>
    <mergeCell ref="I36:J36"/>
    <mergeCell ref="E37:H37"/>
    <mergeCell ref="I37:J37"/>
    <mergeCell ref="E34:H34"/>
    <mergeCell ref="I34:J34"/>
    <mergeCell ref="E35:H35"/>
    <mergeCell ref="I35:J35"/>
    <mergeCell ref="E42:N42"/>
    <mergeCell ref="E43:H43"/>
    <mergeCell ref="I43:J43"/>
    <mergeCell ref="E44:H44"/>
    <mergeCell ref="I44:J44"/>
    <mergeCell ref="E40:H40"/>
    <mergeCell ref="I40:J40"/>
    <mergeCell ref="E41:H41"/>
    <mergeCell ref="I41:J41"/>
    <mergeCell ref="E53:J53"/>
    <mergeCell ref="E54:J54"/>
    <mergeCell ref="E51:J51"/>
    <mergeCell ref="E52:J52"/>
    <mergeCell ref="E49:J49"/>
    <mergeCell ref="E50:J50"/>
    <mergeCell ref="E47:J47"/>
    <mergeCell ref="E48:J48"/>
    <mergeCell ref="E45:H45"/>
    <mergeCell ref="I45:J45"/>
    <mergeCell ref="E46:J46"/>
    <mergeCell ref="E63:J63"/>
    <mergeCell ref="E64:J64"/>
    <mergeCell ref="E61:J61"/>
    <mergeCell ref="E62:J62"/>
    <mergeCell ref="E59:J59"/>
    <mergeCell ref="E60:J60"/>
    <mergeCell ref="E57:J57"/>
    <mergeCell ref="E58:J58"/>
    <mergeCell ref="E55:J55"/>
    <mergeCell ref="E56:J56"/>
    <mergeCell ref="E73:J73"/>
    <mergeCell ref="E74:J74"/>
    <mergeCell ref="E71:J71"/>
    <mergeCell ref="E72:J72"/>
    <mergeCell ref="E69:J69"/>
    <mergeCell ref="E70:J70"/>
    <mergeCell ref="E67:J67"/>
    <mergeCell ref="E68:J68"/>
    <mergeCell ref="E65:J65"/>
    <mergeCell ref="E66:J66"/>
    <mergeCell ref="E84:J84"/>
    <mergeCell ref="E85:J85"/>
    <mergeCell ref="E82:J82"/>
    <mergeCell ref="E83:J83"/>
    <mergeCell ref="E80:J80"/>
    <mergeCell ref="E81:J81"/>
    <mergeCell ref="E78:J78"/>
    <mergeCell ref="E79:J79"/>
    <mergeCell ref="E75:J75"/>
    <mergeCell ref="E76:N76"/>
    <mergeCell ref="E77:J77"/>
    <mergeCell ref="E94:J94"/>
    <mergeCell ref="E95:J95"/>
    <mergeCell ref="E92:J92"/>
    <mergeCell ref="E93:J93"/>
    <mergeCell ref="E90:J90"/>
    <mergeCell ref="E91:J91"/>
    <mergeCell ref="E88:J88"/>
    <mergeCell ref="E89:J89"/>
    <mergeCell ref="E86:J86"/>
    <mergeCell ref="E87:J87"/>
    <mergeCell ref="E104:J104"/>
    <mergeCell ref="E105:J105"/>
    <mergeCell ref="E102:J102"/>
    <mergeCell ref="E103:J103"/>
    <mergeCell ref="E100:J100"/>
    <mergeCell ref="E101:J101"/>
    <mergeCell ref="E98:J98"/>
    <mergeCell ref="E99:J99"/>
    <mergeCell ref="E96:J96"/>
    <mergeCell ref="E97:J97"/>
    <mergeCell ref="E115:J115"/>
    <mergeCell ref="E116:J116"/>
    <mergeCell ref="E113:J113"/>
    <mergeCell ref="E114:J114"/>
    <mergeCell ref="E111:J111"/>
    <mergeCell ref="E112:J112"/>
    <mergeCell ref="E109:J109"/>
    <mergeCell ref="E110:J110"/>
    <mergeCell ref="E106:J106"/>
    <mergeCell ref="E107:N107"/>
    <mergeCell ref="E108:J108"/>
    <mergeCell ref="E126:J126"/>
    <mergeCell ref="E123:J123"/>
    <mergeCell ref="E124:J124"/>
    <mergeCell ref="E121:J121"/>
    <mergeCell ref="E122:J122"/>
    <mergeCell ref="E119:J119"/>
    <mergeCell ref="E120:J120"/>
    <mergeCell ref="E117:J117"/>
    <mergeCell ref="E118:J118"/>
    <mergeCell ref="S3:T3"/>
    <mergeCell ref="P4:R4"/>
    <mergeCell ref="S4:T4"/>
    <mergeCell ref="P5:R5"/>
    <mergeCell ref="S5:T5"/>
    <mergeCell ref="E139:J139"/>
    <mergeCell ref="P3:R3"/>
    <mergeCell ref="P6:R6"/>
    <mergeCell ref="P9:R9"/>
    <mergeCell ref="P12:R12"/>
    <mergeCell ref="P15:T15"/>
    <mergeCell ref="E137:J137"/>
    <mergeCell ref="E138:J138"/>
    <mergeCell ref="E135:J135"/>
    <mergeCell ref="E136:J136"/>
    <mergeCell ref="E133:J133"/>
    <mergeCell ref="E134:J134"/>
    <mergeCell ref="E131:J131"/>
    <mergeCell ref="E132:J132"/>
    <mergeCell ref="E129:J129"/>
    <mergeCell ref="E130:J130"/>
    <mergeCell ref="E127:J127"/>
    <mergeCell ref="E128:J128"/>
    <mergeCell ref="E125:J125"/>
    <mergeCell ref="S9:T9"/>
    <mergeCell ref="P10:R10"/>
    <mergeCell ref="S10:T10"/>
    <mergeCell ref="P11:R11"/>
    <mergeCell ref="S11:T11"/>
    <mergeCell ref="S6:T6"/>
    <mergeCell ref="P7:R7"/>
    <mergeCell ref="S7:T7"/>
    <mergeCell ref="P8:R8"/>
    <mergeCell ref="S8:T8"/>
    <mergeCell ref="P19:T19"/>
    <mergeCell ref="P21:Z21"/>
    <mergeCell ref="P22:T22"/>
    <mergeCell ref="W22:Z22"/>
    <mergeCell ref="U15:V15"/>
    <mergeCell ref="P16:T16"/>
    <mergeCell ref="P17:T17"/>
    <mergeCell ref="P18:T18"/>
    <mergeCell ref="S12:T12"/>
    <mergeCell ref="P13:R13"/>
    <mergeCell ref="S13:T13"/>
    <mergeCell ref="P14:R14"/>
    <mergeCell ref="S14:T14"/>
    <mergeCell ref="P27:T27"/>
    <mergeCell ref="W27:Z27"/>
    <mergeCell ref="P28:T28"/>
    <mergeCell ref="W28:Z28"/>
    <mergeCell ref="P25:T25"/>
    <mergeCell ref="W25:Z25"/>
    <mergeCell ref="P26:T26"/>
    <mergeCell ref="W26:Z26"/>
    <mergeCell ref="P23:T23"/>
    <mergeCell ref="W23:Z23"/>
    <mergeCell ref="P24:T24"/>
    <mergeCell ref="W24:Z24"/>
    <mergeCell ref="P33:T33"/>
    <mergeCell ref="W33:Z33"/>
    <mergeCell ref="P34:T34"/>
    <mergeCell ref="W34:Z34"/>
    <mergeCell ref="P31:T31"/>
    <mergeCell ref="W31:Z31"/>
    <mergeCell ref="P32:T32"/>
    <mergeCell ref="W32:Z32"/>
    <mergeCell ref="P29:T29"/>
    <mergeCell ref="W29:Z29"/>
    <mergeCell ref="P30:T30"/>
    <mergeCell ref="W30:Z30"/>
    <mergeCell ref="P39:T39"/>
    <mergeCell ref="W39:Z39"/>
    <mergeCell ref="P40:T40"/>
    <mergeCell ref="W40:Z40"/>
    <mergeCell ref="P37:T37"/>
    <mergeCell ref="W37:Z37"/>
    <mergeCell ref="P38:T38"/>
    <mergeCell ref="W38:Z38"/>
    <mergeCell ref="P35:T35"/>
    <mergeCell ref="W35:Z35"/>
    <mergeCell ref="P36:T36"/>
    <mergeCell ref="W36:Z36"/>
    <mergeCell ref="P45:T45"/>
    <mergeCell ref="W45:Z45"/>
    <mergeCell ref="P46:T46"/>
    <mergeCell ref="W46:Z46"/>
    <mergeCell ref="P43:T43"/>
    <mergeCell ref="W43:Z43"/>
    <mergeCell ref="P44:T44"/>
    <mergeCell ref="W44:Z44"/>
    <mergeCell ref="P41:T41"/>
    <mergeCell ref="W41:Z41"/>
    <mergeCell ref="P42:T42"/>
    <mergeCell ref="W42:Z42"/>
    <mergeCell ref="P51:T51"/>
    <mergeCell ref="W51:Z51"/>
    <mergeCell ref="P52:T52"/>
    <mergeCell ref="W52:Z52"/>
    <mergeCell ref="P49:T49"/>
    <mergeCell ref="W49:Z49"/>
    <mergeCell ref="P50:T50"/>
    <mergeCell ref="W50:Z50"/>
    <mergeCell ref="P47:T47"/>
    <mergeCell ref="W47:Z47"/>
    <mergeCell ref="P48:T48"/>
    <mergeCell ref="W48:Z48"/>
    <mergeCell ref="P55:Z55"/>
    <mergeCell ref="P56:T56"/>
    <mergeCell ref="W56:Z56"/>
    <mergeCell ref="P57:T57"/>
    <mergeCell ref="W57:Z57"/>
    <mergeCell ref="P53:T53"/>
    <mergeCell ref="W53:Z53"/>
    <mergeCell ref="P54:T54"/>
    <mergeCell ref="W54:Z54"/>
    <mergeCell ref="P62:T62"/>
    <mergeCell ref="W62:Z62"/>
    <mergeCell ref="P60:T60"/>
    <mergeCell ref="W60:Z60"/>
    <mergeCell ref="P61:T61"/>
    <mergeCell ref="W61:Z61"/>
    <mergeCell ref="P58:T58"/>
    <mergeCell ref="W58:Z58"/>
    <mergeCell ref="P59:T59"/>
    <mergeCell ref="W59:Z59"/>
  </mergeCells>
  <pageMargins left="0.7" right="0.7" top="0.75" bottom="0.75" header="0.3" footer="0.3"/>
  <pageSetup orientation="portrait"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9B57F-FB90-4E14-816D-F3981C3CABCF}">
  <dimension ref="A1"/>
  <sheetViews>
    <sheetView workbookViewId="0"/>
  </sheetViews>
  <sheetFormatPr baseColWidth="10" defaultColWidth="8.83203125" defaultRowHeight="13" x14ac:dyDescent="0.15"/>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8588D-71AA-44D2-9FF5-A337DA91E208}">
  <dimension ref="A1:AT162"/>
  <sheetViews>
    <sheetView topLeftCell="Q1" workbookViewId="0">
      <selection activeCell="AJ3" sqref="AJ3:AP24"/>
    </sheetView>
  </sheetViews>
  <sheetFormatPr baseColWidth="10" defaultColWidth="8.83203125" defaultRowHeight="13" x14ac:dyDescent="0.15"/>
  <cols>
    <col min="1" max="1" width="20.1640625" bestFit="1" customWidth="1"/>
    <col min="2" max="2" width="16.5" bestFit="1" customWidth="1"/>
    <col min="3" max="3" width="15" bestFit="1" customWidth="1"/>
    <col min="5" max="5" width="10.83203125" customWidth="1"/>
    <col min="6" max="6" width="2.83203125" customWidth="1"/>
    <col min="7" max="7" width="6.83203125" customWidth="1"/>
    <col min="8" max="8" width="9.83203125" customWidth="1"/>
    <col min="9" max="9" width="4" customWidth="1"/>
    <col min="10" max="10" width="5" customWidth="1"/>
    <col min="11" max="11" width="6.83203125" customWidth="1"/>
    <col min="12" max="12" width="2.83203125" customWidth="1"/>
    <col min="13" max="13" width="5.83203125" customWidth="1"/>
    <col min="14" max="14" width="8" customWidth="1"/>
    <col min="15" max="15" width="1.83203125" customWidth="1"/>
    <col min="16" max="16" width="10.83203125" customWidth="1"/>
    <col min="17" max="17" width="2.83203125" customWidth="1"/>
    <col min="18" max="18" width="12" customWidth="1"/>
    <col min="19" max="19" width="14.83203125" customWidth="1"/>
    <col min="20" max="20" width="13.83203125" customWidth="1"/>
    <col min="21" max="21" width="8" customWidth="1"/>
    <col min="22" max="22" width="13" customWidth="1"/>
    <col min="23" max="23" width="5" customWidth="1"/>
    <col min="24" max="24" width="9.83203125" customWidth="1"/>
    <col min="25" max="25" width="1" customWidth="1"/>
    <col min="26" max="26" width="5" customWidth="1"/>
    <col min="27" max="28" width="4" customWidth="1"/>
    <col min="29" max="29" width="1.83203125" customWidth="1"/>
    <col min="30" max="30" width="4" customWidth="1"/>
    <col min="31" max="31" width="1" customWidth="1"/>
    <col min="32" max="32" width="5.83203125" customWidth="1"/>
    <col min="33" max="33" width="2.83203125" customWidth="1"/>
    <col min="34" max="34" width="9" customWidth="1"/>
    <col min="35" max="35" width="2.83203125" customWidth="1"/>
    <col min="36" max="36" width="14.83203125" customWidth="1"/>
    <col min="37" max="37" width="18.33203125" customWidth="1"/>
    <col min="46" max="46" width="20.83203125" customWidth="1"/>
  </cols>
  <sheetData>
    <row r="1" spans="1:46" x14ac:dyDescent="0.15">
      <c r="A1" s="27" t="s">
        <v>2842</v>
      </c>
      <c r="E1" s="27" t="s">
        <v>4112</v>
      </c>
      <c r="T1" s="27" t="s">
        <v>4154</v>
      </c>
    </row>
    <row r="2" spans="1:46" ht="14" x14ac:dyDescent="0.2">
      <c r="A2" s="87" t="s">
        <v>4108</v>
      </c>
    </row>
    <row r="3" spans="1:46" ht="16" x14ac:dyDescent="0.2">
      <c r="A3" s="1091"/>
      <c r="E3" s="1081" t="s">
        <v>2742</v>
      </c>
      <c r="F3" s="1082"/>
      <c r="G3" s="1094"/>
      <c r="H3" s="1081" t="s">
        <v>2743</v>
      </c>
      <c r="I3" s="1082"/>
      <c r="J3" s="1094"/>
      <c r="K3" s="1081" t="s">
        <v>1450</v>
      </c>
      <c r="L3" s="1082"/>
      <c r="M3" s="1094"/>
      <c r="N3" s="29"/>
      <c r="O3" s="29"/>
      <c r="P3" s="29"/>
      <c r="Q3" s="29"/>
      <c r="R3" s="29"/>
      <c r="S3" s="29"/>
      <c r="T3" s="1081" t="s">
        <v>2742</v>
      </c>
      <c r="U3" s="1094"/>
      <c r="V3" s="1081" t="s">
        <v>2743</v>
      </c>
      <c r="W3" s="1094"/>
      <c r="X3" s="1081" t="s">
        <v>1450</v>
      </c>
      <c r="Y3" s="1082"/>
      <c r="Z3" s="1094"/>
      <c r="AA3" s="29"/>
      <c r="AB3" s="29"/>
      <c r="AC3" s="29"/>
      <c r="AD3" s="29"/>
      <c r="AE3" s="29"/>
      <c r="AF3" s="29"/>
      <c r="AG3" s="29"/>
      <c r="AH3" s="29"/>
      <c r="AI3" s="29"/>
      <c r="AJ3" s="540" t="s">
        <v>1488</v>
      </c>
      <c r="AK3" s="541">
        <v>95</v>
      </c>
      <c r="AQ3" s="175" t="s">
        <v>19</v>
      </c>
      <c r="AR3" s="350"/>
      <c r="AS3" s="351">
        <v>103</v>
      </c>
      <c r="AT3" s="208">
        <v>159537</v>
      </c>
    </row>
    <row r="4" spans="1:46" ht="16" x14ac:dyDescent="0.2">
      <c r="A4" s="1091"/>
      <c r="E4" s="29"/>
      <c r="F4" s="29"/>
      <c r="G4" s="29"/>
      <c r="H4" s="29"/>
      <c r="I4" s="29"/>
      <c r="J4" s="29"/>
      <c r="K4" s="29"/>
      <c r="L4" s="29"/>
      <c r="M4" s="29"/>
      <c r="N4" s="29"/>
      <c r="O4" s="29"/>
      <c r="P4" s="29"/>
      <c r="Q4" s="29"/>
      <c r="R4" s="29"/>
      <c r="S4" s="29"/>
      <c r="T4" s="1104" t="s">
        <v>1464</v>
      </c>
      <c r="U4" s="1106"/>
      <c r="V4" s="1104" t="s">
        <v>2744</v>
      </c>
      <c r="W4" s="1106"/>
      <c r="X4" s="1229">
        <v>32258.99</v>
      </c>
      <c r="Y4" s="1230"/>
      <c r="Z4" s="1231"/>
      <c r="AA4" s="29"/>
      <c r="AB4" s="29"/>
      <c r="AC4" s="29"/>
      <c r="AD4" s="29"/>
      <c r="AE4" s="29"/>
      <c r="AF4" s="29"/>
      <c r="AG4" s="29"/>
      <c r="AH4" s="29"/>
      <c r="AI4" s="29"/>
      <c r="AJ4" s="540" t="s">
        <v>22</v>
      </c>
      <c r="AK4" s="541">
        <v>13494</v>
      </c>
      <c r="AQ4" s="175" t="s">
        <v>20</v>
      </c>
      <c r="AR4" s="354"/>
      <c r="AS4" s="513">
        <v>108</v>
      </c>
      <c r="AT4" s="208">
        <v>27872.92</v>
      </c>
    </row>
    <row r="5" spans="1:46" ht="17" thickBot="1" x14ac:dyDescent="0.25">
      <c r="A5" s="1091"/>
      <c r="E5" s="44"/>
      <c r="F5" s="1119"/>
      <c r="G5" s="1120"/>
      <c r="H5" s="1121"/>
      <c r="I5" s="1152"/>
      <c r="J5" s="1153"/>
      <c r="K5" s="1154"/>
      <c r="L5" s="29"/>
      <c r="M5" s="29"/>
      <c r="N5" s="29"/>
      <c r="O5" s="29"/>
      <c r="P5" s="29"/>
      <c r="Q5" s="29"/>
      <c r="R5" s="29"/>
      <c r="S5" s="29"/>
      <c r="T5" s="1104" t="s">
        <v>2745</v>
      </c>
      <c r="U5" s="1106"/>
      <c r="V5" s="1104" t="s">
        <v>2746</v>
      </c>
      <c r="W5" s="1106"/>
      <c r="X5" s="1229">
        <v>727</v>
      </c>
      <c r="Y5" s="1230"/>
      <c r="Z5" s="1231"/>
      <c r="AA5" s="29"/>
      <c r="AB5" s="29"/>
      <c r="AC5" s="29"/>
      <c r="AD5" s="29"/>
      <c r="AE5" s="29"/>
      <c r="AF5" s="29"/>
      <c r="AG5" s="29"/>
      <c r="AH5" s="29"/>
      <c r="AI5" s="29"/>
      <c r="AJ5" s="540" t="s">
        <v>21</v>
      </c>
      <c r="AK5" s="541">
        <v>17128</v>
      </c>
      <c r="AQ5" s="175" t="s">
        <v>21</v>
      </c>
      <c r="AR5" s="354"/>
      <c r="AS5" s="513">
        <v>71</v>
      </c>
      <c r="AT5" s="208">
        <v>17128</v>
      </c>
    </row>
    <row r="6" spans="1:46" ht="17" thickBot="1" x14ac:dyDescent="0.25">
      <c r="A6" s="88" t="s">
        <v>1846</v>
      </c>
      <c r="B6" s="88" t="s">
        <v>1487</v>
      </c>
      <c r="E6" s="1122" t="s">
        <v>1412</v>
      </c>
      <c r="F6" s="1123"/>
      <c r="G6" s="1123"/>
      <c r="H6" s="1124"/>
      <c r="I6" s="1210">
        <v>0</v>
      </c>
      <c r="J6" s="1211"/>
      <c r="K6" s="1212"/>
      <c r="L6" s="29"/>
      <c r="M6" s="29"/>
      <c r="N6" s="29"/>
      <c r="O6" s="29"/>
      <c r="P6" s="29"/>
      <c r="Q6" s="29"/>
      <c r="R6" s="29"/>
      <c r="S6" s="29"/>
      <c r="T6" s="1104" t="s">
        <v>2747</v>
      </c>
      <c r="U6" s="1106"/>
      <c r="V6" s="1104" t="s">
        <v>2748</v>
      </c>
      <c r="W6" s="1106"/>
      <c r="X6" s="1229">
        <v>6537.48</v>
      </c>
      <c r="Y6" s="1230"/>
      <c r="Z6" s="1231"/>
      <c r="AA6" s="29"/>
      <c r="AB6" s="29"/>
      <c r="AC6" s="29"/>
      <c r="AD6" s="29"/>
      <c r="AE6" s="29"/>
      <c r="AF6" s="29"/>
      <c r="AG6" s="29"/>
      <c r="AH6" s="29"/>
      <c r="AI6" s="29"/>
      <c r="AJ6" s="540" t="s">
        <v>20</v>
      </c>
      <c r="AK6" s="541">
        <v>27872.92</v>
      </c>
      <c r="AQ6" s="175" t="s">
        <v>22</v>
      </c>
      <c r="AR6" s="354"/>
      <c r="AS6" s="513">
        <v>114</v>
      </c>
      <c r="AT6" s="208">
        <v>13194</v>
      </c>
    </row>
    <row r="7" spans="1:46" ht="17" thickBot="1" x14ac:dyDescent="0.25">
      <c r="A7" s="89" t="s">
        <v>2839</v>
      </c>
      <c r="B7" s="564">
        <v>6</v>
      </c>
      <c r="E7" s="1129" t="s">
        <v>1414</v>
      </c>
      <c r="F7" s="1082"/>
      <c r="G7" s="1082"/>
      <c r="H7" s="1130"/>
      <c r="I7" s="1204">
        <v>0</v>
      </c>
      <c r="J7" s="1205"/>
      <c r="K7" s="1206"/>
      <c r="L7" s="29"/>
      <c r="M7" s="29"/>
      <c r="N7" s="29"/>
      <c r="O7" s="29"/>
      <c r="P7" s="29"/>
      <c r="Q7" s="29"/>
      <c r="R7" s="29"/>
      <c r="S7" s="29"/>
      <c r="T7" s="1104" t="s">
        <v>2749</v>
      </c>
      <c r="U7" s="1106"/>
      <c r="V7" s="1104" t="s">
        <v>2750</v>
      </c>
      <c r="W7" s="1106"/>
      <c r="X7" s="1229">
        <v>2625</v>
      </c>
      <c r="Y7" s="1230"/>
      <c r="Z7" s="1231"/>
      <c r="AA7" s="29"/>
      <c r="AB7" s="29"/>
      <c r="AC7" s="29"/>
      <c r="AD7" s="29"/>
      <c r="AE7" s="29"/>
      <c r="AF7" s="29"/>
      <c r="AG7" s="29"/>
      <c r="AH7" s="29"/>
      <c r="AI7" s="29"/>
      <c r="AJ7" s="540" t="s">
        <v>19</v>
      </c>
      <c r="AK7" s="541">
        <v>159537</v>
      </c>
      <c r="AQ7" s="178" t="s">
        <v>1488</v>
      </c>
      <c r="AR7" s="360"/>
      <c r="AS7" s="514">
        <v>5</v>
      </c>
      <c r="AT7" s="209">
        <v>95</v>
      </c>
    </row>
    <row r="8" spans="1:46" ht="25" thickBot="1" x14ac:dyDescent="0.2">
      <c r="A8" s="90" t="s">
        <v>2840</v>
      </c>
      <c r="B8" s="565">
        <v>1</v>
      </c>
      <c r="E8" s="1129" t="s">
        <v>1416</v>
      </c>
      <c r="F8" s="1082"/>
      <c r="G8" s="1082"/>
      <c r="H8" s="1130"/>
      <c r="I8" s="1204">
        <v>0</v>
      </c>
      <c r="J8" s="1205"/>
      <c r="K8" s="1206"/>
      <c r="L8" s="29"/>
      <c r="M8" s="29"/>
      <c r="N8" s="29"/>
      <c r="O8" s="29"/>
      <c r="P8" s="29"/>
      <c r="Q8" s="29"/>
      <c r="R8" s="29"/>
      <c r="S8" s="29"/>
      <c r="T8" s="1081" t="s">
        <v>2926</v>
      </c>
      <c r="U8" s="1094"/>
      <c r="V8" s="1081" t="s">
        <v>3759</v>
      </c>
      <c r="W8" s="1094"/>
      <c r="X8" s="1161">
        <v>603</v>
      </c>
      <c r="Y8" s="1171"/>
      <c r="Z8" s="1162"/>
      <c r="AA8" s="29"/>
      <c r="AB8" s="29"/>
      <c r="AC8" s="29"/>
      <c r="AD8" s="29"/>
      <c r="AE8" s="29"/>
      <c r="AF8" s="29"/>
      <c r="AG8" s="29"/>
      <c r="AH8" s="29"/>
      <c r="AI8" s="29"/>
    </row>
    <row r="9" spans="1:46" ht="15" thickTop="1" thickBot="1" x14ac:dyDescent="0.2">
      <c r="A9" s="91"/>
      <c r="B9" s="566">
        <v>7</v>
      </c>
      <c r="E9" s="1129" t="s">
        <v>1418</v>
      </c>
      <c r="F9" s="1082"/>
      <c r="G9" s="1082"/>
      <c r="H9" s="1130"/>
      <c r="I9" s="1207">
        <v>91178.98</v>
      </c>
      <c r="J9" s="1208"/>
      <c r="K9" s="1209"/>
      <c r="L9" s="29"/>
      <c r="M9" s="29"/>
      <c r="N9" s="29"/>
      <c r="O9" s="29"/>
      <c r="P9" s="29"/>
      <c r="Q9" s="29"/>
      <c r="R9" s="29"/>
      <c r="S9" s="29"/>
      <c r="T9" s="1104" t="s">
        <v>2751</v>
      </c>
      <c r="U9" s="1106"/>
      <c r="V9" s="1104" t="s">
        <v>2752</v>
      </c>
      <c r="W9" s="1106"/>
      <c r="X9" s="1229">
        <v>5199</v>
      </c>
      <c r="Y9" s="1230"/>
      <c r="Z9" s="1231"/>
      <c r="AA9" s="29"/>
      <c r="AB9" s="29"/>
      <c r="AC9" s="29"/>
      <c r="AD9" s="29"/>
      <c r="AE9" s="29"/>
      <c r="AF9" s="29"/>
      <c r="AG9" s="29"/>
      <c r="AH9" s="29"/>
      <c r="AI9" s="29"/>
    </row>
    <row r="10" spans="1:46" ht="14" x14ac:dyDescent="0.2">
      <c r="A10" s="92"/>
      <c r="E10" s="1217" t="s">
        <v>1420</v>
      </c>
      <c r="F10" s="1218"/>
      <c r="G10" s="1218"/>
      <c r="H10" s="1219"/>
      <c r="I10" s="1220">
        <v>0</v>
      </c>
      <c r="J10" s="1221"/>
      <c r="K10" s="1222"/>
      <c r="L10" s="29"/>
      <c r="M10" s="29"/>
      <c r="N10" s="29"/>
      <c r="O10" s="29"/>
      <c r="P10" s="29"/>
      <c r="Q10" s="29"/>
      <c r="R10" s="29"/>
      <c r="S10" s="29"/>
      <c r="T10" s="1104" t="s">
        <v>1452</v>
      </c>
      <c r="U10" s="1106"/>
      <c r="V10" s="1104" t="s">
        <v>2753</v>
      </c>
      <c r="W10" s="1106"/>
      <c r="X10" s="1229">
        <v>11835</v>
      </c>
      <c r="Y10" s="1230"/>
      <c r="Z10" s="1231"/>
      <c r="AA10" s="29"/>
      <c r="AB10" s="29"/>
      <c r="AC10" s="29"/>
      <c r="AD10" s="29"/>
      <c r="AE10" s="29"/>
      <c r="AF10" s="29"/>
      <c r="AG10" s="29"/>
      <c r="AH10" s="29"/>
      <c r="AI10" s="29"/>
    </row>
    <row r="11" spans="1:46" x14ac:dyDescent="0.15">
      <c r="A11" s="27" t="s">
        <v>1857</v>
      </c>
      <c r="E11" s="31"/>
      <c r="F11" s="1146" t="s">
        <v>1422</v>
      </c>
      <c r="G11" s="1147"/>
      <c r="H11" s="1148"/>
      <c r="I11" s="1223">
        <v>91178.98</v>
      </c>
      <c r="J11" s="1224"/>
      <c r="K11" s="1225"/>
      <c r="L11" s="29"/>
      <c r="M11" s="29"/>
      <c r="N11" s="29"/>
      <c r="O11" s="29"/>
      <c r="P11" s="29"/>
      <c r="Q11" s="29"/>
      <c r="R11" s="29"/>
      <c r="S11" s="29"/>
      <c r="T11" s="1104" t="s">
        <v>2754</v>
      </c>
      <c r="U11" s="1106"/>
      <c r="V11" s="1104" t="s">
        <v>2755</v>
      </c>
      <c r="W11" s="1106"/>
      <c r="X11" s="1229">
        <v>1372</v>
      </c>
      <c r="Y11" s="1230"/>
      <c r="Z11" s="1231"/>
      <c r="AA11" s="29"/>
      <c r="AB11" s="29"/>
      <c r="AC11" s="29"/>
      <c r="AD11" s="29"/>
      <c r="AE11" s="29"/>
      <c r="AF11" s="29"/>
      <c r="AG11" s="29"/>
      <c r="AH11" s="29"/>
      <c r="AI11" s="29"/>
    </row>
    <row r="12" spans="1:46" ht="14" x14ac:dyDescent="0.2">
      <c r="A12" s="87" t="s">
        <v>4109</v>
      </c>
      <c r="E12" s="31"/>
      <c r="F12" s="1129" t="s">
        <v>1424</v>
      </c>
      <c r="G12" s="1082"/>
      <c r="H12" s="1130"/>
      <c r="I12" s="1226">
        <v>-3</v>
      </c>
      <c r="J12" s="1227"/>
      <c r="K12" s="1228"/>
      <c r="L12" s="29"/>
      <c r="M12" s="29"/>
      <c r="N12" s="29"/>
      <c r="O12" s="29"/>
      <c r="P12" s="29"/>
      <c r="Q12" s="29"/>
      <c r="R12" s="29"/>
      <c r="S12" s="29"/>
      <c r="T12" s="1081" t="s">
        <v>2756</v>
      </c>
      <c r="U12" s="1094"/>
      <c r="V12" s="1081" t="s">
        <v>2757</v>
      </c>
      <c r="W12" s="1094"/>
      <c r="X12" s="1161">
        <v>752</v>
      </c>
      <c r="Y12" s="1171"/>
      <c r="Z12" s="1162"/>
      <c r="AA12" s="29"/>
      <c r="AB12" s="29"/>
      <c r="AC12" s="29"/>
      <c r="AD12" s="29"/>
      <c r="AE12" s="29"/>
      <c r="AF12" s="29"/>
      <c r="AG12" s="29"/>
      <c r="AH12" s="29"/>
      <c r="AI12" s="29"/>
    </row>
    <row r="13" spans="1:46" x14ac:dyDescent="0.15">
      <c r="A13" s="1091"/>
      <c r="E13" s="31"/>
      <c r="F13" s="1213" t="s">
        <v>1427</v>
      </c>
      <c r="G13" s="1073"/>
      <c r="H13" s="1214"/>
      <c r="I13" s="1215">
        <v>91175.98</v>
      </c>
      <c r="J13" s="1183"/>
      <c r="K13" s="1216"/>
      <c r="L13" s="29"/>
      <c r="M13" s="29"/>
      <c r="N13" s="29"/>
      <c r="O13" s="29"/>
      <c r="P13" s="29"/>
      <c r="Q13" s="29"/>
      <c r="R13" s="29"/>
      <c r="S13" s="29"/>
      <c r="T13" s="1081" t="s">
        <v>2758</v>
      </c>
      <c r="U13" s="1094"/>
      <c r="V13" s="1081" t="s">
        <v>2759</v>
      </c>
      <c r="W13" s="1094"/>
      <c r="X13" s="1161">
        <v>400</v>
      </c>
      <c r="Y13" s="1171"/>
      <c r="Z13" s="1162"/>
      <c r="AA13" s="29"/>
      <c r="AB13" s="29"/>
      <c r="AC13" s="29"/>
      <c r="AD13" s="29"/>
      <c r="AE13" s="29"/>
      <c r="AF13" s="29"/>
      <c r="AG13" s="29"/>
      <c r="AH13" s="29"/>
      <c r="AI13" s="29"/>
    </row>
    <row r="14" spans="1:46" x14ac:dyDescent="0.15">
      <c r="A14" s="1091"/>
      <c r="E14" s="1081" t="s">
        <v>1457</v>
      </c>
      <c r="F14" s="1082"/>
      <c r="G14" s="1094"/>
      <c r="H14" s="1081" t="s">
        <v>3751</v>
      </c>
      <c r="I14" s="1082"/>
      <c r="J14" s="1094"/>
      <c r="K14" s="1161">
        <v>2737</v>
      </c>
      <c r="L14" s="1171"/>
      <c r="M14" s="1162"/>
      <c r="N14" s="29"/>
      <c r="O14" s="29"/>
      <c r="P14" s="29"/>
      <c r="Q14" s="29"/>
      <c r="R14" s="29"/>
      <c r="S14" s="29"/>
      <c r="T14" s="1081" t="s">
        <v>2923</v>
      </c>
      <c r="U14" s="1094"/>
      <c r="V14" s="1081" t="s">
        <v>2924</v>
      </c>
      <c r="W14" s="1094"/>
      <c r="X14" s="1161">
        <v>2030</v>
      </c>
      <c r="Y14" s="1171"/>
      <c r="Z14" s="1162"/>
      <c r="AA14" s="29"/>
      <c r="AB14" s="29"/>
      <c r="AC14" s="29"/>
      <c r="AD14" s="29"/>
      <c r="AE14" s="29"/>
      <c r="AF14" s="29"/>
      <c r="AG14" s="29"/>
      <c r="AH14" s="29"/>
      <c r="AI14" s="29"/>
    </row>
    <row r="15" spans="1:46" ht="14" thickBot="1" x14ac:dyDescent="0.2">
      <c r="A15" s="1091"/>
      <c r="E15" s="1081" t="s">
        <v>1469</v>
      </c>
      <c r="F15" s="1082"/>
      <c r="G15" s="1094"/>
      <c r="H15" s="1081" t="s">
        <v>3753</v>
      </c>
      <c r="I15" s="1082"/>
      <c r="J15" s="1094"/>
      <c r="K15" s="1161">
        <v>239</v>
      </c>
      <c r="L15" s="1171"/>
      <c r="M15" s="1162"/>
      <c r="N15" s="29"/>
      <c r="O15" s="29"/>
      <c r="P15" s="29"/>
      <c r="Q15" s="29"/>
      <c r="R15" s="29"/>
      <c r="S15" s="29"/>
      <c r="T15" s="1081" t="s">
        <v>1428</v>
      </c>
      <c r="U15" s="1094"/>
      <c r="V15" s="1081" t="s">
        <v>1429</v>
      </c>
      <c r="W15" s="1094"/>
      <c r="X15" s="1161">
        <v>9254</v>
      </c>
      <c r="Y15" s="1171"/>
      <c r="Z15" s="1162"/>
      <c r="AA15" s="29"/>
      <c r="AB15" s="29"/>
      <c r="AC15" s="29"/>
      <c r="AD15" s="29"/>
      <c r="AE15" s="29"/>
      <c r="AF15" s="29"/>
      <c r="AG15" s="29"/>
      <c r="AH15" s="29"/>
      <c r="AI15" s="29"/>
    </row>
    <row r="16" spans="1:46" ht="14" thickBot="1" x14ac:dyDescent="0.2">
      <c r="A16" s="88" t="s">
        <v>1846</v>
      </c>
      <c r="B16" s="88" t="s">
        <v>1487</v>
      </c>
      <c r="E16" s="1081" t="s">
        <v>2911</v>
      </c>
      <c r="F16" s="1082"/>
      <c r="G16" s="1094"/>
      <c r="H16" s="1081" t="s">
        <v>3754</v>
      </c>
      <c r="I16" s="1082"/>
      <c r="J16" s="1094"/>
      <c r="K16" s="1161">
        <v>58</v>
      </c>
      <c r="L16" s="1171"/>
      <c r="M16" s="1162"/>
      <c r="N16" s="29"/>
      <c r="O16" s="29"/>
      <c r="P16" s="29"/>
      <c r="Q16" s="29"/>
      <c r="R16" s="29"/>
      <c r="S16" s="29"/>
      <c r="T16" s="1081" t="s">
        <v>1430</v>
      </c>
      <c r="U16" s="1094"/>
      <c r="V16" s="1081" t="s">
        <v>1431</v>
      </c>
      <c r="W16" s="1094"/>
      <c r="X16" s="1161">
        <v>17334</v>
      </c>
      <c r="Y16" s="1171"/>
      <c r="Z16" s="1162"/>
      <c r="AA16" s="29"/>
      <c r="AB16" s="29"/>
      <c r="AC16" s="29"/>
      <c r="AD16" s="29"/>
      <c r="AE16" s="29"/>
      <c r="AF16" s="29"/>
      <c r="AG16" s="29"/>
      <c r="AH16" s="29"/>
      <c r="AI16" s="29"/>
    </row>
    <row r="17" spans="1:36" ht="14" thickBot="1" x14ac:dyDescent="0.2">
      <c r="A17" s="89" t="s">
        <v>1847</v>
      </c>
      <c r="B17" s="564">
        <v>5</v>
      </c>
      <c r="E17" s="1081" t="s">
        <v>1464</v>
      </c>
      <c r="F17" s="1082"/>
      <c r="G17" s="1094"/>
      <c r="H17" s="1081" t="s">
        <v>2744</v>
      </c>
      <c r="I17" s="1082"/>
      <c r="J17" s="1094"/>
      <c r="K17" s="1161">
        <v>1095.5</v>
      </c>
      <c r="L17" s="1171"/>
      <c r="M17" s="1162"/>
      <c r="N17" s="29"/>
      <c r="O17" s="29"/>
      <c r="P17" s="29"/>
      <c r="Q17" s="29"/>
      <c r="R17" s="29"/>
      <c r="S17" s="29"/>
      <c r="T17" s="1081" t="s">
        <v>1432</v>
      </c>
      <c r="U17" s="1094"/>
      <c r="V17" s="1081" t="s">
        <v>1433</v>
      </c>
      <c r="W17" s="1094"/>
      <c r="X17" s="1161">
        <v>7068</v>
      </c>
      <c r="Y17" s="1171"/>
      <c r="Z17" s="1162"/>
      <c r="AA17" s="29"/>
      <c r="AB17" s="29"/>
      <c r="AC17" s="29"/>
      <c r="AD17" s="29"/>
      <c r="AE17" s="29"/>
      <c r="AF17" s="29"/>
      <c r="AG17" s="29"/>
      <c r="AH17" s="29"/>
      <c r="AI17" s="29"/>
    </row>
    <row r="18" spans="1:36" ht="14" thickBot="1" x14ac:dyDescent="0.2">
      <c r="A18" s="90" t="s">
        <v>1848</v>
      </c>
      <c r="B18" s="565">
        <v>8</v>
      </c>
      <c r="E18" s="1081" t="s">
        <v>1452</v>
      </c>
      <c r="F18" s="1082"/>
      <c r="G18" s="1094"/>
      <c r="H18" s="1081" t="s">
        <v>2753</v>
      </c>
      <c r="I18" s="1082"/>
      <c r="J18" s="1094"/>
      <c r="K18" s="1161">
        <v>150</v>
      </c>
      <c r="L18" s="1171"/>
      <c r="M18" s="1162"/>
      <c r="N18" s="29"/>
      <c r="O18" s="29"/>
      <c r="P18" s="29"/>
      <c r="Q18" s="29"/>
      <c r="R18" s="29"/>
      <c r="S18" s="29"/>
      <c r="T18" s="1104" t="s">
        <v>2764</v>
      </c>
      <c r="U18" s="1106"/>
      <c r="V18" s="1104" t="s">
        <v>2765</v>
      </c>
      <c r="W18" s="1106"/>
      <c r="X18" s="1229">
        <v>17781</v>
      </c>
      <c r="Y18" s="1230"/>
      <c r="Z18" s="1231"/>
      <c r="AA18" s="29"/>
      <c r="AB18" s="29"/>
      <c r="AC18" s="29"/>
      <c r="AD18" s="29"/>
      <c r="AE18" s="29"/>
      <c r="AF18" s="29"/>
      <c r="AG18" s="29"/>
      <c r="AH18" s="29"/>
      <c r="AI18" s="29"/>
    </row>
    <row r="19" spans="1:36" ht="14" thickBot="1" x14ac:dyDescent="0.2">
      <c r="A19" s="89" t="s">
        <v>1849</v>
      </c>
      <c r="B19" s="564">
        <v>27</v>
      </c>
      <c r="E19" s="1081" t="s">
        <v>1428</v>
      </c>
      <c r="F19" s="1082"/>
      <c r="G19" s="1094"/>
      <c r="H19" s="1081" t="s">
        <v>1429</v>
      </c>
      <c r="I19" s="1082"/>
      <c r="J19" s="1094"/>
      <c r="K19" s="1161">
        <v>1149</v>
      </c>
      <c r="L19" s="1171"/>
      <c r="M19" s="1162"/>
      <c r="N19" s="29"/>
      <c r="O19" s="29"/>
      <c r="P19" s="29"/>
      <c r="Q19" s="29"/>
      <c r="R19" s="29"/>
      <c r="S19" s="29"/>
      <c r="T19" s="1081" t="s">
        <v>2766</v>
      </c>
      <c r="U19" s="1094"/>
      <c r="V19" s="1081" t="s">
        <v>2767</v>
      </c>
      <c r="W19" s="1094"/>
      <c r="X19" s="1238">
        <v>32321.75</v>
      </c>
      <c r="Y19" s="1239"/>
      <c r="Z19" s="1240"/>
      <c r="AA19" s="29"/>
      <c r="AB19" s="29"/>
      <c r="AC19" s="29"/>
      <c r="AD19" s="29"/>
      <c r="AE19" s="29"/>
      <c r="AF19" s="29"/>
      <c r="AG19" s="29"/>
      <c r="AH19" s="29"/>
      <c r="AI19" s="29"/>
    </row>
    <row r="20" spans="1:36" ht="25" thickBot="1" x14ac:dyDescent="0.2">
      <c r="A20" s="90" t="s">
        <v>1850</v>
      </c>
      <c r="B20" s="565">
        <v>22</v>
      </c>
      <c r="E20" s="1081" t="s">
        <v>1430</v>
      </c>
      <c r="F20" s="1082"/>
      <c r="G20" s="1094"/>
      <c r="H20" s="1081" t="s">
        <v>1431</v>
      </c>
      <c r="I20" s="1082"/>
      <c r="J20" s="1094"/>
      <c r="K20" s="1161">
        <v>264</v>
      </c>
      <c r="L20" s="1171"/>
      <c r="M20" s="1162"/>
      <c r="N20" s="29"/>
      <c r="O20" s="29"/>
      <c r="P20" s="29"/>
      <c r="Q20" s="29"/>
      <c r="R20" s="29"/>
      <c r="S20" s="29"/>
      <c r="T20" s="1081" t="s">
        <v>2768</v>
      </c>
      <c r="U20" s="1094"/>
      <c r="V20" s="1081" t="s">
        <v>2769</v>
      </c>
      <c r="W20" s="1094"/>
      <c r="X20" s="1161">
        <v>27346.05</v>
      </c>
      <c r="Y20" s="1171"/>
      <c r="Z20" s="1162"/>
      <c r="AA20" s="29"/>
      <c r="AB20" s="29"/>
      <c r="AC20" s="29"/>
      <c r="AD20" s="29"/>
      <c r="AE20" s="29"/>
      <c r="AF20" s="29"/>
      <c r="AG20" s="29"/>
      <c r="AH20" s="29"/>
      <c r="AI20" s="29"/>
    </row>
    <row r="21" spans="1:36" ht="24.75" customHeight="1" thickBot="1" x14ac:dyDescent="0.2">
      <c r="A21" s="89" t="s">
        <v>1851</v>
      </c>
      <c r="B21" s="564">
        <v>5</v>
      </c>
      <c r="E21" s="1081" t="s">
        <v>1432</v>
      </c>
      <c r="F21" s="1082"/>
      <c r="G21" s="1094"/>
      <c r="H21" s="1081" t="s">
        <v>1433</v>
      </c>
      <c r="I21" s="1082"/>
      <c r="J21" s="1094"/>
      <c r="K21" s="1161">
        <v>68</v>
      </c>
      <c r="L21" s="1171"/>
      <c r="M21" s="1162"/>
      <c r="N21" s="29"/>
      <c r="O21" s="29"/>
      <c r="P21" s="29"/>
      <c r="Q21" s="29"/>
      <c r="R21" s="29"/>
      <c r="S21" s="29"/>
      <c r="T21" s="1081" t="s">
        <v>1436</v>
      </c>
      <c r="U21" s="1094"/>
      <c r="V21" s="1081" t="s">
        <v>1437</v>
      </c>
      <c r="W21" s="1094"/>
      <c r="X21" s="1161">
        <v>595796.97</v>
      </c>
      <c r="Y21" s="1171"/>
      <c r="Z21" s="1162"/>
      <c r="AA21" s="29"/>
      <c r="AB21" s="29"/>
      <c r="AC21" s="29"/>
      <c r="AD21" s="29"/>
      <c r="AE21" s="29"/>
      <c r="AF21" s="29"/>
      <c r="AG21" s="29"/>
      <c r="AH21" s="29"/>
      <c r="AI21" s="29"/>
    </row>
    <row r="22" spans="1:36" ht="25" thickBot="1" x14ac:dyDescent="0.2">
      <c r="A22" s="90" t="s">
        <v>1852</v>
      </c>
      <c r="B22" s="565">
        <v>13</v>
      </c>
      <c r="E22" s="1081" t="s">
        <v>1434</v>
      </c>
      <c r="F22" s="1082"/>
      <c r="G22" s="1094"/>
      <c r="H22" s="1081" t="s">
        <v>1435</v>
      </c>
      <c r="I22" s="1082"/>
      <c r="J22" s="1094"/>
      <c r="K22" s="1161">
        <v>212</v>
      </c>
      <c r="L22" s="1171"/>
      <c r="M22" s="1162"/>
      <c r="N22" s="29"/>
      <c r="O22" s="29"/>
      <c r="P22" s="29"/>
      <c r="Q22" s="29"/>
      <c r="R22" s="29"/>
      <c r="S22" s="29"/>
      <c r="T22" s="1081" t="s">
        <v>2772</v>
      </c>
      <c r="U22" s="1094"/>
      <c r="V22" s="1076"/>
      <c r="W22" s="1101"/>
      <c r="X22" s="1161">
        <v>222380</v>
      </c>
      <c r="Y22" s="1171"/>
      <c r="Z22" s="1162"/>
      <c r="AA22" s="29"/>
      <c r="AB22" s="29"/>
      <c r="AC22" s="29"/>
      <c r="AD22" s="29"/>
      <c r="AE22" s="29"/>
      <c r="AF22" s="29"/>
      <c r="AG22" s="29"/>
      <c r="AH22" s="29"/>
      <c r="AI22" s="29"/>
    </row>
    <row r="23" spans="1:36" ht="37" thickBot="1" x14ac:dyDescent="0.2">
      <c r="A23" s="89" t="s">
        <v>1853</v>
      </c>
      <c r="B23" s="564">
        <v>74</v>
      </c>
      <c r="E23" s="1104" t="s">
        <v>2764</v>
      </c>
      <c r="F23" s="1105"/>
      <c r="G23" s="1106"/>
      <c r="H23" s="1104" t="s">
        <v>2765</v>
      </c>
      <c r="I23" s="1105"/>
      <c r="J23" s="1106"/>
      <c r="K23" s="1229">
        <v>1155</v>
      </c>
      <c r="L23" s="1230"/>
      <c r="M23" s="1231"/>
      <c r="N23" s="29"/>
      <c r="O23" s="29"/>
      <c r="P23" s="29"/>
      <c r="Q23" s="29"/>
      <c r="R23" s="29"/>
      <c r="S23" s="29"/>
      <c r="T23" s="29"/>
      <c r="U23" s="29"/>
      <c r="V23" s="29"/>
      <c r="W23" s="29"/>
      <c r="X23" s="29"/>
      <c r="Y23" s="29"/>
      <c r="Z23" s="29"/>
      <c r="AA23" s="29"/>
      <c r="AB23" s="29"/>
      <c r="AC23" s="29"/>
      <c r="AD23" s="29"/>
      <c r="AE23" s="29"/>
      <c r="AF23" s="29"/>
      <c r="AG23" s="29"/>
      <c r="AH23" s="29"/>
      <c r="AI23" s="29"/>
    </row>
    <row r="24" spans="1:36" ht="25" thickBot="1" x14ac:dyDescent="0.2">
      <c r="A24" s="90" t="s">
        <v>1854</v>
      </c>
      <c r="B24" s="565">
        <v>81</v>
      </c>
      <c r="E24" s="1081" t="s">
        <v>2766</v>
      </c>
      <c r="F24" s="1082"/>
      <c r="G24" s="1094"/>
      <c r="H24" s="1081" t="s">
        <v>2767</v>
      </c>
      <c r="I24" s="1082"/>
      <c r="J24" s="1094"/>
      <c r="K24" s="1161">
        <v>1477</v>
      </c>
      <c r="L24" s="1171"/>
      <c r="M24" s="1162"/>
      <c r="N24" s="29"/>
      <c r="O24" s="29"/>
      <c r="P24" s="29"/>
      <c r="Q24" s="29"/>
      <c r="R24" s="29"/>
      <c r="S24" s="29"/>
      <c r="T24" s="1104" t="s">
        <v>1438</v>
      </c>
      <c r="U24" s="1106"/>
      <c r="V24" s="1104" t="s">
        <v>1439</v>
      </c>
      <c r="W24" s="1106"/>
      <c r="X24" s="1229">
        <v>133833.44</v>
      </c>
      <c r="Y24" s="1230"/>
      <c r="Z24" s="1231"/>
      <c r="AA24" s="29"/>
      <c r="AB24" s="29"/>
      <c r="AC24" s="29"/>
      <c r="AD24" s="29"/>
      <c r="AE24" s="29"/>
      <c r="AF24" s="29"/>
      <c r="AG24" s="29"/>
      <c r="AH24" s="29"/>
      <c r="AI24" s="29"/>
    </row>
    <row r="25" spans="1:36" ht="14" thickBot="1" x14ac:dyDescent="0.2">
      <c r="A25" s="89" t="s">
        <v>1855</v>
      </c>
      <c r="B25" s="564">
        <v>18</v>
      </c>
      <c r="E25" s="1104" t="s">
        <v>1438</v>
      </c>
      <c r="F25" s="1105"/>
      <c r="G25" s="1106"/>
      <c r="H25" s="1104" t="s">
        <v>1439</v>
      </c>
      <c r="I25" s="1105"/>
      <c r="J25" s="1106"/>
      <c r="K25" s="1229">
        <v>25798.560000000001</v>
      </c>
      <c r="L25" s="1230"/>
      <c r="M25" s="1231"/>
      <c r="N25" s="29"/>
      <c r="O25" s="29"/>
      <c r="P25" s="29"/>
      <c r="Q25" s="29"/>
      <c r="R25" s="29"/>
      <c r="S25" s="29"/>
      <c r="T25" s="1104" t="s">
        <v>1440</v>
      </c>
      <c r="U25" s="1106"/>
      <c r="V25" s="1104" t="s">
        <v>1441</v>
      </c>
      <c r="W25" s="1106"/>
      <c r="X25" s="1229">
        <v>626</v>
      </c>
      <c r="Y25" s="1230"/>
      <c r="Z25" s="1231"/>
      <c r="AA25" s="29"/>
      <c r="AB25" s="29"/>
      <c r="AC25" s="29"/>
      <c r="AD25" s="29"/>
      <c r="AE25" s="29"/>
      <c r="AF25" s="29"/>
      <c r="AG25" s="29"/>
      <c r="AH25" s="29"/>
      <c r="AI25" s="29"/>
    </row>
    <row r="26" spans="1:36" ht="15" thickTop="1" thickBot="1" x14ac:dyDescent="0.2">
      <c r="A26" s="91"/>
      <c r="B26" s="566">
        <v>253</v>
      </c>
      <c r="E26" s="1104" t="s">
        <v>1440</v>
      </c>
      <c r="F26" s="1105"/>
      <c r="G26" s="1106"/>
      <c r="H26" s="1104" t="s">
        <v>1441</v>
      </c>
      <c r="I26" s="1105"/>
      <c r="J26" s="1106"/>
      <c r="K26" s="1229">
        <v>27246.92</v>
      </c>
      <c r="L26" s="1230"/>
      <c r="M26" s="1231"/>
      <c r="N26" s="29"/>
      <c r="O26" s="29"/>
      <c r="P26" s="29"/>
      <c r="Q26" s="29"/>
      <c r="R26" s="29"/>
      <c r="S26" s="29"/>
      <c r="T26" s="1104" t="s">
        <v>1444</v>
      </c>
      <c r="U26" s="1106"/>
      <c r="V26" s="1104" t="s">
        <v>1445</v>
      </c>
      <c r="W26" s="1106"/>
      <c r="X26" s="1229">
        <v>796</v>
      </c>
      <c r="Y26" s="1230"/>
      <c r="Z26" s="1231"/>
      <c r="AA26" s="29"/>
      <c r="AB26" s="29"/>
      <c r="AC26" s="29"/>
      <c r="AD26" s="29"/>
      <c r="AE26" s="29"/>
      <c r="AF26" s="29"/>
      <c r="AG26" s="29"/>
      <c r="AH26" s="29"/>
      <c r="AI26" s="29"/>
    </row>
    <row r="27" spans="1:36" ht="14" x14ac:dyDescent="0.2">
      <c r="A27" s="92"/>
      <c r="E27" s="1104" t="s">
        <v>1442</v>
      </c>
      <c r="F27" s="1105"/>
      <c r="G27" s="1106"/>
      <c r="H27" s="1104" t="s">
        <v>1443</v>
      </c>
      <c r="I27" s="1105"/>
      <c r="J27" s="1106"/>
      <c r="K27" s="1229">
        <v>17128</v>
      </c>
      <c r="L27" s="1230"/>
      <c r="M27" s="1231"/>
      <c r="N27" s="29"/>
      <c r="O27" s="29"/>
      <c r="P27" s="29"/>
      <c r="Q27" s="29"/>
      <c r="R27" s="29"/>
      <c r="S27" s="29"/>
      <c r="T27" s="1081" t="s">
        <v>3762</v>
      </c>
      <c r="U27" s="1094"/>
      <c r="V27" s="1081" t="s">
        <v>3763</v>
      </c>
      <c r="W27" s="1094"/>
      <c r="X27" s="1161">
        <v>5</v>
      </c>
      <c r="Y27" s="1171"/>
      <c r="Z27" s="1162"/>
      <c r="AA27" s="29"/>
      <c r="AB27" s="29"/>
      <c r="AC27" s="29"/>
      <c r="AD27" s="29"/>
      <c r="AE27" s="29"/>
      <c r="AF27" s="29"/>
      <c r="AG27" s="29"/>
      <c r="AH27" s="29"/>
      <c r="AI27" s="29"/>
    </row>
    <row r="28" spans="1:36" x14ac:dyDescent="0.15">
      <c r="A28" s="27" t="s">
        <v>4111</v>
      </c>
      <c r="E28" s="1104" t="s">
        <v>1444</v>
      </c>
      <c r="F28" s="1105"/>
      <c r="G28" s="1106"/>
      <c r="H28" s="1104" t="s">
        <v>1445</v>
      </c>
      <c r="I28" s="1105"/>
      <c r="J28" s="1106"/>
      <c r="K28" s="1229">
        <v>12398</v>
      </c>
      <c r="L28" s="1230"/>
      <c r="M28" s="1231"/>
      <c r="N28" s="29"/>
      <c r="O28" s="29"/>
      <c r="P28" s="29"/>
      <c r="Q28" s="29"/>
      <c r="R28" s="29"/>
      <c r="S28" s="29"/>
      <c r="T28" s="1081" t="s">
        <v>1446</v>
      </c>
      <c r="U28" s="1094"/>
      <c r="V28" s="1081" t="s">
        <v>1447</v>
      </c>
      <c r="W28" s="1094"/>
      <c r="X28" s="1161">
        <v>15968.43</v>
      </c>
      <c r="Y28" s="1171"/>
      <c r="Z28" s="1162"/>
      <c r="AA28" s="29"/>
      <c r="AB28" s="29"/>
      <c r="AC28" s="29"/>
      <c r="AD28" s="29"/>
      <c r="AE28" s="29"/>
      <c r="AF28" s="29"/>
      <c r="AG28" s="29"/>
      <c r="AH28" s="29"/>
      <c r="AI28" s="29"/>
      <c r="AJ28" s="29"/>
    </row>
    <row r="29" spans="1:36" ht="14" x14ac:dyDescent="0.2">
      <c r="A29" s="87" t="s">
        <v>4110</v>
      </c>
      <c r="E29" s="1072" t="s">
        <v>1448</v>
      </c>
      <c r="F29" s="1073"/>
      <c r="G29" s="1089"/>
      <c r="H29" s="1076"/>
      <c r="I29" s="1077"/>
      <c r="J29" s="1101"/>
      <c r="K29" s="1169">
        <v>91175.98</v>
      </c>
      <c r="L29" s="1170"/>
      <c r="M29" s="1184"/>
      <c r="N29" s="29"/>
      <c r="O29" s="29"/>
      <c r="P29" s="29"/>
      <c r="Q29" s="29"/>
      <c r="R29" s="29"/>
      <c r="S29" s="29"/>
      <c r="T29" s="1081" t="s">
        <v>3764</v>
      </c>
      <c r="U29" s="1094"/>
      <c r="V29" s="1076"/>
      <c r="W29" s="1101"/>
      <c r="X29" s="1161">
        <v>17489.919999999998</v>
      </c>
      <c r="Y29" s="1171"/>
      <c r="Z29" s="1162"/>
      <c r="AA29" s="29"/>
      <c r="AB29" s="29"/>
      <c r="AC29" s="29"/>
      <c r="AD29" s="29"/>
      <c r="AE29" s="29"/>
      <c r="AF29" s="29"/>
      <c r="AG29" s="29"/>
      <c r="AH29" s="29"/>
      <c r="AI29" s="29"/>
      <c r="AJ29" s="29"/>
    </row>
    <row r="30" spans="1:36" x14ac:dyDescent="0.15">
      <c r="A30" s="1091"/>
      <c r="E30" s="1081" t="s">
        <v>1449</v>
      </c>
      <c r="F30" s="1082"/>
      <c r="G30" s="1082"/>
      <c r="H30" s="1082"/>
      <c r="I30" s="1082"/>
      <c r="J30" s="1094"/>
      <c r="K30" s="1081" t="s">
        <v>1450</v>
      </c>
      <c r="L30" s="1082"/>
      <c r="M30" s="1094"/>
      <c r="N30" s="29"/>
      <c r="O30" s="29"/>
      <c r="P30" s="29"/>
      <c r="Q30" s="29"/>
      <c r="R30" s="29"/>
      <c r="S30" s="29"/>
      <c r="T30" s="1081" t="s">
        <v>2773</v>
      </c>
      <c r="U30" s="1094"/>
      <c r="V30" s="1081" t="s">
        <v>2774</v>
      </c>
      <c r="W30" s="1094"/>
      <c r="X30" s="1161">
        <v>212353</v>
      </c>
      <c r="Y30" s="1171"/>
      <c r="Z30" s="1162"/>
      <c r="AA30" s="29"/>
      <c r="AB30" s="29"/>
      <c r="AC30" s="29"/>
      <c r="AD30" s="29"/>
      <c r="AE30" s="29"/>
      <c r="AF30" s="29"/>
      <c r="AG30" s="29"/>
      <c r="AH30" s="29"/>
      <c r="AI30" s="29"/>
      <c r="AJ30" s="29"/>
    </row>
    <row r="31" spans="1:36" x14ac:dyDescent="0.15">
      <c r="A31" s="1091"/>
      <c r="E31" s="1072" t="s">
        <v>1451</v>
      </c>
      <c r="F31" s="1073"/>
      <c r="G31" s="1073"/>
      <c r="H31" s="1073"/>
      <c r="I31" s="1073"/>
      <c r="J31" s="1089"/>
      <c r="K31" s="1076"/>
      <c r="L31" s="1077"/>
      <c r="M31" s="1101"/>
      <c r="N31" s="29"/>
      <c r="O31" s="29"/>
      <c r="P31" s="29"/>
      <c r="Q31" s="29"/>
      <c r="R31" s="29"/>
      <c r="S31" s="29"/>
      <c r="T31" s="1081" t="s">
        <v>2775</v>
      </c>
      <c r="U31" s="1094"/>
      <c r="V31" s="1081" t="s">
        <v>2776</v>
      </c>
      <c r="W31" s="1094"/>
      <c r="X31" s="1161">
        <v>1440</v>
      </c>
      <c r="Y31" s="1171"/>
      <c r="Z31" s="1162"/>
      <c r="AA31" s="29"/>
      <c r="AB31" s="29"/>
      <c r="AC31" s="29"/>
      <c r="AD31" s="29"/>
      <c r="AE31" s="29"/>
      <c r="AF31" s="29"/>
      <c r="AG31" s="29"/>
      <c r="AH31" s="29"/>
      <c r="AI31" s="29"/>
      <c r="AJ31" s="29"/>
    </row>
    <row r="32" spans="1:36" ht="14" thickBot="1" x14ac:dyDescent="0.2">
      <c r="A32" s="1091"/>
      <c r="E32" s="1074" t="s">
        <v>1428</v>
      </c>
      <c r="F32" s="1075"/>
      <c r="G32" s="1075"/>
      <c r="H32" s="1075"/>
      <c r="I32" s="1075"/>
      <c r="J32" s="1092"/>
      <c r="K32" s="1161">
        <v>1149</v>
      </c>
      <c r="L32" s="1171"/>
      <c r="M32" s="1162"/>
      <c r="N32" s="29"/>
      <c r="O32" s="29"/>
      <c r="P32" s="29"/>
      <c r="Q32" s="29"/>
      <c r="R32" s="29"/>
      <c r="S32" s="29"/>
      <c r="T32" s="1081" t="s">
        <v>4113</v>
      </c>
      <c r="U32" s="1094"/>
      <c r="V32" s="1081" t="s">
        <v>4114</v>
      </c>
      <c r="W32" s="1094"/>
      <c r="X32" s="1161">
        <v>100</v>
      </c>
      <c r="Y32" s="1171"/>
      <c r="Z32" s="1162"/>
      <c r="AA32" s="29"/>
      <c r="AB32" s="29"/>
      <c r="AC32" s="29"/>
      <c r="AD32" s="29"/>
      <c r="AE32" s="29"/>
      <c r="AF32" s="29"/>
      <c r="AG32" s="29"/>
      <c r="AH32" s="29"/>
      <c r="AI32" s="29"/>
      <c r="AJ32" s="29"/>
    </row>
    <row r="33" spans="1:36" ht="14" thickBot="1" x14ac:dyDescent="0.2">
      <c r="A33" s="88" t="s">
        <v>1486</v>
      </c>
      <c r="B33" s="88" t="s">
        <v>1487</v>
      </c>
      <c r="E33" s="1074" t="s">
        <v>1430</v>
      </c>
      <c r="F33" s="1075"/>
      <c r="G33" s="1075"/>
      <c r="H33" s="1075"/>
      <c r="I33" s="1075"/>
      <c r="J33" s="1092"/>
      <c r="K33" s="1161">
        <v>264</v>
      </c>
      <c r="L33" s="1171"/>
      <c r="M33" s="1162"/>
      <c r="N33" s="29"/>
      <c r="O33" s="29"/>
      <c r="P33" s="29"/>
      <c r="Q33" s="29"/>
      <c r="R33" s="29"/>
      <c r="S33" s="29"/>
      <c r="T33" s="1081" t="s">
        <v>2777</v>
      </c>
      <c r="U33" s="1094"/>
      <c r="V33" s="1081" t="s">
        <v>2778</v>
      </c>
      <c r="W33" s="1094"/>
      <c r="X33" s="1161">
        <v>188902</v>
      </c>
      <c r="Y33" s="1171"/>
      <c r="Z33" s="1162"/>
      <c r="AA33" s="29"/>
      <c r="AB33" s="29"/>
      <c r="AC33" s="29"/>
      <c r="AD33" s="29"/>
      <c r="AE33" s="29"/>
      <c r="AF33" s="29"/>
      <c r="AG33" s="29"/>
      <c r="AH33" s="29"/>
      <c r="AI33" s="29"/>
      <c r="AJ33" s="29"/>
    </row>
    <row r="34" spans="1:36" ht="14" thickBot="1" x14ac:dyDescent="0.2">
      <c r="A34" s="89" t="s">
        <v>1488</v>
      </c>
      <c r="B34" s="564">
        <v>5</v>
      </c>
      <c r="E34" s="1074" t="s">
        <v>1438</v>
      </c>
      <c r="F34" s="1075"/>
      <c r="G34" s="1075"/>
      <c r="H34" s="1075"/>
      <c r="I34" s="1075"/>
      <c r="J34" s="1092"/>
      <c r="K34" s="1161">
        <v>14452.56</v>
      </c>
      <c r="L34" s="1171"/>
      <c r="M34" s="1162"/>
      <c r="N34" s="29"/>
      <c r="O34" s="29"/>
      <c r="P34" s="29"/>
      <c r="Q34" s="29"/>
      <c r="R34" s="29"/>
      <c r="S34" s="29"/>
      <c r="T34" s="1081" t="s">
        <v>2779</v>
      </c>
      <c r="U34" s="1094"/>
      <c r="V34" s="1081" t="s">
        <v>2780</v>
      </c>
      <c r="W34" s="1094"/>
      <c r="X34" s="1161">
        <v>9430.67</v>
      </c>
      <c r="Y34" s="1171"/>
      <c r="Z34" s="1162"/>
      <c r="AA34" s="29"/>
      <c r="AB34" s="29"/>
      <c r="AC34" s="29"/>
      <c r="AD34" s="29"/>
      <c r="AE34" s="29"/>
      <c r="AF34" s="29"/>
      <c r="AG34" s="29"/>
      <c r="AH34" s="29"/>
      <c r="AI34" s="29"/>
      <c r="AJ34" s="29"/>
    </row>
    <row r="35" spans="1:36" ht="14" thickBot="1" x14ac:dyDescent="0.2">
      <c r="A35" s="90" t="s">
        <v>1489</v>
      </c>
      <c r="B35" s="565">
        <v>108</v>
      </c>
      <c r="E35" s="1072" t="s">
        <v>1453</v>
      </c>
      <c r="F35" s="1073"/>
      <c r="G35" s="1073"/>
      <c r="H35" s="1073"/>
      <c r="I35" s="1073"/>
      <c r="J35" s="1089"/>
      <c r="K35" s="1169">
        <v>15865.56</v>
      </c>
      <c r="L35" s="1170"/>
      <c r="M35" s="1184"/>
      <c r="N35" s="29"/>
      <c r="O35" s="29"/>
      <c r="P35" s="29"/>
      <c r="Q35" s="29"/>
      <c r="R35" s="29"/>
      <c r="S35" s="29"/>
      <c r="T35" s="1072" t="s">
        <v>1448</v>
      </c>
      <c r="U35" s="1089"/>
      <c r="V35" s="1076"/>
      <c r="W35" s="1101"/>
      <c r="X35" s="1169">
        <v>1574565.7</v>
      </c>
      <c r="Y35" s="1170"/>
      <c r="Z35" s="1184"/>
      <c r="AA35" s="29"/>
      <c r="AB35" s="29"/>
      <c r="AC35" s="29"/>
      <c r="AD35" s="29"/>
      <c r="AE35" s="29"/>
      <c r="AF35" s="29"/>
      <c r="AG35" s="29"/>
      <c r="AH35" s="29"/>
      <c r="AI35" s="29"/>
      <c r="AJ35" s="29"/>
    </row>
    <row r="36" spans="1:36" ht="14" thickBot="1" x14ac:dyDescent="0.2">
      <c r="A36" s="89" t="s">
        <v>1490</v>
      </c>
      <c r="B36" s="564">
        <v>114</v>
      </c>
      <c r="E36" s="1072" t="s">
        <v>1454</v>
      </c>
      <c r="F36" s="1073"/>
      <c r="G36" s="1073"/>
      <c r="H36" s="1073"/>
      <c r="I36" s="1073"/>
      <c r="J36" s="1089"/>
      <c r="K36" s="1172"/>
      <c r="L36" s="1173"/>
      <c r="M36" s="1185"/>
      <c r="N36" s="29"/>
      <c r="O36" s="29"/>
      <c r="P36" s="29"/>
      <c r="Q36" s="29"/>
      <c r="R36" s="29"/>
      <c r="S36" s="29"/>
      <c r="T36" s="1081" t="s">
        <v>1449</v>
      </c>
      <c r="U36" s="1082"/>
      <c r="V36" s="1082"/>
      <c r="W36" s="1094"/>
      <c r="X36" s="1081" t="s">
        <v>1450</v>
      </c>
      <c r="Y36" s="1082"/>
      <c r="Z36" s="1094"/>
      <c r="AA36" s="29"/>
      <c r="AB36" s="29"/>
      <c r="AC36" s="29"/>
      <c r="AD36" s="29"/>
      <c r="AE36" s="29"/>
      <c r="AF36" s="29"/>
      <c r="AG36" s="29"/>
      <c r="AH36" s="29"/>
      <c r="AI36" s="29"/>
      <c r="AJ36" s="29"/>
    </row>
    <row r="37" spans="1:36" ht="14" thickBot="1" x14ac:dyDescent="0.2">
      <c r="A37" s="90" t="s">
        <v>1491</v>
      </c>
      <c r="B37" s="565">
        <v>71</v>
      </c>
      <c r="E37" s="1074" t="s">
        <v>1452</v>
      </c>
      <c r="F37" s="1075"/>
      <c r="G37" s="1075"/>
      <c r="H37" s="1075"/>
      <c r="I37" s="1075"/>
      <c r="J37" s="1092"/>
      <c r="K37" s="1161">
        <v>150</v>
      </c>
      <c r="L37" s="1171"/>
      <c r="M37" s="1162"/>
      <c r="N37" s="29"/>
      <c r="O37" s="29"/>
      <c r="P37" s="29"/>
      <c r="Q37" s="29"/>
      <c r="R37" s="29"/>
      <c r="S37" s="29"/>
      <c r="T37" s="1072" t="s">
        <v>1451</v>
      </c>
      <c r="U37" s="1073"/>
      <c r="V37" s="1073"/>
      <c r="W37" s="1089"/>
      <c r="X37" s="1076"/>
      <c r="Y37" s="1077"/>
      <c r="Z37" s="1101"/>
      <c r="AA37" s="29"/>
      <c r="AB37" s="29"/>
      <c r="AC37" s="29"/>
      <c r="AD37" s="29"/>
      <c r="AE37" s="29"/>
      <c r="AF37" s="29"/>
      <c r="AG37" s="29"/>
      <c r="AH37" s="29"/>
      <c r="AI37" s="29"/>
      <c r="AJ37" s="29"/>
    </row>
    <row r="38" spans="1:36" ht="15" thickTop="1" thickBot="1" x14ac:dyDescent="0.2">
      <c r="A38" s="91"/>
      <c r="B38" s="566">
        <v>298</v>
      </c>
      <c r="E38" s="1074" t="s">
        <v>1432</v>
      </c>
      <c r="F38" s="1075"/>
      <c r="G38" s="1075"/>
      <c r="H38" s="1075"/>
      <c r="I38" s="1075"/>
      <c r="J38" s="1092"/>
      <c r="K38" s="1161">
        <v>68</v>
      </c>
      <c r="L38" s="1171"/>
      <c r="M38" s="1162"/>
      <c r="N38" s="29"/>
      <c r="O38" s="29"/>
      <c r="P38" s="29"/>
      <c r="Q38" s="29"/>
      <c r="R38" s="29"/>
      <c r="S38" s="29"/>
      <c r="T38" s="1074" t="s">
        <v>1452</v>
      </c>
      <c r="U38" s="1075"/>
      <c r="V38" s="1075"/>
      <c r="W38" s="1092"/>
      <c r="X38" s="1161">
        <v>7142</v>
      </c>
      <c r="Y38" s="1171"/>
      <c r="Z38" s="1162"/>
      <c r="AA38" s="29"/>
      <c r="AB38" s="29"/>
      <c r="AC38" s="29"/>
      <c r="AD38" s="29"/>
      <c r="AE38" s="29"/>
      <c r="AF38" s="29"/>
      <c r="AG38" s="29"/>
      <c r="AH38" s="29"/>
      <c r="AI38" s="29"/>
      <c r="AJ38" s="29"/>
    </row>
    <row r="39" spans="1:36" x14ac:dyDescent="0.15">
      <c r="E39" s="1074" t="s">
        <v>1438</v>
      </c>
      <c r="F39" s="1075"/>
      <c r="G39" s="1075"/>
      <c r="H39" s="1075"/>
      <c r="I39" s="1075"/>
      <c r="J39" s="1092"/>
      <c r="K39" s="1161">
        <v>11289</v>
      </c>
      <c r="L39" s="1171"/>
      <c r="M39" s="1162"/>
      <c r="N39" s="29"/>
      <c r="O39" s="29"/>
      <c r="P39" s="29"/>
      <c r="Q39" s="29"/>
      <c r="R39" s="29"/>
      <c r="S39" s="29"/>
      <c r="T39" s="1074" t="s">
        <v>1428</v>
      </c>
      <c r="U39" s="1075"/>
      <c r="V39" s="1075"/>
      <c r="W39" s="1092"/>
      <c r="X39" s="1161">
        <v>9254</v>
      </c>
      <c r="Y39" s="1171"/>
      <c r="Z39" s="1162"/>
      <c r="AA39" s="29"/>
      <c r="AB39" s="29"/>
      <c r="AC39" s="29"/>
      <c r="AD39" s="29"/>
      <c r="AE39" s="29"/>
      <c r="AF39" s="29"/>
      <c r="AG39" s="29"/>
      <c r="AH39" s="29"/>
      <c r="AI39" s="29"/>
      <c r="AJ39" s="29"/>
    </row>
    <row r="40" spans="1:36" x14ac:dyDescent="0.15">
      <c r="E40" s="1072" t="s">
        <v>1455</v>
      </c>
      <c r="F40" s="1073"/>
      <c r="G40" s="1073"/>
      <c r="H40" s="1073"/>
      <c r="I40" s="1073"/>
      <c r="J40" s="1089"/>
      <c r="K40" s="1169">
        <v>11507</v>
      </c>
      <c r="L40" s="1170"/>
      <c r="M40" s="1184"/>
      <c r="N40" s="29"/>
      <c r="O40" s="29"/>
      <c r="P40" s="29"/>
      <c r="Q40" s="29"/>
      <c r="R40" s="29"/>
      <c r="S40" s="29"/>
      <c r="T40" s="1074" t="s">
        <v>1430</v>
      </c>
      <c r="U40" s="1075"/>
      <c r="V40" s="1075"/>
      <c r="W40" s="1092"/>
      <c r="X40" s="1161">
        <v>17334</v>
      </c>
      <c r="Y40" s="1171"/>
      <c r="Z40" s="1162"/>
      <c r="AA40" s="29"/>
      <c r="AB40" s="29"/>
      <c r="AC40" s="29"/>
      <c r="AD40" s="29"/>
      <c r="AE40" s="29"/>
      <c r="AF40" s="29"/>
      <c r="AG40" s="29"/>
      <c r="AH40" s="29"/>
      <c r="AI40" s="29"/>
      <c r="AJ40" s="29"/>
    </row>
    <row r="41" spans="1:36" x14ac:dyDescent="0.15">
      <c r="E41" s="1072" t="s">
        <v>1456</v>
      </c>
      <c r="F41" s="1073"/>
      <c r="G41" s="1073"/>
      <c r="H41" s="1073"/>
      <c r="I41" s="1073"/>
      <c r="J41" s="1089"/>
      <c r="K41" s="1172"/>
      <c r="L41" s="1173"/>
      <c r="M41" s="1185"/>
      <c r="N41" s="29"/>
      <c r="O41" s="29"/>
      <c r="P41" s="29"/>
      <c r="Q41" s="29"/>
      <c r="R41" s="29"/>
      <c r="S41" s="29"/>
      <c r="T41" s="1074" t="s">
        <v>1432</v>
      </c>
      <c r="U41" s="1075"/>
      <c r="V41" s="1075"/>
      <c r="W41" s="1092"/>
      <c r="X41" s="1161">
        <v>3583</v>
      </c>
      <c r="Y41" s="1171"/>
      <c r="Z41" s="1162"/>
      <c r="AA41" s="29"/>
      <c r="AB41" s="29"/>
      <c r="AC41" s="29"/>
      <c r="AD41" s="29"/>
      <c r="AE41" s="29"/>
      <c r="AF41" s="29"/>
      <c r="AG41" s="29"/>
      <c r="AH41" s="29"/>
      <c r="AI41" s="29"/>
      <c r="AJ41" s="29"/>
    </row>
    <row r="42" spans="1:36" x14ac:dyDescent="0.15">
      <c r="E42" s="1074" t="s">
        <v>1457</v>
      </c>
      <c r="F42" s="1075"/>
      <c r="G42" s="1075"/>
      <c r="H42" s="1075"/>
      <c r="I42" s="1075"/>
      <c r="J42" s="1092"/>
      <c r="K42" s="1161">
        <v>704</v>
      </c>
      <c r="L42" s="1171"/>
      <c r="M42" s="1162"/>
      <c r="N42" s="29"/>
      <c r="O42" s="29"/>
      <c r="P42" s="29"/>
      <c r="Q42" s="29"/>
      <c r="R42" s="29"/>
      <c r="S42" s="29"/>
      <c r="T42" s="1074" t="s">
        <v>1436</v>
      </c>
      <c r="U42" s="1075"/>
      <c r="V42" s="1075"/>
      <c r="W42" s="1092"/>
      <c r="X42" s="1161">
        <v>496903.57</v>
      </c>
      <c r="Y42" s="1171"/>
      <c r="Z42" s="1162"/>
      <c r="AA42" s="29"/>
      <c r="AB42" s="29"/>
      <c r="AC42" s="29"/>
      <c r="AD42" s="29"/>
      <c r="AE42" s="29"/>
      <c r="AF42" s="29"/>
      <c r="AG42" s="29"/>
      <c r="AH42" s="29"/>
      <c r="AI42" s="29"/>
      <c r="AJ42" s="29"/>
    </row>
    <row r="43" spans="1:36" x14ac:dyDescent="0.15">
      <c r="E43" s="29"/>
      <c r="F43" s="29"/>
      <c r="G43" s="29"/>
      <c r="H43" s="29"/>
      <c r="I43" s="29"/>
      <c r="J43" s="29"/>
      <c r="K43" s="506"/>
      <c r="L43" s="506"/>
      <c r="M43" s="506"/>
      <c r="N43" s="29"/>
      <c r="O43" s="29"/>
      <c r="P43" s="29"/>
      <c r="Q43" s="29"/>
      <c r="R43" s="29"/>
      <c r="S43" s="29"/>
      <c r="T43" s="1074" t="s">
        <v>2772</v>
      </c>
      <c r="U43" s="1075"/>
      <c r="V43" s="1075"/>
      <c r="W43" s="1092"/>
      <c r="X43" s="1161">
        <v>207048</v>
      </c>
      <c r="Y43" s="1171"/>
      <c r="Z43" s="1162"/>
      <c r="AA43" s="29"/>
      <c r="AB43" s="29"/>
      <c r="AC43" s="29"/>
      <c r="AD43" s="29"/>
      <c r="AE43" s="29"/>
      <c r="AF43" s="29"/>
      <c r="AG43" s="29"/>
      <c r="AH43" s="29"/>
      <c r="AI43" s="29"/>
      <c r="AJ43" s="29"/>
    </row>
    <row r="44" spans="1:36" x14ac:dyDescent="0.15">
      <c r="E44" s="1074" t="s">
        <v>1434</v>
      </c>
      <c r="F44" s="1075"/>
      <c r="G44" s="1075"/>
      <c r="H44" s="1075"/>
      <c r="I44" s="1075"/>
      <c r="J44" s="1092"/>
      <c r="K44" s="1161">
        <v>106</v>
      </c>
      <c r="L44" s="1171"/>
      <c r="M44" s="1162"/>
      <c r="N44" s="29"/>
      <c r="O44" s="29"/>
      <c r="P44" s="29"/>
      <c r="Q44" s="29"/>
      <c r="R44" s="29"/>
      <c r="S44" s="29"/>
      <c r="T44" s="1074" t="s">
        <v>1438</v>
      </c>
      <c r="U44" s="1075"/>
      <c r="V44" s="1075"/>
      <c r="W44" s="1092"/>
      <c r="X44" s="1161">
        <v>108179.64</v>
      </c>
      <c r="Y44" s="1171"/>
      <c r="Z44" s="1162"/>
      <c r="AA44" s="29"/>
      <c r="AB44" s="29"/>
      <c r="AC44" s="29"/>
      <c r="AD44" s="29"/>
      <c r="AE44" s="29"/>
      <c r="AF44" s="29"/>
      <c r="AG44" s="29"/>
      <c r="AH44" s="29"/>
      <c r="AI44" s="29"/>
      <c r="AJ44" s="29"/>
    </row>
    <row r="45" spans="1:36" x14ac:dyDescent="0.15">
      <c r="E45" s="1072" t="s">
        <v>1458</v>
      </c>
      <c r="F45" s="1073"/>
      <c r="G45" s="1073"/>
      <c r="H45" s="1073"/>
      <c r="I45" s="1073"/>
      <c r="J45" s="1089"/>
      <c r="K45" s="1169">
        <v>810</v>
      </c>
      <c r="L45" s="1170"/>
      <c r="M45" s="1184"/>
      <c r="N45" s="29"/>
      <c r="O45" s="29"/>
      <c r="P45" s="29"/>
      <c r="Q45" s="29"/>
      <c r="R45" s="29"/>
      <c r="S45" s="29"/>
      <c r="T45" s="1074" t="s">
        <v>1446</v>
      </c>
      <c r="U45" s="1075"/>
      <c r="V45" s="1075"/>
      <c r="W45" s="1092"/>
      <c r="X45" s="1161">
        <v>10465.379999999999</v>
      </c>
      <c r="Y45" s="1171"/>
      <c r="Z45" s="1162"/>
      <c r="AA45" s="29"/>
      <c r="AB45" s="29"/>
      <c r="AC45" s="29"/>
      <c r="AD45" s="29"/>
      <c r="AE45" s="29"/>
      <c r="AF45" s="29"/>
      <c r="AG45" s="29"/>
      <c r="AH45" s="29"/>
      <c r="AI45" s="29"/>
      <c r="AJ45" s="29"/>
    </row>
    <row r="46" spans="1:36" x14ac:dyDescent="0.15">
      <c r="E46" s="1072" t="s">
        <v>2908</v>
      </c>
      <c r="F46" s="1073"/>
      <c r="G46" s="1073"/>
      <c r="H46" s="1073"/>
      <c r="I46" s="1073"/>
      <c r="J46" s="1089"/>
      <c r="K46" s="1172"/>
      <c r="L46" s="1173"/>
      <c r="M46" s="1185"/>
      <c r="N46" s="29"/>
      <c r="O46" s="29"/>
      <c r="P46" s="29"/>
      <c r="Q46" s="29"/>
      <c r="R46" s="29"/>
      <c r="S46" s="29"/>
      <c r="T46" s="1072" t="s">
        <v>1453</v>
      </c>
      <c r="U46" s="1073"/>
      <c r="V46" s="1073"/>
      <c r="W46" s="1089"/>
      <c r="X46" s="1169">
        <v>859909.59</v>
      </c>
      <c r="Y46" s="1170"/>
      <c r="Z46" s="1184"/>
      <c r="AA46" s="29"/>
      <c r="AB46" s="29"/>
      <c r="AC46" s="29"/>
      <c r="AD46" s="29"/>
      <c r="AE46" s="29"/>
      <c r="AF46" s="29"/>
      <c r="AG46" s="29"/>
      <c r="AH46" s="29"/>
      <c r="AI46" s="29"/>
      <c r="AJ46" s="29"/>
    </row>
    <row r="47" spans="1:36" x14ac:dyDescent="0.15">
      <c r="E47" s="1074" t="s">
        <v>1457</v>
      </c>
      <c r="F47" s="1075"/>
      <c r="G47" s="1075"/>
      <c r="H47" s="1075"/>
      <c r="I47" s="1075"/>
      <c r="J47" s="1092"/>
      <c r="K47" s="1161">
        <v>84</v>
      </c>
      <c r="L47" s="1171"/>
      <c r="M47" s="1162"/>
      <c r="N47" s="29"/>
      <c r="O47" s="29"/>
      <c r="P47" s="29"/>
      <c r="Q47" s="29"/>
      <c r="R47" s="29"/>
      <c r="S47" s="29"/>
      <c r="T47" s="1072" t="s">
        <v>1454</v>
      </c>
      <c r="U47" s="1073"/>
      <c r="V47" s="1073"/>
      <c r="W47" s="1089"/>
      <c r="X47" s="1172"/>
      <c r="Y47" s="1173"/>
      <c r="Z47" s="1185"/>
      <c r="AA47" s="29"/>
      <c r="AB47" s="29"/>
      <c r="AC47" s="29"/>
      <c r="AD47" s="29"/>
      <c r="AE47" s="29"/>
      <c r="AF47" s="29"/>
      <c r="AG47" s="29"/>
      <c r="AH47" s="29"/>
      <c r="AI47" s="29"/>
      <c r="AJ47" s="29"/>
    </row>
    <row r="48" spans="1:36" x14ac:dyDescent="0.15">
      <c r="E48" s="1074" t="s">
        <v>1469</v>
      </c>
      <c r="F48" s="1075"/>
      <c r="G48" s="1075"/>
      <c r="H48" s="1075"/>
      <c r="I48" s="1075"/>
      <c r="J48" s="1092"/>
      <c r="K48" s="1161">
        <v>84</v>
      </c>
      <c r="L48" s="1171"/>
      <c r="M48" s="1162"/>
      <c r="N48" s="29"/>
      <c r="O48" s="29"/>
      <c r="P48" s="29"/>
      <c r="Q48" s="29"/>
      <c r="R48" s="29"/>
      <c r="S48" s="29"/>
      <c r="T48" s="1074" t="s">
        <v>1452</v>
      </c>
      <c r="U48" s="1075"/>
      <c r="V48" s="1075"/>
      <c r="W48" s="1092"/>
      <c r="X48" s="1161">
        <v>4563</v>
      </c>
      <c r="Y48" s="1171"/>
      <c r="Z48" s="1162"/>
      <c r="AA48" s="29"/>
      <c r="AB48" s="29"/>
      <c r="AC48" s="29"/>
      <c r="AD48" s="29"/>
      <c r="AE48" s="29"/>
      <c r="AF48" s="29"/>
      <c r="AG48" s="29"/>
      <c r="AH48" s="29"/>
      <c r="AI48" s="29"/>
      <c r="AJ48" s="29"/>
    </row>
    <row r="49" spans="5:36" x14ac:dyDescent="0.15">
      <c r="E49" s="1072" t="s">
        <v>2909</v>
      </c>
      <c r="F49" s="1073"/>
      <c r="G49" s="1073"/>
      <c r="H49" s="1073"/>
      <c r="I49" s="1073"/>
      <c r="J49" s="1089"/>
      <c r="K49" s="1169">
        <v>168</v>
      </c>
      <c r="L49" s="1170"/>
      <c r="M49" s="1184"/>
      <c r="N49" s="29"/>
      <c r="O49" s="29"/>
      <c r="P49" s="29"/>
      <c r="Q49" s="29"/>
      <c r="R49" s="29"/>
      <c r="S49" s="29"/>
      <c r="T49" s="1074" t="s">
        <v>1432</v>
      </c>
      <c r="U49" s="1075"/>
      <c r="V49" s="1075"/>
      <c r="W49" s="1092"/>
      <c r="X49" s="1161">
        <v>3485</v>
      </c>
      <c r="Y49" s="1171"/>
      <c r="Z49" s="1162"/>
      <c r="AA49" s="29"/>
      <c r="AB49" s="29"/>
      <c r="AC49" s="29"/>
      <c r="AD49" s="29"/>
      <c r="AE49" s="29"/>
      <c r="AF49" s="29"/>
      <c r="AG49" s="29"/>
      <c r="AH49" s="29"/>
      <c r="AI49" s="29"/>
      <c r="AJ49" s="29"/>
    </row>
    <row r="50" spans="5:36" x14ac:dyDescent="0.15">
      <c r="E50" s="1232" t="s">
        <v>1459</v>
      </c>
      <c r="F50" s="1233"/>
      <c r="G50" s="1233"/>
      <c r="H50" s="1233"/>
      <c r="I50" s="1233"/>
      <c r="J50" s="1234"/>
      <c r="K50" s="1235"/>
      <c r="L50" s="1236"/>
      <c r="M50" s="1237"/>
      <c r="N50" s="29"/>
      <c r="O50" s="29"/>
      <c r="P50" s="29"/>
      <c r="Q50" s="29"/>
      <c r="R50" s="29"/>
      <c r="S50" s="29"/>
      <c r="T50" s="1074" t="s">
        <v>1436</v>
      </c>
      <c r="U50" s="1075"/>
      <c r="V50" s="1075"/>
      <c r="W50" s="1092"/>
      <c r="X50" s="1161">
        <v>45458</v>
      </c>
      <c r="Y50" s="1171"/>
      <c r="Z50" s="1162"/>
      <c r="AA50" s="29"/>
      <c r="AB50" s="29"/>
      <c r="AC50" s="29"/>
      <c r="AD50" s="29"/>
      <c r="AE50" s="29"/>
      <c r="AF50" s="29"/>
      <c r="AG50" s="29"/>
      <c r="AH50" s="29"/>
      <c r="AI50" s="29"/>
      <c r="AJ50" s="29"/>
    </row>
    <row r="51" spans="5:36" x14ac:dyDescent="0.15">
      <c r="E51" s="1110" t="s">
        <v>1438</v>
      </c>
      <c r="F51" s="1111"/>
      <c r="G51" s="1111"/>
      <c r="H51" s="1111"/>
      <c r="I51" s="1111"/>
      <c r="J51" s="1112"/>
      <c r="K51" s="1229">
        <v>57</v>
      </c>
      <c r="L51" s="1230"/>
      <c r="M51" s="1231"/>
      <c r="N51" s="29"/>
      <c r="O51" s="29"/>
      <c r="P51" s="29"/>
      <c r="Q51" s="29"/>
      <c r="R51" s="29"/>
      <c r="S51" s="29"/>
      <c r="T51" s="1074" t="s">
        <v>2772</v>
      </c>
      <c r="U51" s="1075"/>
      <c r="V51" s="1075"/>
      <c r="W51" s="1092"/>
      <c r="X51" s="1161">
        <v>15332</v>
      </c>
      <c r="Y51" s="1171"/>
      <c r="Z51" s="1162"/>
      <c r="AA51" s="29"/>
      <c r="AB51" s="29"/>
      <c r="AC51" s="29"/>
      <c r="AD51" s="29"/>
      <c r="AE51" s="29"/>
      <c r="AF51" s="29"/>
      <c r="AG51" s="29"/>
      <c r="AH51" s="29"/>
      <c r="AI51" s="29"/>
      <c r="AJ51" s="29"/>
    </row>
    <row r="52" spans="5:36" x14ac:dyDescent="0.15">
      <c r="E52" s="1072" t="s">
        <v>1460</v>
      </c>
      <c r="F52" s="1073"/>
      <c r="G52" s="1073"/>
      <c r="H52" s="1073"/>
      <c r="I52" s="1073"/>
      <c r="J52" s="1089"/>
      <c r="K52" s="1169">
        <v>57</v>
      </c>
      <c r="L52" s="1170"/>
      <c r="M52" s="1184"/>
      <c r="N52" s="29"/>
      <c r="O52" s="29"/>
      <c r="P52" s="29"/>
      <c r="Q52" s="29"/>
      <c r="R52" s="29"/>
      <c r="S52" s="29"/>
      <c r="T52" s="1074" t="s">
        <v>1438</v>
      </c>
      <c r="U52" s="1075"/>
      <c r="V52" s="1075"/>
      <c r="W52" s="1092"/>
      <c r="X52" s="1161">
        <v>25615.8</v>
      </c>
      <c r="Y52" s="1171"/>
      <c r="Z52" s="1162"/>
      <c r="AA52" s="29"/>
      <c r="AB52" s="29"/>
      <c r="AC52" s="29"/>
      <c r="AD52" s="29"/>
      <c r="AE52" s="29"/>
      <c r="AF52" s="29"/>
      <c r="AG52" s="29"/>
      <c r="AH52" s="29"/>
      <c r="AI52" s="29"/>
      <c r="AJ52" s="29"/>
    </row>
    <row r="53" spans="5:36" x14ac:dyDescent="0.15">
      <c r="E53" s="1072" t="s">
        <v>1461</v>
      </c>
      <c r="F53" s="1073"/>
      <c r="G53" s="1073"/>
      <c r="H53" s="1073"/>
      <c r="I53" s="1073"/>
      <c r="J53" s="1089"/>
      <c r="K53" s="1172"/>
      <c r="L53" s="1173"/>
      <c r="M53" s="1185"/>
      <c r="N53" s="29"/>
      <c r="O53" s="29"/>
      <c r="P53" s="29"/>
      <c r="Q53" s="29"/>
      <c r="R53" s="29"/>
      <c r="S53" s="29"/>
      <c r="T53" s="1074" t="s">
        <v>1446</v>
      </c>
      <c r="U53" s="1075"/>
      <c r="V53" s="1075"/>
      <c r="W53" s="1092"/>
      <c r="X53" s="1161">
        <v>5503.05</v>
      </c>
      <c r="Y53" s="1171"/>
      <c r="Z53" s="1162"/>
      <c r="AA53" s="29"/>
      <c r="AB53" s="29"/>
      <c r="AC53" s="29"/>
      <c r="AD53" s="29"/>
      <c r="AE53" s="29"/>
      <c r="AF53" s="29"/>
      <c r="AG53" s="29"/>
      <c r="AH53" s="29"/>
      <c r="AI53" s="29"/>
      <c r="AJ53" s="29"/>
    </row>
    <row r="54" spans="5:36" x14ac:dyDescent="0.15">
      <c r="E54" s="1074" t="s">
        <v>1440</v>
      </c>
      <c r="F54" s="1075"/>
      <c r="G54" s="1075"/>
      <c r="H54" s="1075"/>
      <c r="I54" s="1075"/>
      <c r="J54" s="1092"/>
      <c r="K54" s="1161">
        <v>27246.92</v>
      </c>
      <c r="L54" s="1171"/>
      <c r="M54" s="1162"/>
      <c r="N54" s="29"/>
      <c r="O54" s="29"/>
      <c r="P54" s="29"/>
      <c r="Q54" s="29"/>
      <c r="R54" s="29"/>
      <c r="S54" s="29"/>
      <c r="T54" s="1072" t="s">
        <v>1455</v>
      </c>
      <c r="U54" s="1073"/>
      <c r="V54" s="1073"/>
      <c r="W54" s="1089"/>
      <c r="X54" s="1169">
        <v>99956.85</v>
      </c>
      <c r="Y54" s="1170"/>
      <c r="Z54" s="1184"/>
      <c r="AA54" s="29"/>
      <c r="AB54" s="29"/>
      <c r="AC54" s="29"/>
      <c r="AD54" s="29"/>
      <c r="AE54" s="29"/>
      <c r="AF54" s="29"/>
      <c r="AG54" s="29"/>
      <c r="AH54" s="29"/>
      <c r="AI54" s="29"/>
      <c r="AJ54" s="29"/>
    </row>
    <row r="55" spans="5:36" x14ac:dyDescent="0.15">
      <c r="E55" s="1072" t="s">
        <v>1462</v>
      </c>
      <c r="F55" s="1073"/>
      <c r="G55" s="1073"/>
      <c r="H55" s="1073"/>
      <c r="I55" s="1073"/>
      <c r="J55" s="1089"/>
      <c r="K55" s="1169">
        <v>27246.92</v>
      </c>
      <c r="L55" s="1170"/>
      <c r="M55" s="1184"/>
      <c r="N55" s="29"/>
      <c r="O55" s="29"/>
      <c r="P55" s="29"/>
      <c r="Q55" s="29"/>
      <c r="R55" s="29"/>
      <c r="S55" s="29"/>
      <c r="T55" s="29"/>
      <c r="U55" s="29"/>
      <c r="V55" s="29"/>
      <c r="W55" s="29"/>
      <c r="X55" s="506"/>
      <c r="Y55" s="506"/>
      <c r="Z55" s="506"/>
      <c r="AA55" s="29"/>
      <c r="AB55" s="29"/>
      <c r="AC55" s="29"/>
      <c r="AD55" s="29"/>
      <c r="AE55" s="29"/>
      <c r="AF55" s="29"/>
      <c r="AG55" s="29"/>
      <c r="AH55" s="29"/>
      <c r="AI55" s="29"/>
      <c r="AJ55" s="29"/>
    </row>
    <row r="56" spans="5:36" x14ac:dyDescent="0.15">
      <c r="E56" s="1072" t="s">
        <v>1463</v>
      </c>
      <c r="F56" s="1073"/>
      <c r="G56" s="1073"/>
      <c r="H56" s="1073"/>
      <c r="I56" s="1073"/>
      <c r="J56" s="1089"/>
      <c r="K56" s="1172"/>
      <c r="L56" s="1173"/>
      <c r="M56" s="1185"/>
      <c r="N56" s="29"/>
      <c r="O56" s="29"/>
      <c r="P56" s="29"/>
      <c r="Q56" s="29"/>
      <c r="R56" s="29"/>
      <c r="S56" s="29"/>
      <c r="T56" s="1232" t="s">
        <v>1459</v>
      </c>
      <c r="U56" s="1233"/>
      <c r="V56" s="1233"/>
      <c r="W56" s="1234"/>
      <c r="X56" s="1235"/>
      <c r="Y56" s="1236"/>
      <c r="Z56" s="1237"/>
      <c r="AA56" s="29"/>
      <c r="AB56" s="29"/>
      <c r="AC56" s="29"/>
      <c r="AD56" s="29"/>
      <c r="AE56" s="29"/>
      <c r="AF56" s="29"/>
      <c r="AG56" s="29"/>
      <c r="AH56" s="29"/>
      <c r="AI56" s="29"/>
      <c r="AJ56" s="29"/>
    </row>
    <row r="57" spans="5:36" x14ac:dyDescent="0.15">
      <c r="E57" s="1074" t="s">
        <v>1464</v>
      </c>
      <c r="F57" s="1075"/>
      <c r="G57" s="1075"/>
      <c r="H57" s="1075"/>
      <c r="I57" s="1075"/>
      <c r="J57" s="1092"/>
      <c r="K57" s="1161">
        <v>1095.5</v>
      </c>
      <c r="L57" s="1171"/>
      <c r="M57" s="1162"/>
      <c r="N57" s="29"/>
      <c r="O57" s="29"/>
      <c r="P57" s="29"/>
      <c r="Q57" s="29"/>
      <c r="R57" s="29"/>
      <c r="S57" s="29"/>
      <c r="T57" s="1110" t="s">
        <v>1438</v>
      </c>
      <c r="U57" s="1111"/>
      <c r="V57" s="1111"/>
      <c r="W57" s="1112"/>
      <c r="X57" s="1229">
        <v>38</v>
      </c>
      <c r="Y57" s="1230"/>
      <c r="Z57" s="1231"/>
      <c r="AA57" s="29"/>
      <c r="AB57" s="29"/>
      <c r="AC57" s="29"/>
      <c r="AD57" s="29"/>
      <c r="AE57" s="29"/>
      <c r="AF57" s="29"/>
      <c r="AG57" s="29"/>
      <c r="AH57" s="29"/>
      <c r="AI57" s="29"/>
      <c r="AJ57" s="29"/>
    </row>
    <row r="58" spans="5:36" x14ac:dyDescent="0.15">
      <c r="E58" s="1072" t="s">
        <v>1465</v>
      </c>
      <c r="F58" s="1073"/>
      <c r="G58" s="1073"/>
      <c r="H58" s="1073"/>
      <c r="I58" s="1073"/>
      <c r="J58" s="1089"/>
      <c r="K58" s="1169">
        <v>1095.5</v>
      </c>
      <c r="L58" s="1170"/>
      <c r="M58" s="1184"/>
      <c r="N58" s="29"/>
      <c r="O58" s="29"/>
      <c r="P58" s="29"/>
      <c r="Q58" s="29"/>
      <c r="R58" s="29"/>
      <c r="S58" s="29"/>
      <c r="T58" s="1232" t="s">
        <v>1460</v>
      </c>
      <c r="U58" s="1233"/>
      <c r="V58" s="1233"/>
      <c r="W58" s="1234"/>
      <c r="X58" s="1241">
        <v>38</v>
      </c>
      <c r="Y58" s="1242"/>
      <c r="Z58" s="1243"/>
      <c r="AA58" s="29"/>
      <c r="AB58" s="29"/>
      <c r="AC58" s="29"/>
      <c r="AD58" s="29"/>
      <c r="AE58" s="29"/>
      <c r="AF58" s="29"/>
      <c r="AG58" s="29"/>
      <c r="AH58" s="29"/>
      <c r="AI58" s="29"/>
      <c r="AJ58" s="29"/>
    </row>
    <row r="59" spans="5:36" x14ac:dyDescent="0.15">
      <c r="E59" s="1072" t="s">
        <v>2793</v>
      </c>
      <c r="F59" s="1073"/>
      <c r="G59" s="1073"/>
      <c r="H59" s="1073"/>
      <c r="I59" s="1073"/>
      <c r="J59" s="1089"/>
      <c r="K59" s="1190"/>
      <c r="L59" s="1191"/>
      <c r="M59" s="1192"/>
      <c r="N59" s="29"/>
      <c r="O59" s="29"/>
      <c r="P59" s="29"/>
      <c r="Q59" s="29"/>
      <c r="R59" s="29"/>
      <c r="S59" s="29"/>
      <c r="T59" s="1072" t="s">
        <v>1461</v>
      </c>
      <c r="U59" s="1073"/>
      <c r="V59" s="1073"/>
      <c r="W59" s="1089"/>
      <c r="X59" s="1172"/>
      <c r="Y59" s="1173"/>
      <c r="Z59" s="1185"/>
      <c r="AA59" s="29"/>
      <c r="AB59" s="29"/>
      <c r="AC59" s="29"/>
      <c r="AD59" s="29"/>
      <c r="AE59" s="29"/>
      <c r="AF59" s="29"/>
      <c r="AG59" s="29"/>
      <c r="AH59" s="29"/>
      <c r="AI59" s="29"/>
      <c r="AJ59" s="29"/>
    </row>
    <row r="60" spans="5:36" x14ac:dyDescent="0.15">
      <c r="E60" s="1074" t="s">
        <v>2766</v>
      </c>
      <c r="F60" s="1075"/>
      <c r="G60" s="1075"/>
      <c r="H60" s="1075"/>
      <c r="I60" s="1075"/>
      <c r="J60" s="1092"/>
      <c r="K60" s="1161">
        <v>1477</v>
      </c>
      <c r="L60" s="1171"/>
      <c r="M60" s="1162"/>
      <c r="N60" s="29"/>
      <c r="O60" s="29"/>
      <c r="P60" s="29"/>
      <c r="Q60" s="29"/>
      <c r="R60" s="29"/>
      <c r="S60" s="29"/>
      <c r="T60" s="1074" t="s">
        <v>1440</v>
      </c>
      <c r="U60" s="1075"/>
      <c r="V60" s="1075"/>
      <c r="W60" s="1092"/>
      <c r="X60" s="1161">
        <v>626</v>
      </c>
      <c r="Y60" s="1171"/>
      <c r="Z60" s="1162"/>
      <c r="AA60" s="29"/>
      <c r="AB60" s="29"/>
      <c r="AC60" s="29"/>
      <c r="AD60" s="29"/>
      <c r="AE60" s="29"/>
      <c r="AF60" s="29"/>
      <c r="AG60" s="29"/>
      <c r="AH60" s="29"/>
      <c r="AI60" s="29"/>
      <c r="AJ60" s="29"/>
    </row>
    <row r="61" spans="5:36" x14ac:dyDescent="0.15">
      <c r="E61" s="1072" t="s">
        <v>2794</v>
      </c>
      <c r="F61" s="1073"/>
      <c r="G61" s="1073"/>
      <c r="H61" s="1073"/>
      <c r="I61" s="1073"/>
      <c r="J61" s="1089"/>
      <c r="K61" s="1169">
        <v>1477</v>
      </c>
      <c r="L61" s="1170"/>
      <c r="M61" s="1184"/>
      <c r="N61" s="29"/>
      <c r="O61" s="29"/>
      <c r="P61" s="29"/>
      <c r="Q61" s="29"/>
      <c r="R61" s="29"/>
      <c r="S61" s="29"/>
      <c r="T61" s="1072" t="s">
        <v>1462</v>
      </c>
      <c r="U61" s="1073"/>
      <c r="V61" s="1073"/>
      <c r="W61" s="1089"/>
      <c r="X61" s="1169">
        <v>626</v>
      </c>
      <c r="Y61" s="1170"/>
      <c r="Z61" s="1184"/>
      <c r="AA61" s="29"/>
      <c r="AB61" s="29"/>
      <c r="AC61" s="29"/>
      <c r="AD61" s="29"/>
      <c r="AE61" s="29"/>
      <c r="AF61" s="29"/>
      <c r="AG61" s="29"/>
      <c r="AH61" s="29"/>
      <c r="AI61" s="29"/>
      <c r="AJ61" s="29"/>
    </row>
    <row r="62" spans="5:36" x14ac:dyDescent="0.15">
      <c r="E62" s="1072" t="s">
        <v>2795</v>
      </c>
      <c r="F62" s="1073"/>
      <c r="G62" s="1073"/>
      <c r="H62" s="1073"/>
      <c r="I62" s="1073"/>
      <c r="J62" s="1089"/>
      <c r="K62" s="1190"/>
      <c r="L62" s="1191"/>
      <c r="M62" s="1192"/>
      <c r="N62" s="29"/>
      <c r="O62" s="29"/>
      <c r="P62" s="29"/>
      <c r="Q62" s="29"/>
      <c r="R62" s="29"/>
      <c r="S62" s="29"/>
      <c r="T62" s="1072" t="s">
        <v>2781</v>
      </c>
      <c r="U62" s="1073"/>
      <c r="V62" s="1073"/>
      <c r="W62" s="1089"/>
      <c r="X62" s="1172"/>
      <c r="Y62" s="1173"/>
      <c r="Z62" s="1185"/>
      <c r="AA62" s="29"/>
      <c r="AB62" s="29"/>
      <c r="AC62" s="29"/>
      <c r="AD62" s="29"/>
      <c r="AE62" s="29"/>
      <c r="AF62" s="29"/>
      <c r="AG62" s="29"/>
      <c r="AH62" s="29"/>
      <c r="AI62" s="29"/>
      <c r="AJ62" s="29"/>
    </row>
    <row r="63" spans="5:36" x14ac:dyDescent="0.15">
      <c r="E63" s="1074" t="s">
        <v>2764</v>
      </c>
      <c r="F63" s="1075"/>
      <c r="G63" s="1075"/>
      <c r="H63" s="1075"/>
      <c r="I63" s="1075"/>
      <c r="J63" s="1092"/>
      <c r="K63" s="1161">
        <v>1155</v>
      </c>
      <c r="L63" s="1171"/>
      <c r="M63" s="1162"/>
      <c r="N63" s="29"/>
      <c r="O63" s="29"/>
      <c r="P63" s="29"/>
      <c r="Q63" s="29"/>
      <c r="R63" s="29"/>
      <c r="S63" s="29"/>
      <c r="T63" s="1074" t="s">
        <v>2749</v>
      </c>
      <c r="U63" s="1075"/>
      <c r="V63" s="1075"/>
      <c r="W63" s="1092"/>
      <c r="X63" s="1161">
        <v>2625</v>
      </c>
      <c r="Y63" s="1171"/>
      <c r="Z63" s="1162"/>
      <c r="AA63" s="29"/>
      <c r="AB63" s="29"/>
      <c r="AC63" s="29"/>
      <c r="AD63" s="29"/>
      <c r="AE63" s="29"/>
      <c r="AF63" s="29"/>
      <c r="AG63" s="29"/>
      <c r="AH63" s="29"/>
      <c r="AI63" s="29"/>
      <c r="AJ63" s="29"/>
    </row>
    <row r="64" spans="5:36" x14ac:dyDescent="0.15">
      <c r="E64" s="1072" t="s">
        <v>2796</v>
      </c>
      <c r="F64" s="1073"/>
      <c r="G64" s="1073"/>
      <c r="H64" s="1073"/>
      <c r="I64" s="1073"/>
      <c r="J64" s="1089"/>
      <c r="K64" s="1169">
        <v>1155</v>
      </c>
      <c r="L64" s="1170"/>
      <c r="M64" s="1184"/>
      <c r="N64" s="29"/>
      <c r="O64" s="29"/>
      <c r="P64" s="29"/>
      <c r="Q64" s="29"/>
      <c r="R64" s="29"/>
      <c r="S64" s="29"/>
      <c r="T64" s="1072" t="s">
        <v>2782</v>
      </c>
      <c r="U64" s="1073"/>
      <c r="V64" s="1073"/>
      <c r="W64" s="1089"/>
      <c r="X64" s="1169">
        <v>2625</v>
      </c>
      <c r="Y64" s="1170"/>
      <c r="Z64" s="1184"/>
      <c r="AA64" s="29"/>
      <c r="AB64" s="29"/>
      <c r="AC64" s="29"/>
      <c r="AD64" s="29"/>
      <c r="AE64" s="29"/>
      <c r="AF64" s="29"/>
      <c r="AG64" s="29"/>
      <c r="AH64" s="29"/>
      <c r="AI64" s="29"/>
      <c r="AJ64" s="29"/>
    </row>
    <row r="65" spans="5:36" x14ac:dyDescent="0.15">
      <c r="E65" s="1072" t="s">
        <v>1466</v>
      </c>
      <c r="F65" s="1073"/>
      <c r="G65" s="1073"/>
      <c r="H65" s="1073"/>
      <c r="I65" s="1073"/>
      <c r="J65" s="1089"/>
      <c r="K65" s="1172"/>
      <c r="L65" s="1173"/>
      <c r="M65" s="1185"/>
      <c r="N65" s="29"/>
      <c r="O65" s="29"/>
      <c r="P65" s="29"/>
      <c r="Q65" s="29"/>
      <c r="R65" s="29"/>
      <c r="S65" s="29"/>
      <c r="T65" s="1072" t="s">
        <v>2783</v>
      </c>
      <c r="U65" s="1073"/>
      <c r="V65" s="1073"/>
      <c r="W65" s="1089"/>
      <c r="X65" s="1172"/>
      <c r="Y65" s="1173"/>
      <c r="Z65" s="1185"/>
      <c r="AA65" s="29"/>
      <c r="AB65" s="29"/>
      <c r="AC65" s="29"/>
      <c r="AD65" s="29"/>
      <c r="AE65" s="29"/>
      <c r="AF65" s="29"/>
      <c r="AG65" s="29"/>
      <c r="AH65" s="29"/>
      <c r="AI65" s="29"/>
      <c r="AJ65" s="29"/>
    </row>
    <row r="66" spans="5:36" x14ac:dyDescent="0.15">
      <c r="E66" s="1074" t="s">
        <v>1457</v>
      </c>
      <c r="F66" s="1075"/>
      <c r="G66" s="1075"/>
      <c r="H66" s="1075"/>
      <c r="I66" s="1075"/>
      <c r="J66" s="1092"/>
      <c r="K66" s="1161">
        <v>1580</v>
      </c>
      <c r="L66" s="1171"/>
      <c r="M66" s="1162"/>
      <c r="N66" s="29"/>
      <c r="O66" s="29"/>
      <c r="P66" s="29"/>
      <c r="Q66" s="29"/>
      <c r="R66" s="29"/>
      <c r="S66" s="29"/>
      <c r="T66" s="1074" t="s">
        <v>2745</v>
      </c>
      <c r="U66" s="1075"/>
      <c r="V66" s="1075"/>
      <c r="W66" s="1092"/>
      <c r="X66" s="1161">
        <v>727</v>
      </c>
      <c r="Y66" s="1171"/>
      <c r="Z66" s="1162"/>
      <c r="AA66" s="29"/>
      <c r="AB66" s="29"/>
      <c r="AC66" s="29"/>
      <c r="AD66" s="29"/>
      <c r="AE66" s="29"/>
      <c r="AF66" s="29"/>
      <c r="AG66" s="29"/>
      <c r="AH66" s="29"/>
      <c r="AI66" s="29"/>
      <c r="AJ66" s="29"/>
    </row>
    <row r="67" spans="5:36" x14ac:dyDescent="0.15">
      <c r="E67" s="1074" t="s">
        <v>1434</v>
      </c>
      <c r="F67" s="1075"/>
      <c r="G67" s="1075"/>
      <c r="H67" s="1075"/>
      <c r="I67" s="1075"/>
      <c r="J67" s="1092"/>
      <c r="K67" s="1161">
        <v>53</v>
      </c>
      <c r="L67" s="1171"/>
      <c r="M67" s="1162"/>
      <c r="N67" s="29"/>
      <c r="O67" s="29"/>
      <c r="P67" s="29"/>
      <c r="Q67" s="29"/>
      <c r="R67" s="29"/>
      <c r="S67" s="29"/>
      <c r="T67" s="1072" t="s">
        <v>2784</v>
      </c>
      <c r="U67" s="1073"/>
      <c r="V67" s="1073"/>
      <c r="W67" s="1089"/>
      <c r="X67" s="1169">
        <v>727</v>
      </c>
      <c r="Y67" s="1170"/>
      <c r="Z67" s="1184"/>
      <c r="AA67" s="29"/>
      <c r="AB67" s="29"/>
      <c r="AC67" s="29"/>
      <c r="AD67" s="29"/>
      <c r="AE67" s="29"/>
      <c r="AF67" s="29"/>
      <c r="AG67" s="29"/>
      <c r="AH67" s="29"/>
      <c r="AI67" s="29"/>
      <c r="AJ67" s="29"/>
    </row>
    <row r="68" spans="5:36" x14ac:dyDescent="0.15">
      <c r="E68" s="1072" t="s">
        <v>1467</v>
      </c>
      <c r="F68" s="1073"/>
      <c r="G68" s="1073"/>
      <c r="H68" s="1073"/>
      <c r="I68" s="1073"/>
      <c r="J68" s="1089"/>
      <c r="K68" s="1169">
        <v>1633</v>
      </c>
      <c r="L68" s="1170"/>
      <c r="M68" s="1184"/>
      <c r="N68" s="29"/>
      <c r="O68" s="29"/>
      <c r="P68" s="29"/>
      <c r="Q68" s="29"/>
      <c r="R68" s="29"/>
      <c r="S68" s="29"/>
      <c r="T68" s="1072" t="s">
        <v>2785</v>
      </c>
      <c r="U68" s="1073"/>
      <c r="V68" s="1073"/>
      <c r="W68" s="1089"/>
      <c r="X68" s="1172"/>
      <c r="Y68" s="1173"/>
      <c r="Z68" s="1185"/>
      <c r="AA68" s="29"/>
      <c r="AB68" s="29"/>
      <c r="AC68" s="29"/>
      <c r="AD68" s="29"/>
      <c r="AE68" s="29"/>
      <c r="AF68" s="29"/>
      <c r="AG68" s="29"/>
      <c r="AH68" s="29"/>
      <c r="AI68" s="29"/>
      <c r="AJ68" s="29"/>
    </row>
    <row r="69" spans="5:36" x14ac:dyDescent="0.15">
      <c r="E69" s="1072" t="s">
        <v>1468</v>
      </c>
      <c r="F69" s="1073"/>
      <c r="G69" s="1073"/>
      <c r="H69" s="1073"/>
      <c r="I69" s="1073"/>
      <c r="J69" s="1089"/>
      <c r="K69" s="1172"/>
      <c r="L69" s="1173"/>
      <c r="M69" s="1185"/>
      <c r="N69" s="29"/>
      <c r="O69" s="29"/>
      <c r="P69" s="29"/>
      <c r="Q69" s="29"/>
      <c r="R69" s="29"/>
      <c r="S69" s="29"/>
      <c r="T69" s="1074" t="s">
        <v>2747</v>
      </c>
      <c r="U69" s="1075"/>
      <c r="V69" s="1075"/>
      <c r="W69" s="1092"/>
      <c r="X69" s="1161">
        <v>6537.48</v>
      </c>
      <c r="Y69" s="1171"/>
      <c r="Z69" s="1162"/>
      <c r="AA69" s="29"/>
      <c r="AB69" s="29"/>
      <c r="AC69" s="29"/>
      <c r="AD69" s="29"/>
      <c r="AE69" s="29"/>
      <c r="AF69" s="29"/>
      <c r="AG69" s="29"/>
      <c r="AH69" s="29"/>
      <c r="AI69" s="29"/>
      <c r="AJ69" s="29"/>
    </row>
    <row r="70" spans="5:36" x14ac:dyDescent="0.15">
      <c r="E70" s="1074" t="s">
        <v>1457</v>
      </c>
      <c r="F70" s="1075"/>
      <c r="G70" s="1075"/>
      <c r="H70" s="1075"/>
      <c r="I70" s="1075"/>
      <c r="J70" s="1092"/>
      <c r="K70" s="1161">
        <v>236</v>
      </c>
      <c r="L70" s="1171"/>
      <c r="M70" s="1162"/>
      <c r="N70" s="29"/>
      <c r="O70" s="29"/>
      <c r="P70" s="29"/>
      <c r="Q70" s="29"/>
      <c r="R70" s="29"/>
      <c r="S70" s="29"/>
      <c r="T70" s="1072" t="s">
        <v>2786</v>
      </c>
      <c r="U70" s="1073"/>
      <c r="V70" s="1073"/>
      <c r="W70" s="1089"/>
      <c r="X70" s="1169">
        <v>6537.48</v>
      </c>
      <c r="Y70" s="1170"/>
      <c r="Z70" s="1184"/>
      <c r="AA70" s="29"/>
      <c r="AB70" s="29"/>
      <c r="AC70" s="29"/>
      <c r="AD70" s="29"/>
      <c r="AE70" s="29"/>
      <c r="AF70" s="29"/>
      <c r="AG70" s="29"/>
      <c r="AH70" s="29"/>
      <c r="AI70" s="29"/>
      <c r="AJ70" s="29"/>
    </row>
    <row r="71" spans="5:36" x14ac:dyDescent="0.15">
      <c r="E71" s="1074" t="s">
        <v>1469</v>
      </c>
      <c r="F71" s="1075"/>
      <c r="G71" s="1075"/>
      <c r="H71" s="1075"/>
      <c r="I71" s="1075"/>
      <c r="J71" s="1092"/>
      <c r="K71" s="1161">
        <v>155</v>
      </c>
      <c r="L71" s="1171"/>
      <c r="M71" s="1162"/>
      <c r="N71" s="29"/>
      <c r="O71" s="29"/>
      <c r="P71" s="29"/>
      <c r="Q71" s="29"/>
      <c r="R71" s="29"/>
      <c r="S71" s="29"/>
      <c r="T71" s="1232" t="s">
        <v>2787</v>
      </c>
      <c r="U71" s="1233"/>
      <c r="V71" s="1233"/>
      <c r="W71" s="1234"/>
      <c r="X71" s="1244"/>
      <c r="Y71" s="1245"/>
      <c r="Z71" s="1246"/>
      <c r="AA71" s="29"/>
      <c r="AB71" s="29"/>
      <c r="AC71" s="29"/>
      <c r="AD71" s="29"/>
      <c r="AE71" s="29"/>
      <c r="AF71" s="29"/>
      <c r="AG71" s="29"/>
      <c r="AH71" s="29"/>
      <c r="AI71" s="29"/>
      <c r="AJ71" s="29"/>
    </row>
    <row r="72" spans="5:36" x14ac:dyDescent="0.15">
      <c r="E72" s="1072" t="s">
        <v>1470</v>
      </c>
      <c r="F72" s="1073"/>
      <c r="G72" s="1073"/>
      <c r="H72" s="1073"/>
      <c r="I72" s="1073"/>
      <c r="J72" s="1089"/>
      <c r="K72" s="1169">
        <v>391</v>
      </c>
      <c r="L72" s="1170"/>
      <c r="M72" s="1184"/>
      <c r="N72" s="29"/>
      <c r="O72" s="29"/>
      <c r="P72" s="29"/>
      <c r="Q72" s="29"/>
      <c r="R72" s="29"/>
      <c r="S72" s="29"/>
      <c r="T72" s="1110" t="s">
        <v>2768</v>
      </c>
      <c r="U72" s="1111"/>
      <c r="V72" s="1111"/>
      <c r="W72" s="1112"/>
      <c r="X72" s="1229">
        <v>26755.05</v>
      </c>
      <c r="Y72" s="1230"/>
      <c r="Z72" s="1231"/>
      <c r="AA72" s="29"/>
      <c r="AB72" s="29"/>
      <c r="AC72" s="29"/>
      <c r="AD72" s="29"/>
      <c r="AE72" s="29"/>
      <c r="AF72" s="29"/>
      <c r="AG72" s="29"/>
      <c r="AH72" s="29"/>
      <c r="AI72" s="29"/>
      <c r="AJ72" s="29"/>
    </row>
    <row r="73" spans="5:36" x14ac:dyDescent="0.15">
      <c r="E73" s="1072" t="s">
        <v>1473</v>
      </c>
      <c r="F73" s="1073"/>
      <c r="G73" s="1073"/>
      <c r="H73" s="1073"/>
      <c r="I73" s="1073"/>
      <c r="J73" s="1089"/>
      <c r="K73" s="1172"/>
      <c r="L73" s="1173"/>
      <c r="M73" s="1185"/>
      <c r="N73" s="29"/>
      <c r="O73" s="29"/>
      <c r="P73" s="29"/>
      <c r="Q73" s="29"/>
      <c r="R73" s="29"/>
      <c r="S73" s="29"/>
      <c r="T73" s="1072" t="s">
        <v>2788</v>
      </c>
      <c r="U73" s="1073"/>
      <c r="V73" s="1073"/>
      <c r="W73" s="1089"/>
      <c r="X73" s="1169">
        <v>26755.05</v>
      </c>
      <c r="Y73" s="1170"/>
      <c r="Z73" s="1184"/>
      <c r="AA73" s="29"/>
      <c r="AB73" s="29"/>
      <c r="AC73" s="29"/>
      <c r="AD73" s="29"/>
      <c r="AE73" s="29"/>
      <c r="AF73" s="29"/>
      <c r="AG73" s="29"/>
      <c r="AH73" s="29"/>
      <c r="AI73" s="29"/>
      <c r="AJ73" s="29"/>
    </row>
    <row r="74" spans="5:36" x14ac:dyDescent="0.15">
      <c r="E74" s="1074" t="s">
        <v>1457</v>
      </c>
      <c r="F74" s="1075"/>
      <c r="G74" s="1075"/>
      <c r="H74" s="1075"/>
      <c r="I74" s="1075"/>
      <c r="J74" s="1092"/>
      <c r="K74" s="1161">
        <v>133</v>
      </c>
      <c r="L74" s="1171"/>
      <c r="M74" s="1162"/>
      <c r="N74" s="29"/>
      <c r="O74" s="29"/>
      <c r="P74" s="29"/>
      <c r="Q74" s="29"/>
      <c r="R74" s="29"/>
      <c r="S74" s="29"/>
      <c r="T74" s="1232" t="s">
        <v>2789</v>
      </c>
      <c r="U74" s="1233"/>
      <c r="V74" s="1233"/>
      <c r="W74" s="1234"/>
      <c r="X74" s="1235"/>
      <c r="Y74" s="1236"/>
      <c r="Z74" s="1237"/>
      <c r="AA74" s="29"/>
      <c r="AB74" s="29"/>
      <c r="AC74" s="29"/>
      <c r="AD74" s="29"/>
      <c r="AE74" s="29"/>
      <c r="AF74" s="29"/>
      <c r="AG74" s="29"/>
      <c r="AH74" s="29"/>
      <c r="AI74" s="29"/>
      <c r="AJ74" s="29"/>
    </row>
    <row r="75" spans="5:36" x14ac:dyDescent="0.15">
      <c r="E75" s="29"/>
      <c r="F75" s="29"/>
      <c r="G75" s="29"/>
      <c r="H75" s="29"/>
      <c r="I75" s="29"/>
      <c r="J75" s="29"/>
      <c r="K75" s="506"/>
      <c r="L75" s="506"/>
      <c r="M75" s="506"/>
      <c r="N75" s="29"/>
      <c r="O75" s="29"/>
      <c r="P75" s="29"/>
      <c r="Q75" s="29"/>
      <c r="R75" s="29"/>
      <c r="S75" s="29"/>
      <c r="T75" s="1110" t="s">
        <v>2768</v>
      </c>
      <c r="U75" s="1111"/>
      <c r="V75" s="1111"/>
      <c r="W75" s="1112"/>
      <c r="X75" s="1229">
        <v>591</v>
      </c>
      <c r="Y75" s="1230"/>
      <c r="Z75" s="1231"/>
      <c r="AA75" s="29"/>
      <c r="AB75" s="29"/>
      <c r="AC75" s="29"/>
      <c r="AD75" s="29"/>
      <c r="AE75" s="29"/>
      <c r="AF75" s="29"/>
      <c r="AG75" s="29"/>
      <c r="AH75" s="29"/>
      <c r="AI75" s="29"/>
      <c r="AJ75" s="29"/>
    </row>
    <row r="76" spans="5:36" x14ac:dyDescent="0.15">
      <c r="E76" s="1074" t="s">
        <v>1434</v>
      </c>
      <c r="F76" s="1075"/>
      <c r="G76" s="1075"/>
      <c r="H76" s="1075"/>
      <c r="I76" s="1075"/>
      <c r="J76" s="1092"/>
      <c r="K76" s="1161">
        <v>53</v>
      </c>
      <c r="L76" s="1171"/>
      <c r="M76" s="1162"/>
      <c r="N76" s="29"/>
      <c r="O76" s="29"/>
      <c r="P76" s="29"/>
      <c r="Q76" s="29"/>
      <c r="R76" s="29"/>
      <c r="S76" s="29"/>
      <c r="T76" s="1072" t="s">
        <v>2790</v>
      </c>
      <c r="U76" s="1073"/>
      <c r="V76" s="1073"/>
      <c r="W76" s="1089"/>
      <c r="X76" s="1169">
        <v>591</v>
      </c>
      <c r="Y76" s="1170"/>
      <c r="Z76" s="1184"/>
      <c r="AA76" s="29"/>
      <c r="AB76" s="29"/>
      <c r="AC76" s="29"/>
      <c r="AD76" s="29"/>
      <c r="AE76" s="29"/>
      <c r="AF76" s="29"/>
      <c r="AG76" s="29"/>
      <c r="AH76" s="29"/>
      <c r="AI76" s="29"/>
      <c r="AJ76" s="29"/>
    </row>
    <row r="77" spans="5:36" x14ac:dyDescent="0.15">
      <c r="E77" s="1072" t="s">
        <v>1474</v>
      </c>
      <c r="F77" s="1073"/>
      <c r="G77" s="1073"/>
      <c r="H77" s="1073"/>
      <c r="I77" s="1073"/>
      <c r="J77" s="1089"/>
      <c r="K77" s="1169">
        <v>186</v>
      </c>
      <c r="L77" s="1170"/>
      <c r="M77" s="1184"/>
      <c r="N77" s="29"/>
      <c r="O77" s="29"/>
      <c r="P77" s="29"/>
      <c r="Q77" s="29"/>
      <c r="R77" s="29"/>
      <c r="S77" s="29"/>
      <c r="T77" s="1072" t="s">
        <v>1463</v>
      </c>
      <c r="U77" s="1073"/>
      <c r="V77" s="1073"/>
      <c r="W77" s="1089"/>
      <c r="X77" s="1172"/>
      <c r="Y77" s="1173"/>
      <c r="Z77" s="1185"/>
      <c r="AA77" s="29"/>
      <c r="AB77" s="29"/>
      <c r="AC77" s="29"/>
      <c r="AD77" s="29"/>
      <c r="AE77" s="29"/>
      <c r="AF77" s="29"/>
      <c r="AG77" s="29"/>
      <c r="AH77" s="29"/>
      <c r="AI77" s="29"/>
      <c r="AJ77" s="29"/>
    </row>
    <row r="78" spans="5:36" x14ac:dyDescent="0.15">
      <c r="E78" s="1072" t="s">
        <v>2910</v>
      </c>
      <c r="F78" s="1073"/>
      <c r="G78" s="1073"/>
      <c r="H78" s="1073"/>
      <c r="I78" s="1073"/>
      <c r="J78" s="1089"/>
      <c r="K78" s="1172"/>
      <c r="L78" s="1173"/>
      <c r="M78" s="1185"/>
      <c r="N78" s="29"/>
      <c r="O78" s="29"/>
      <c r="P78" s="29"/>
      <c r="Q78" s="29"/>
      <c r="R78" s="29"/>
      <c r="S78" s="29"/>
      <c r="T78" s="1074" t="s">
        <v>1464</v>
      </c>
      <c r="U78" s="1075"/>
      <c r="V78" s="1075"/>
      <c r="W78" s="1092"/>
      <c r="X78" s="1161">
        <v>32258.99</v>
      </c>
      <c r="Y78" s="1171"/>
      <c r="Z78" s="1162"/>
      <c r="AA78" s="29"/>
      <c r="AB78" s="29"/>
      <c r="AC78" s="29"/>
      <c r="AD78" s="29"/>
      <c r="AE78" s="29"/>
      <c r="AF78" s="29"/>
      <c r="AG78" s="29"/>
      <c r="AH78" s="29"/>
      <c r="AI78" s="29"/>
      <c r="AJ78" s="29"/>
    </row>
    <row r="79" spans="5:36" x14ac:dyDescent="0.15">
      <c r="E79" s="1074" t="s">
        <v>2911</v>
      </c>
      <c r="F79" s="1075"/>
      <c r="G79" s="1075"/>
      <c r="H79" s="1075"/>
      <c r="I79" s="1075"/>
      <c r="J79" s="1092"/>
      <c r="K79" s="1161">
        <v>58</v>
      </c>
      <c r="L79" s="1171"/>
      <c r="M79" s="1162"/>
      <c r="N79" s="29"/>
      <c r="O79" s="29"/>
      <c r="P79" s="29"/>
      <c r="Q79" s="29"/>
      <c r="R79" s="29"/>
      <c r="S79" s="29"/>
      <c r="T79" s="1072" t="s">
        <v>1465</v>
      </c>
      <c r="U79" s="1073"/>
      <c r="V79" s="1073"/>
      <c r="W79" s="1089"/>
      <c r="X79" s="1169">
        <v>32258.99</v>
      </c>
      <c r="Y79" s="1170"/>
      <c r="Z79" s="1184"/>
      <c r="AA79" s="29"/>
      <c r="AB79" s="29"/>
      <c r="AC79" s="29"/>
      <c r="AD79" s="29"/>
      <c r="AE79" s="29"/>
      <c r="AF79" s="29"/>
      <c r="AG79" s="29"/>
      <c r="AH79" s="29"/>
      <c r="AI79" s="29"/>
      <c r="AJ79" s="29"/>
    </row>
    <row r="80" spans="5:36" ht="24" customHeight="1" x14ac:dyDescent="0.15">
      <c r="E80" s="1072" t="s">
        <v>2912</v>
      </c>
      <c r="F80" s="1073"/>
      <c r="G80" s="1073"/>
      <c r="H80" s="1073"/>
      <c r="I80" s="1073"/>
      <c r="J80" s="1089"/>
      <c r="K80" s="1169">
        <v>58</v>
      </c>
      <c r="L80" s="1170"/>
      <c r="M80" s="1184"/>
      <c r="N80" s="29"/>
      <c r="O80" s="29"/>
      <c r="P80" s="29"/>
      <c r="Q80" s="29"/>
      <c r="R80" s="29"/>
      <c r="S80" s="29"/>
      <c r="T80" s="1072" t="s">
        <v>2793</v>
      </c>
      <c r="U80" s="1073"/>
      <c r="V80" s="1073"/>
      <c r="W80" s="1089"/>
      <c r="X80" s="1190"/>
      <c r="Y80" s="1191"/>
      <c r="Z80" s="1192"/>
      <c r="AA80" s="29"/>
      <c r="AB80" s="29"/>
      <c r="AC80" s="29"/>
      <c r="AD80" s="29"/>
      <c r="AE80" s="29"/>
      <c r="AF80" s="29"/>
      <c r="AG80" s="29"/>
      <c r="AH80" s="29"/>
      <c r="AI80" s="29"/>
      <c r="AJ80" s="29"/>
    </row>
    <row r="81" spans="5:36" x14ac:dyDescent="0.15">
      <c r="E81" s="1072" t="s">
        <v>1478</v>
      </c>
      <c r="F81" s="1073"/>
      <c r="G81" s="1073"/>
      <c r="H81" s="1073"/>
      <c r="I81" s="1073"/>
      <c r="J81" s="1089"/>
      <c r="K81" s="1172"/>
      <c r="L81" s="1173"/>
      <c r="M81" s="1185"/>
      <c r="N81" s="29"/>
      <c r="O81" s="29"/>
      <c r="P81" s="29"/>
      <c r="Q81" s="29"/>
      <c r="R81" s="29"/>
      <c r="S81" s="29"/>
      <c r="T81" s="1074" t="s">
        <v>2756</v>
      </c>
      <c r="U81" s="1075"/>
      <c r="V81" s="1075"/>
      <c r="W81" s="1092"/>
      <c r="X81" s="1161">
        <v>452</v>
      </c>
      <c r="Y81" s="1171"/>
      <c r="Z81" s="1162"/>
      <c r="AA81" s="29"/>
      <c r="AB81" s="29"/>
      <c r="AC81" s="29"/>
      <c r="AD81" s="29"/>
      <c r="AE81" s="29"/>
      <c r="AF81" s="29"/>
      <c r="AG81" s="29"/>
      <c r="AH81" s="29"/>
      <c r="AI81" s="29"/>
      <c r="AJ81" s="29"/>
    </row>
    <row r="82" spans="5:36" x14ac:dyDescent="0.15">
      <c r="E82" s="1074" t="s">
        <v>1444</v>
      </c>
      <c r="F82" s="1075"/>
      <c r="G82" s="1075"/>
      <c r="H82" s="1075"/>
      <c r="I82" s="1075"/>
      <c r="J82" s="1092"/>
      <c r="K82" s="1161">
        <v>12398</v>
      </c>
      <c r="L82" s="1171"/>
      <c r="M82" s="1162"/>
      <c r="N82" s="29"/>
      <c r="O82" s="29"/>
      <c r="P82" s="29"/>
      <c r="Q82" s="29"/>
      <c r="R82" s="29"/>
      <c r="S82" s="29"/>
      <c r="T82" s="1110" t="s">
        <v>2766</v>
      </c>
      <c r="U82" s="1111"/>
      <c r="V82" s="1111"/>
      <c r="W82" s="1112"/>
      <c r="X82" s="1229">
        <v>32321.75</v>
      </c>
      <c r="Y82" s="1230"/>
      <c r="Z82" s="1231"/>
      <c r="AA82" s="29"/>
      <c r="AB82" s="29"/>
      <c r="AC82" s="29"/>
      <c r="AD82" s="29"/>
      <c r="AE82" s="29"/>
      <c r="AF82" s="29"/>
      <c r="AG82" s="29"/>
      <c r="AH82" s="29"/>
      <c r="AI82" s="29"/>
      <c r="AJ82" s="29"/>
    </row>
    <row r="83" spans="5:36" x14ac:dyDescent="0.15">
      <c r="E83" s="1072" t="s">
        <v>1479</v>
      </c>
      <c r="F83" s="1073"/>
      <c r="G83" s="1073"/>
      <c r="H83" s="1073"/>
      <c r="I83" s="1073"/>
      <c r="J83" s="1089"/>
      <c r="K83" s="1169">
        <v>12398</v>
      </c>
      <c r="L83" s="1170"/>
      <c r="M83" s="1184"/>
      <c r="N83" s="29"/>
      <c r="O83" s="29"/>
      <c r="P83" s="29"/>
      <c r="Q83" s="29"/>
      <c r="R83" s="29"/>
      <c r="S83" s="29"/>
      <c r="T83" s="1074" t="s">
        <v>1436</v>
      </c>
      <c r="U83" s="1075"/>
      <c r="V83" s="1075"/>
      <c r="W83" s="1092"/>
      <c r="X83" s="1161">
        <v>53435.4</v>
      </c>
      <c r="Y83" s="1171"/>
      <c r="Z83" s="1162"/>
      <c r="AA83" s="29"/>
      <c r="AB83" s="29"/>
      <c r="AC83" s="29"/>
      <c r="AD83" s="29"/>
      <c r="AE83" s="29"/>
      <c r="AF83" s="29"/>
      <c r="AG83" s="29"/>
      <c r="AH83" s="29"/>
      <c r="AI83" s="29"/>
      <c r="AJ83" s="29"/>
    </row>
    <row r="84" spans="5:36" x14ac:dyDescent="0.15">
      <c r="E84" s="1072" t="s">
        <v>1480</v>
      </c>
      <c r="F84" s="1073"/>
      <c r="G84" s="1073"/>
      <c r="H84" s="1073"/>
      <c r="I84" s="1073"/>
      <c r="J84" s="1089"/>
      <c r="K84" s="1172"/>
      <c r="L84" s="1173"/>
      <c r="M84" s="1185"/>
      <c r="N84" s="29"/>
      <c r="O84" s="29"/>
      <c r="P84" s="29"/>
      <c r="Q84" s="29"/>
      <c r="R84" s="29"/>
      <c r="S84" s="29"/>
      <c r="T84" s="1074" t="s">
        <v>2777</v>
      </c>
      <c r="U84" s="1075"/>
      <c r="V84" s="1075"/>
      <c r="W84" s="1092"/>
      <c r="X84" s="1161">
        <v>188902</v>
      </c>
      <c r="Y84" s="1171"/>
      <c r="Z84" s="1162"/>
      <c r="AA84" s="29"/>
      <c r="AB84" s="29"/>
      <c r="AC84" s="29"/>
      <c r="AD84" s="29"/>
      <c r="AE84" s="29"/>
      <c r="AF84" s="29"/>
      <c r="AG84" s="29"/>
      <c r="AH84" s="29"/>
      <c r="AI84" s="29"/>
      <c r="AJ84" s="29"/>
    </row>
    <row r="85" spans="5:36" x14ac:dyDescent="0.15">
      <c r="E85" s="1074" t="s">
        <v>1442</v>
      </c>
      <c r="F85" s="1075"/>
      <c r="G85" s="1075"/>
      <c r="H85" s="1075"/>
      <c r="I85" s="1075"/>
      <c r="J85" s="1092"/>
      <c r="K85" s="1161">
        <v>17128</v>
      </c>
      <c r="L85" s="1171"/>
      <c r="M85" s="1162"/>
      <c r="N85" s="29"/>
      <c r="O85" s="29"/>
      <c r="P85" s="29"/>
      <c r="Q85" s="29"/>
      <c r="R85" s="29"/>
      <c r="S85" s="29"/>
      <c r="T85" s="1074" t="s">
        <v>2779</v>
      </c>
      <c r="U85" s="1075"/>
      <c r="V85" s="1075"/>
      <c r="W85" s="1092"/>
      <c r="X85" s="1161">
        <v>9430.67</v>
      </c>
      <c r="Y85" s="1171"/>
      <c r="Z85" s="1162"/>
      <c r="AA85" s="29"/>
      <c r="AB85" s="29"/>
      <c r="AC85" s="29"/>
      <c r="AD85" s="29"/>
      <c r="AE85" s="29"/>
      <c r="AF85" s="29"/>
      <c r="AG85" s="29"/>
      <c r="AH85" s="29"/>
      <c r="AI85" s="29"/>
      <c r="AJ85" s="29"/>
    </row>
    <row r="86" spans="5:36" ht="30" customHeight="1" x14ac:dyDescent="0.15">
      <c r="E86" s="1072" t="s">
        <v>1481</v>
      </c>
      <c r="F86" s="1073"/>
      <c r="G86" s="1073"/>
      <c r="H86" s="1073"/>
      <c r="I86" s="1073"/>
      <c r="J86" s="1089"/>
      <c r="K86" s="1169">
        <v>17128</v>
      </c>
      <c r="L86" s="1170"/>
      <c r="M86" s="1184"/>
      <c r="N86" s="29"/>
      <c r="O86" s="29"/>
      <c r="P86" s="29"/>
      <c r="Q86" s="29"/>
      <c r="R86" s="29"/>
      <c r="S86" s="29"/>
      <c r="T86" s="1072" t="s">
        <v>2794</v>
      </c>
      <c r="U86" s="1073"/>
      <c r="V86" s="1073"/>
      <c r="W86" s="1089"/>
      <c r="X86" s="1169">
        <v>284541.82</v>
      </c>
      <c r="Y86" s="1170"/>
      <c r="Z86" s="1184"/>
      <c r="AA86" s="29"/>
      <c r="AB86" s="29"/>
      <c r="AC86" s="29"/>
      <c r="AD86" s="29"/>
      <c r="AE86" s="29"/>
      <c r="AF86" s="29"/>
      <c r="AG86" s="29"/>
      <c r="AH86" s="29"/>
      <c r="AI86" s="29"/>
      <c r="AJ86" s="29"/>
    </row>
    <row r="87" spans="5:36" x14ac:dyDescent="0.15">
      <c r="E87" s="1072" t="s">
        <v>1448</v>
      </c>
      <c r="F87" s="1073"/>
      <c r="G87" s="1073"/>
      <c r="H87" s="1073"/>
      <c r="I87" s="1073"/>
      <c r="J87" s="1089"/>
      <c r="K87" s="1169">
        <v>91175.98</v>
      </c>
      <c r="L87" s="1170"/>
      <c r="M87" s="1184"/>
      <c r="N87" s="29"/>
      <c r="O87" s="29"/>
      <c r="P87" s="29"/>
      <c r="Q87" s="29"/>
      <c r="R87" s="29"/>
      <c r="S87" s="29"/>
      <c r="T87" s="29"/>
      <c r="U87" s="29"/>
      <c r="V87" s="29"/>
      <c r="W87" s="29"/>
      <c r="X87" s="506"/>
      <c r="Y87" s="506"/>
      <c r="Z87" s="506"/>
      <c r="AA87" s="29"/>
      <c r="AB87" s="29"/>
      <c r="AC87" s="29"/>
      <c r="AD87" s="29"/>
      <c r="AE87" s="29"/>
      <c r="AF87" s="29"/>
      <c r="AG87" s="29"/>
      <c r="AH87" s="29"/>
      <c r="AI87" s="29"/>
      <c r="AJ87" s="29"/>
    </row>
    <row r="88" spans="5:36" x14ac:dyDescent="0.15">
      <c r="T88" s="1072" t="s">
        <v>2795</v>
      </c>
      <c r="U88" s="1073"/>
      <c r="V88" s="1073"/>
      <c r="W88" s="1089"/>
      <c r="X88" s="1190"/>
      <c r="Y88" s="1191"/>
      <c r="Z88" s="1192"/>
      <c r="AA88" s="29"/>
      <c r="AB88" s="29"/>
      <c r="AC88" s="29"/>
      <c r="AD88" s="29"/>
      <c r="AE88" s="29"/>
      <c r="AF88" s="29"/>
      <c r="AG88" s="29"/>
      <c r="AH88" s="29"/>
      <c r="AI88" s="29"/>
      <c r="AJ88" s="29"/>
    </row>
    <row r="89" spans="5:36" x14ac:dyDescent="0.15">
      <c r="T89" s="1074" t="s">
        <v>2764</v>
      </c>
      <c r="U89" s="1075"/>
      <c r="V89" s="1075"/>
      <c r="W89" s="1092"/>
      <c r="X89" s="1161">
        <v>17781</v>
      </c>
      <c r="Y89" s="1171"/>
      <c r="Z89" s="1162"/>
      <c r="AA89" s="29"/>
      <c r="AB89" s="29"/>
      <c r="AC89" s="29"/>
      <c r="AD89" s="29"/>
      <c r="AE89" s="29"/>
      <c r="AF89" s="29"/>
      <c r="AG89" s="29"/>
      <c r="AH89" s="29"/>
      <c r="AI89" s="29"/>
      <c r="AJ89" s="29"/>
    </row>
    <row r="90" spans="5:36" x14ac:dyDescent="0.15">
      <c r="T90" s="1074" t="s">
        <v>3764</v>
      </c>
      <c r="U90" s="1075"/>
      <c r="V90" s="1075"/>
      <c r="W90" s="1092"/>
      <c r="X90" s="1161">
        <v>17489.919999999998</v>
      </c>
      <c r="Y90" s="1171"/>
      <c r="Z90" s="1162"/>
      <c r="AA90" s="29"/>
      <c r="AB90" s="29"/>
      <c r="AC90" s="29"/>
      <c r="AD90" s="29"/>
      <c r="AE90" s="29"/>
      <c r="AF90" s="29"/>
      <c r="AG90" s="29"/>
      <c r="AH90" s="29"/>
      <c r="AI90" s="29"/>
      <c r="AJ90" s="29"/>
    </row>
    <row r="91" spans="5:36" x14ac:dyDescent="0.15">
      <c r="T91" s="1074" t="s">
        <v>2773</v>
      </c>
      <c r="U91" s="1075"/>
      <c r="V91" s="1075"/>
      <c r="W91" s="1092"/>
      <c r="X91" s="1161">
        <v>212353</v>
      </c>
      <c r="Y91" s="1171"/>
      <c r="Z91" s="1162"/>
      <c r="AA91" s="29"/>
      <c r="AB91" s="29"/>
      <c r="AC91" s="29"/>
      <c r="AD91" s="29"/>
      <c r="AE91" s="29"/>
      <c r="AF91" s="29"/>
      <c r="AG91" s="29"/>
      <c r="AH91" s="29"/>
      <c r="AI91" s="29"/>
      <c r="AJ91" s="29"/>
    </row>
    <row r="92" spans="5:36" x14ac:dyDescent="0.15">
      <c r="T92" s="1072" t="s">
        <v>2796</v>
      </c>
      <c r="U92" s="1073"/>
      <c r="V92" s="1073"/>
      <c r="W92" s="1089"/>
      <c r="X92" s="1169">
        <v>247623.92</v>
      </c>
      <c r="Y92" s="1170"/>
      <c r="Z92" s="1184"/>
      <c r="AA92" s="29"/>
      <c r="AB92" s="29"/>
      <c r="AC92" s="29"/>
      <c r="AD92" s="29"/>
      <c r="AE92" s="29"/>
      <c r="AF92" s="29"/>
      <c r="AG92" s="29"/>
      <c r="AH92" s="29"/>
      <c r="AI92" s="29"/>
      <c r="AJ92" s="29"/>
    </row>
    <row r="93" spans="5:36" x14ac:dyDescent="0.15">
      <c r="T93" s="1072" t="s">
        <v>1478</v>
      </c>
      <c r="U93" s="1073"/>
      <c r="V93" s="1073"/>
      <c r="W93" s="1089"/>
      <c r="X93" s="1172"/>
      <c r="Y93" s="1173"/>
      <c r="Z93" s="1185"/>
      <c r="AA93" s="29"/>
      <c r="AB93" s="29"/>
      <c r="AC93" s="29"/>
      <c r="AD93" s="29"/>
      <c r="AE93" s="29"/>
      <c r="AF93" s="29"/>
      <c r="AG93" s="29"/>
      <c r="AH93" s="29"/>
      <c r="AI93" s="29"/>
      <c r="AJ93" s="29"/>
    </row>
    <row r="94" spans="5:36" x14ac:dyDescent="0.15">
      <c r="T94" s="1074" t="s">
        <v>1444</v>
      </c>
      <c r="U94" s="1075"/>
      <c r="V94" s="1075"/>
      <c r="W94" s="1092"/>
      <c r="X94" s="1161">
        <v>796</v>
      </c>
      <c r="Y94" s="1171"/>
      <c r="Z94" s="1162"/>
      <c r="AA94" s="29"/>
      <c r="AB94" s="29"/>
      <c r="AC94" s="29"/>
      <c r="AD94" s="29"/>
      <c r="AE94" s="29"/>
      <c r="AF94" s="29"/>
      <c r="AG94" s="29"/>
      <c r="AH94" s="29"/>
      <c r="AI94" s="29"/>
      <c r="AJ94" s="29"/>
    </row>
    <row r="95" spans="5:36" x14ac:dyDescent="0.15">
      <c r="T95" s="1072" t="s">
        <v>1479</v>
      </c>
      <c r="U95" s="1073"/>
      <c r="V95" s="1073"/>
      <c r="W95" s="1089"/>
      <c r="X95" s="1169">
        <v>796</v>
      </c>
      <c r="Y95" s="1170"/>
      <c r="Z95" s="1184"/>
      <c r="AA95" s="29"/>
      <c r="AB95" s="29"/>
      <c r="AC95" s="29"/>
      <c r="AD95" s="29"/>
      <c r="AE95" s="29"/>
      <c r="AF95" s="29"/>
      <c r="AG95" s="29"/>
      <c r="AH95" s="29"/>
      <c r="AI95" s="29"/>
      <c r="AJ95" s="29"/>
    </row>
    <row r="96" spans="5:36" x14ac:dyDescent="0.15">
      <c r="T96" s="1072" t="s">
        <v>2797</v>
      </c>
      <c r="U96" s="1073"/>
      <c r="V96" s="1073"/>
      <c r="W96" s="1089"/>
      <c r="X96" s="1172"/>
      <c r="Y96" s="1173"/>
      <c r="Z96" s="1185"/>
      <c r="AA96" s="29"/>
      <c r="AB96" s="29"/>
      <c r="AC96" s="29"/>
      <c r="AD96" s="29"/>
      <c r="AE96" s="29"/>
      <c r="AF96" s="29"/>
      <c r="AG96" s="29"/>
      <c r="AH96" s="29"/>
      <c r="AI96" s="29"/>
      <c r="AJ96" s="29"/>
    </row>
    <row r="97" spans="20:36" x14ac:dyDescent="0.15">
      <c r="T97" s="1074" t="s">
        <v>2926</v>
      </c>
      <c r="U97" s="1075"/>
      <c r="V97" s="1075"/>
      <c r="W97" s="1092"/>
      <c r="X97" s="1161">
        <v>603</v>
      </c>
      <c r="Y97" s="1171"/>
      <c r="Z97" s="1162"/>
      <c r="AA97" s="29"/>
      <c r="AB97" s="29"/>
      <c r="AC97" s="29"/>
      <c r="AD97" s="29"/>
      <c r="AE97" s="29"/>
      <c r="AF97" s="29"/>
      <c r="AG97" s="29"/>
      <c r="AH97" s="29"/>
      <c r="AI97" s="29"/>
      <c r="AJ97" s="29"/>
    </row>
    <row r="98" spans="20:36" x14ac:dyDescent="0.15">
      <c r="T98" s="1074" t="s">
        <v>2756</v>
      </c>
      <c r="U98" s="1075"/>
      <c r="V98" s="1075"/>
      <c r="W98" s="1092"/>
      <c r="X98" s="1161">
        <v>300</v>
      </c>
      <c r="Y98" s="1171"/>
      <c r="Z98" s="1162"/>
      <c r="AA98" s="29"/>
      <c r="AB98" s="29"/>
      <c r="AC98" s="29"/>
      <c r="AD98" s="29"/>
      <c r="AE98" s="29"/>
      <c r="AF98" s="29"/>
      <c r="AG98" s="29"/>
      <c r="AH98" s="29"/>
      <c r="AI98" s="29"/>
      <c r="AJ98" s="29"/>
    </row>
    <row r="99" spans="20:36" x14ac:dyDescent="0.15">
      <c r="T99" s="1074" t="s">
        <v>3762</v>
      </c>
      <c r="U99" s="1075"/>
      <c r="V99" s="1075"/>
      <c r="W99" s="1092"/>
      <c r="X99" s="1161">
        <v>5</v>
      </c>
      <c r="Y99" s="1171"/>
      <c r="Z99" s="1162"/>
      <c r="AA99" s="29"/>
      <c r="AB99" s="29"/>
      <c r="AC99" s="29"/>
      <c r="AD99" s="29"/>
      <c r="AE99" s="29"/>
      <c r="AF99" s="29"/>
      <c r="AG99" s="29"/>
      <c r="AH99" s="29"/>
      <c r="AI99" s="29"/>
      <c r="AJ99" s="29"/>
    </row>
    <row r="100" spans="20:36" x14ac:dyDescent="0.15">
      <c r="T100" s="1074" t="s">
        <v>2775</v>
      </c>
      <c r="U100" s="1075"/>
      <c r="V100" s="1075"/>
      <c r="W100" s="1092"/>
      <c r="X100" s="1161">
        <v>1440</v>
      </c>
      <c r="Y100" s="1171"/>
      <c r="Z100" s="1162"/>
      <c r="AA100" s="29"/>
      <c r="AB100" s="29"/>
      <c r="AC100" s="29"/>
      <c r="AD100" s="29"/>
      <c r="AE100" s="29"/>
      <c r="AF100" s="29"/>
      <c r="AG100" s="29"/>
      <c r="AH100" s="29"/>
      <c r="AI100" s="29"/>
      <c r="AJ100" s="29"/>
    </row>
    <row r="101" spans="20:36" x14ac:dyDescent="0.15">
      <c r="T101" s="1074" t="s">
        <v>4113</v>
      </c>
      <c r="U101" s="1075"/>
      <c r="V101" s="1075"/>
      <c r="W101" s="1092"/>
      <c r="X101" s="1161">
        <v>100</v>
      </c>
      <c r="Y101" s="1171"/>
      <c r="Z101" s="1162"/>
      <c r="AA101" s="29"/>
      <c r="AB101" s="29"/>
      <c r="AC101" s="29"/>
      <c r="AD101" s="29"/>
      <c r="AE101" s="29"/>
      <c r="AF101" s="29"/>
      <c r="AG101" s="29"/>
      <c r="AH101" s="29"/>
      <c r="AI101" s="29"/>
      <c r="AJ101" s="29"/>
    </row>
    <row r="102" spans="20:36" x14ac:dyDescent="0.15">
      <c r="T102" s="1072" t="s">
        <v>2798</v>
      </c>
      <c r="U102" s="1073"/>
      <c r="V102" s="1073"/>
      <c r="W102" s="1089"/>
      <c r="X102" s="1169">
        <v>2448</v>
      </c>
      <c r="Y102" s="1170"/>
      <c r="Z102" s="1184"/>
      <c r="AA102" s="29"/>
      <c r="AB102" s="29"/>
      <c r="AC102" s="29"/>
      <c r="AD102" s="29"/>
      <c r="AE102" s="29"/>
      <c r="AF102" s="29"/>
      <c r="AG102" s="29"/>
      <c r="AH102" s="29"/>
      <c r="AI102" s="29"/>
      <c r="AJ102" s="29"/>
    </row>
    <row r="103" spans="20:36" x14ac:dyDescent="0.15">
      <c r="T103" s="1072" t="s">
        <v>2930</v>
      </c>
      <c r="U103" s="1073"/>
      <c r="V103" s="1073"/>
      <c r="W103" s="1089"/>
      <c r="X103" s="1172"/>
      <c r="Y103" s="1173"/>
      <c r="Z103" s="1185"/>
      <c r="AA103" s="29"/>
      <c r="AB103" s="29"/>
      <c r="AC103" s="29"/>
      <c r="AD103" s="29"/>
      <c r="AE103" s="29"/>
      <c r="AF103" s="29"/>
      <c r="AG103" s="29"/>
      <c r="AH103" s="29"/>
      <c r="AI103" s="29"/>
      <c r="AJ103" s="29"/>
    </row>
    <row r="104" spans="20:36" x14ac:dyDescent="0.15">
      <c r="T104" s="1074" t="s">
        <v>2923</v>
      </c>
      <c r="U104" s="1075"/>
      <c r="V104" s="1075"/>
      <c r="W104" s="1092"/>
      <c r="X104" s="1161">
        <v>2030</v>
      </c>
      <c r="Y104" s="1171"/>
      <c r="Z104" s="1162"/>
      <c r="AA104" s="29"/>
      <c r="AB104" s="29"/>
      <c r="AC104" s="29"/>
      <c r="AD104" s="29"/>
      <c r="AE104" s="29"/>
      <c r="AF104" s="29"/>
      <c r="AG104" s="29"/>
      <c r="AH104" s="29"/>
      <c r="AI104" s="29"/>
      <c r="AJ104" s="29"/>
    </row>
    <row r="105" spans="20:36" x14ac:dyDescent="0.15">
      <c r="T105" s="1072" t="s">
        <v>2931</v>
      </c>
      <c r="U105" s="1073"/>
      <c r="V105" s="1073"/>
      <c r="W105" s="1089"/>
      <c r="X105" s="1169">
        <v>2030</v>
      </c>
      <c r="Y105" s="1170"/>
      <c r="Z105" s="1184"/>
      <c r="AA105" s="29"/>
      <c r="AB105" s="29"/>
      <c r="AC105" s="29"/>
      <c r="AD105" s="29"/>
      <c r="AE105" s="29"/>
      <c r="AF105" s="29"/>
      <c r="AG105" s="29"/>
      <c r="AH105" s="29"/>
      <c r="AI105" s="29"/>
      <c r="AJ105" s="29"/>
    </row>
    <row r="106" spans="20:36" x14ac:dyDescent="0.15">
      <c r="T106" s="1072" t="s">
        <v>2799</v>
      </c>
      <c r="U106" s="1073"/>
      <c r="V106" s="1073"/>
      <c r="W106" s="1089"/>
      <c r="X106" s="1172"/>
      <c r="Y106" s="1173"/>
      <c r="Z106" s="1185"/>
      <c r="AA106" s="29"/>
      <c r="AB106" s="29"/>
      <c r="AC106" s="29"/>
      <c r="AD106" s="29"/>
      <c r="AE106" s="29"/>
      <c r="AF106" s="29"/>
      <c r="AG106" s="29"/>
      <c r="AH106" s="29"/>
      <c r="AI106" s="29"/>
      <c r="AJ106" s="29"/>
    </row>
    <row r="107" spans="20:36" x14ac:dyDescent="0.15">
      <c r="T107" s="1074" t="s">
        <v>2754</v>
      </c>
      <c r="U107" s="1075"/>
      <c r="V107" s="1075"/>
      <c r="W107" s="1092"/>
      <c r="X107" s="1161">
        <v>1372</v>
      </c>
      <c r="Y107" s="1171"/>
      <c r="Z107" s="1162"/>
      <c r="AA107" s="29"/>
      <c r="AB107" s="29"/>
      <c r="AC107" s="29"/>
      <c r="AD107" s="29"/>
      <c r="AE107" s="29"/>
      <c r="AF107" s="29"/>
      <c r="AG107" s="29"/>
      <c r="AH107" s="29"/>
      <c r="AI107" s="29"/>
      <c r="AJ107" s="29"/>
    </row>
    <row r="108" spans="20:36" x14ac:dyDescent="0.15">
      <c r="T108" s="1072" t="s">
        <v>2800</v>
      </c>
      <c r="U108" s="1073"/>
      <c r="V108" s="1073"/>
      <c r="W108" s="1089"/>
      <c r="X108" s="1169">
        <v>1372</v>
      </c>
      <c r="Y108" s="1170"/>
      <c r="Z108" s="1184"/>
      <c r="AA108" s="29"/>
      <c r="AB108" s="29"/>
      <c r="AC108" s="29"/>
      <c r="AD108" s="29"/>
      <c r="AE108" s="29"/>
      <c r="AF108" s="29"/>
      <c r="AG108" s="29"/>
      <c r="AH108" s="29"/>
      <c r="AI108" s="29"/>
      <c r="AJ108" s="29"/>
    </row>
    <row r="109" spans="20:36" x14ac:dyDescent="0.15">
      <c r="T109" s="1072" t="s">
        <v>2801</v>
      </c>
      <c r="U109" s="1073"/>
      <c r="V109" s="1073"/>
      <c r="W109" s="1089"/>
      <c r="X109" s="1190"/>
      <c r="Y109" s="1191"/>
      <c r="Z109" s="1192"/>
      <c r="AA109" s="29"/>
      <c r="AB109" s="29"/>
      <c r="AC109" s="29"/>
      <c r="AD109" s="29"/>
      <c r="AE109" s="29"/>
      <c r="AF109" s="29"/>
      <c r="AG109" s="29"/>
      <c r="AH109" s="29"/>
      <c r="AI109" s="29"/>
      <c r="AJ109" s="29"/>
    </row>
    <row r="110" spans="20:36" x14ac:dyDescent="0.15">
      <c r="T110" s="1074" t="s">
        <v>2758</v>
      </c>
      <c r="U110" s="1075"/>
      <c r="V110" s="1075"/>
      <c r="W110" s="1092"/>
      <c r="X110" s="1161">
        <v>400</v>
      </c>
      <c r="Y110" s="1171"/>
      <c r="Z110" s="1162"/>
      <c r="AA110" s="29"/>
      <c r="AB110" s="29"/>
      <c r="AC110" s="29"/>
      <c r="AD110" s="29"/>
      <c r="AE110" s="29"/>
      <c r="AF110" s="29"/>
      <c r="AG110" s="29"/>
      <c r="AH110" s="29"/>
      <c r="AI110" s="29"/>
      <c r="AJ110" s="29"/>
    </row>
    <row r="111" spans="20:36" x14ac:dyDescent="0.15">
      <c r="T111" s="1072" t="s">
        <v>2802</v>
      </c>
      <c r="U111" s="1073"/>
      <c r="V111" s="1073"/>
      <c r="W111" s="1089"/>
      <c r="X111" s="1169">
        <v>400</v>
      </c>
      <c r="Y111" s="1170"/>
      <c r="Z111" s="1184"/>
      <c r="AA111" s="29"/>
      <c r="AB111" s="29"/>
      <c r="AC111" s="29"/>
      <c r="AD111" s="29"/>
      <c r="AE111" s="29"/>
      <c r="AF111" s="29"/>
      <c r="AG111" s="29"/>
      <c r="AH111" s="29"/>
      <c r="AI111" s="29"/>
      <c r="AJ111" s="29"/>
    </row>
    <row r="112" spans="20:36" x14ac:dyDescent="0.15">
      <c r="T112" s="1232" t="s">
        <v>2805</v>
      </c>
      <c r="U112" s="1233"/>
      <c r="V112" s="1233"/>
      <c r="W112" s="1234"/>
      <c r="X112" s="1235"/>
      <c r="Y112" s="1236"/>
      <c r="Z112" s="1237"/>
      <c r="AA112" s="29"/>
      <c r="AB112" s="29"/>
      <c r="AC112" s="29"/>
      <c r="AD112" s="29"/>
      <c r="AE112" s="29"/>
      <c r="AF112" s="29"/>
      <c r="AG112" s="29"/>
      <c r="AH112" s="29"/>
      <c r="AI112" s="29"/>
      <c r="AJ112" s="29"/>
    </row>
    <row r="113" spans="20:36" x14ac:dyDescent="0.15">
      <c r="T113" s="1110" t="s">
        <v>1452</v>
      </c>
      <c r="U113" s="1111"/>
      <c r="V113" s="1111"/>
      <c r="W113" s="1112"/>
      <c r="X113" s="1229">
        <v>130</v>
      </c>
      <c r="Y113" s="1230"/>
      <c r="Z113" s="1231"/>
      <c r="AA113" s="29"/>
      <c r="AB113" s="29"/>
      <c r="AC113" s="29"/>
      <c r="AD113" s="29"/>
      <c r="AE113" s="29"/>
      <c r="AF113" s="29"/>
      <c r="AG113" s="29"/>
      <c r="AH113" s="29"/>
      <c r="AI113" s="29"/>
      <c r="AJ113" s="29"/>
    </row>
    <row r="114" spans="20:36" x14ac:dyDescent="0.15">
      <c r="T114" s="1072" t="s">
        <v>2806</v>
      </c>
      <c r="U114" s="1073"/>
      <c r="V114" s="1073"/>
      <c r="W114" s="1089"/>
      <c r="X114" s="1169">
        <v>130</v>
      </c>
      <c r="Y114" s="1170"/>
      <c r="Z114" s="1184"/>
      <c r="AA114" s="29"/>
      <c r="AB114" s="29"/>
      <c r="AC114" s="29"/>
      <c r="AD114" s="29"/>
      <c r="AE114" s="29"/>
      <c r="AF114" s="29"/>
      <c r="AG114" s="29"/>
      <c r="AH114" s="29"/>
      <c r="AI114" s="29"/>
      <c r="AJ114" s="29"/>
    </row>
    <row r="115" spans="20:36" x14ac:dyDescent="0.15">
      <c r="T115" s="1072" t="s">
        <v>2807</v>
      </c>
      <c r="U115" s="1073"/>
      <c r="V115" s="1073"/>
      <c r="W115" s="1089"/>
      <c r="X115" s="1172"/>
      <c r="Y115" s="1173"/>
      <c r="Z115" s="1185"/>
      <c r="AA115" s="29"/>
      <c r="AB115" s="29"/>
      <c r="AC115" s="29"/>
      <c r="AD115" s="29"/>
      <c r="AE115" s="29"/>
      <c r="AF115" s="29"/>
      <c r="AG115" s="29"/>
      <c r="AH115" s="29"/>
      <c r="AI115" s="29"/>
      <c r="AJ115" s="29"/>
    </row>
    <row r="116" spans="20:36" x14ac:dyDescent="0.15">
      <c r="T116" s="1074" t="s">
        <v>2751</v>
      </c>
      <c r="U116" s="1075"/>
      <c r="V116" s="1075"/>
      <c r="W116" s="1092"/>
      <c r="X116" s="1161">
        <v>5199</v>
      </c>
      <c r="Y116" s="1171"/>
      <c r="Z116" s="1162"/>
      <c r="AA116" s="29"/>
      <c r="AB116" s="29"/>
      <c r="AC116" s="29"/>
      <c r="AD116" s="29"/>
      <c r="AE116" s="29"/>
      <c r="AF116" s="29"/>
      <c r="AG116" s="29"/>
      <c r="AH116" s="29"/>
      <c r="AI116" s="29"/>
      <c r="AJ116" s="29"/>
    </row>
    <row r="117" spans="20:36" x14ac:dyDescent="0.15">
      <c r="T117" s="1072" t="s">
        <v>2808</v>
      </c>
      <c r="U117" s="1073"/>
      <c r="V117" s="1073"/>
      <c r="W117" s="1089"/>
      <c r="X117" s="1169">
        <v>5199</v>
      </c>
      <c r="Y117" s="1170"/>
      <c r="Z117" s="1184"/>
      <c r="AA117" s="29"/>
      <c r="AB117" s="29"/>
      <c r="AC117" s="29"/>
      <c r="AD117" s="29"/>
      <c r="AE117" s="29"/>
      <c r="AF117" s="29"/>
      <c r="AG117" s="29"/>
      <c r="AH117" s="29"/>
      <c r="AI117" s="29"/>
      <c r="AJ117" s="29"/>
    </row>
    <row r="118" spans="20:36" x14ac:dyDescent="0.15">
      <c r="T118" s="1072" t="s">
        <v>1448</v>
      </c>
      <c r="U118" s="1073"/>
      <c r="V118" s="1073"/>
      <c r="W118" s="1089"/>
      <c r="X118" s="1169">
        <v>1574565.7</v>
      </c>
      <c r="Y118" s="1170"/>
      <c r="Z118" s="1184"/>
      <c r="AA118" s="29"/>
      <c r="AB118" s="29"/>
      <c r="AC118" s="29"/>
      <c r="AD118" s="29"/>
      <c r="AE118" s="29"/>
      <c r="AF118" s="29"/>
      <c r="AG118" s="29"/>
      <c r="AH118" s="29"/>
      <c r="AI118" s="29"/>
      <c r="AJ118" s="29"/>
    </row>
    <row r="119" spans="20:36" x14ac:dyDescent="0.15">
      <c r="T119" s="1081" t="s">
        <v>2809</v>
      </c>
      <c r="U119" s="1094"/>
      <c r="V119" s="1081" t="s">
        <v>2810</v>
      </c>
      <c r="W119" s="1082"/>
      <c r="X119" s="1082"/>
      <c r="Y119" s="1094"/>
      <c r="Z119" s="1081" t="s">
        <v>2811</v>
      </c>
      <c r="AA119" s="1082"/>
      <c r="AB119" s="1082"/>
      <c r="AC119" s="1082"/>
      <c r="AD119" s="1094"/>
      <c r="AE119" s="1081" t="s">
        <v>2812</v>
      </c>
      <c r="AF119" s="1082"/>
      <c r="AG119" s="1082"/>
      <c r="AH119" s="1094"/>
      <c r="AI119" s="1081" t="s">
        <v>2813</v>
      </c>
      <c r="AJ119" s="1094"/>
    </row>
    <row r="120" spans="20:36" x14ac:dyDescent="0.15">
      <c r="T120" s="29"/>
      <c r="U120" s="29"/>
      <c r="V120" s="29"/>
      <c r="W120" s="29"/>
      <c r="X120" s="29"/>
      <c r="Y120" s="29"/>
      <c r="Z120" s="29"/>
      <c r="AA120" s="29"/>
      <c r="AB120" s="29"/>
      <c r="AC120" s="29"/>
      <c r="AD120" s="29"/>
      <c r="AE120" s="29"/>
      <c r="AF120" s="29"/>
      <c r="AG120" s="29"/>
      <c r="AH120" s="29"/>
      <c r="AI120" s="29"/>
      <c r="AJ120" s="29"/>
    </row>
    <row r="121" spans="20:36" x14ac:dyDescent="0.15">
      <c r="T121" s="1072" t="s">
        <v>2834</v>
      </c>
      <c r="U121" s="1089"/>
      <c r="V121" s="1076"/>
      <c r="W121" s="1077"/>
      <c r="X121" s="1077"/>
      <c r="Y121" s="1101"/>
      <c r="Z121" s="1076"/>
      <c r="AA121" s="1077"/>
      <c r="AB121" s="1077"/>
      <c r="AC121" s="1077"/>
      <c r="AD121" s="1101"/>
      <c r="AE121" s="1076"/>
      <c r="AF121" s="1077"/>
      <c r="AG121" s="1077"/>
      <c r="AH121" s="1101"/>
      <c r="AI121" s="1076"/>
      <c r="AJ121" s="1101"/>
    </row>
    <row r="122" spans="20:36" x14ac:dyDescent="0.15">
      <c r="T122" s="1081" t="s">
        <v>4115</v>
      </c>
      <c r="U122" s="1094"/>
      <c r="V122" s="1081" t="s">
        <v>4116</v>
      </c>
      <c r="W122" s="1082"/>
      <c r="X122" s="1082"/>
      <c r="Y122" s="1094"/>
      <c r="Z122" s="1081" t="s">
        <v>2829</v>
      </c>
      <c r="AA122" s="1082"/>
      <c r="AB122" s="1082"/>
      <c r="AC122" s="1082"/>
      <c r="AD122" s="1094"/>
      <c r="AE122" s="1197">
        <v>5763</v>
      </c>
      <c r="AF122" s="1198"/>
      <c r="AG122" s="1198"/>
      <c r="AH122" s="1199"/>
      <c r="AI122" s="1161">
        <v>-32.58</v>
      </c>
      <c r="AJ122" s="1162"/>
    </row>
    <row r="123" spans="20:36" x14ac:dyDescent="0.15">
      <c r="T123" s="1081" t="s">
        <v>4117</v>
      </c>
      <c r="U123" s="1094"/>
      <c r="V123" s="1076"/>
      <c r="W123" s="1077"/>
      <c r="X123" s="1077"/>
      <c r="Y123" s="1101"/>
      <c r="Z123" s="1081" t="s">
        <v>2816</v>
      </c>
      <c r="AA123" s="1082"/>
      <c r="AB123" s="1082"/>
      <c r="AC123" s="1082"/>
      <c r="AD123" s="1094"/>
      <c r="AE123" s="1076"/>
      <c r="AF123" s="1077"/>
      <c r="AG123" s="1077"/>
      <c r="AH123" s="1101"/>
      <c r="AI123" s="1161">
        <v>-12.78</v>
      </c>
      <c r="AJ123" s="1162"/>
    </row>
    <row r="124" spans="20:36" x14ac:dyDescent="0.15">
      <c r="T124" s="1081" t="s">
        <v>4118</v>
      </c>
      <c r="U124" s="1094"/>
      <c r="V124" s="1081" t="s">
        <v>4119</v>
      </c>
      <c r="W124" s="1082"/>
      <c r="X124" s="1082"/>
      <c r="Y124" s="1094"/>
      <c r="Z124" s="1081" t="s">
        <v>2829</v>
      </c>
      <c r="AA124" s="1082"/>
      <c r="AB124" s="1082"/>
      <c r="AC124" s="1082"/>
      <c r="AD124" s="1094"/>
      <c r="AE124" s="1197">
        <v>5505</v>
      </c>
      <c r="AF124" s="1198"/>
      <c r="AG124" s="1198"/>
      <c r="AH124" s="1199"/>
      <c r="AI124" s="1161">
        <v>-6052.56</v>
      </c>
      <c r="AJ124" s="1162"/>
    </row>
    <row r="125" spans="20:36" x14ac:dyDescent="0.15">
      <c r="T125" s="1081" t="s">
        <v>4118</v>
      </c>
      <c r="U125" s="1094"/>
      <c r="V125" s="1081" t="s">
        <v>4120</v>
      </c>
      <c r="W125" s="1082"/>
      <c r="X125" s="1082"/>
      <c r="Y125" s="1094"/>
      <c r="Z125" s="1081" t="s">
        <v>2829</v>
      </c>
      <c r="AA125" s="1082"/>
      <c r="AB125" s="1082"/>
      <c r="AC125" s="1082"/>
      <c r="AD125" s="1094"/>
      <c r="AE125" s="1197">
        <v>5505</v>
      </c>
      <c r="AF125" s="1198"/>
      <c r="AG125" s="1198"/>
      <c r="AH125" s="1199"/>
      <c r="AI125" s="1161">
        <v>-6053.01</v>
      </c>
      <c r="AJ125" s="1162"/>
    </row>
    <row r="126" spans="20:36" x14ac:dyDescent="0.15">
      <c r="T126" s="1081" t="s">
        <v>4121</v>
      </c>
      <c r="U126" s="1094"/>
      <c r="V126" s="1076"/>
      <c r="W126" s="1077"/>
      <c r="X126" s="1077"/>
      <c r="Y126" s="1101"/>
      <c r="Z126" s="1081" t="s">
        <v>2816</v>
      </c>
      <c r="AA126" s="1082"/>
      <c r="AB126" s="1082"/>
      <c r="AC126" s="1082"/>
      <c r="AD126" s="1094"/>
      <c r="AE126" s="1076"/>
      <c r="AF126" s="1077"/>
      <c r="AG126" s="1077"/>
      <c r="AH126" s="1101"/>
      <c r="AI126" s="1161">
        <v>-2163</v>
      </c>
      <c r="AJ126" s="1162"/>
    </row>
    <row r="127" spans="20:36" x14ac:dyDescent="0.15">
      <c r="T127" s="1081" t="s">
        <v>4122</v>
      </c>
      <c r="U127" s="1094"/>
      <c r="V127" s="1076"/>
      <c r="W127" s="1077"/>
      <c r="X127" s="1077"/>
      <c r="Y127" s="1101"/>
      <c r="Z127" s="1081" t="s">
        <v>2816</v>
      </c>
      <c r="AA127" s="1082"/>
      <c r="AB127" s="1082"/>
      <c r="AC127" s="1082"/>
      <c r="AD127" s="1094"/>
      <c r="AE127" s="1076"/>
      <c r="AF127" s="1077"/>
      <c r="AG127" s="1077"/>
      <c r="AH127" s="1101"/>
      <c r="AI127" s="1161">
        <v>-1777</v>
      </c>
      <c r="AJ127" s="1162"/>
    </row>
    <row r="128" spans="20:36" x14ac:dyDescent="0.15">
      <c r="T128" s="1072" t="s">
        <v>2836</v>
      </c>
      <c r="U128" s="1089"/>
      <c r="V128" s="1076"/>
      <c r="W128" s="1077"/>
      <c r="X128" s="1077"/>
      <c r="Y128" s="1101"/>
      <c r="Z128" s="1076"/>
      <c r="AA128" s="1077"/>
      <c r="AB128" s="1077"/>
      <c r="AC128" s="1077"/>
      <c r="AD128" s="1101"/>
      <c r="AE128" s="1076"/>
      <c r="AF128" s="1077"/>
      <c r="AG128" s="1077"/>
      <c r="AH128" s="1101"/>
      <c r="AI128" s="1169">
        <v>-16090.93</v>
      </c>
      <c r="AJ128" s="1184"/>
    </row>
    <row r="129" spans="20:36" x14ac:dyDescent="0.15">
      <c r="T129" s="1072" t="s">
        <v>2814</v>
      </c>
      <c r="U129" s="1089"/>
      <c r="V129" s="1076"/>
      <c r="W129" s="1077"/>
      <c r="X129" s="1077"/>
      <c r="Y129" s="1101"/>
      <c r="Z129" s="1076"/>
      <c r="AA129" s="1077"/>
      <c r="AB129" s="1077"/>
      <c r="AC129" s="1077"/>
      <c r="AD129" s="1101"/>
      <c r="AE129" s="1076"/>
      <c r="AF129" s="1077"/>
      <c r="AG129" s="1077"/>
      <c r="AH129" s="1101"/>
      <c r="AI129" s="1172"/>
      <c r="AJ129" s="1185"/>
    </row>
    <row r="130" spans="20:36" x14ac:dyDescent="0.15">
      <c r="T130" s="1081" t="s">
        <v>4123</v>
      </c>
      <c r="U130" s="1094"/>
      <c r="V130" s="1081" t="s">
        <v>4124</v>
      </c>
      <c r="W130" s="1082"/>
      <c r="X130" s="1082"/>
      <c r="Y130" s="1094"/>
      <c r="Z130" s="1081" t="s">
        <v>2829</v>
      </c>
      <c r="AA130" s="1082"/>
      <c r="AB130" s="1082"/>
      <c r="AC130" s="1082"/>
      <c r="AD130" s="1094"/>
      <c r="AE130" s="1197">
        <v>4599</v>
      </c>
      <c r="AF130" s="1198"/>
      <c r="AG130" s="1198"/>
      <c r="AH130" s="1199"/>
      <c r="AI130" s="1161">
        <v>-14</v>
      </c>
      <c r="AJ130" s="1162"/>
    </row>
    <row r="131" spans="20:36" x14ac:dyDescent="0.15">
      <c r="T131" s="1081" t="s">
        <v>4125</v>
      </c>
      <c r="U131" s="1094"/>
      <c r="V131" s="1081" t="s">
        <v>4124</v>
      </c>
      <c r="W131" s="1082"/>
      <c r="X131" s="1082"/>
      <c r="Y131" s="1094"/>
      <c r="Z131" s="1081" t="s">
        <v>2829</v>
      </c>
      <c r="AA131" s="1082"/>
      <c r="AB131" s="1082"/>
      <c r="AC131" s="1082"/>
      <c r="AD131" s="1094"/>
      <c r="AE131" s="1197">
        <v>4599</v>
      </c>
      <c r="AF131" s="1198"/>
      <c r="AG131" s="1198"/>
      <c r="AH131" s="1199"/>
      <c r="AI131" s="1161">
        <v>-14</v>
      </c>
      <c r="AJ131" s="1162"/>
    </row>
    <row r="132" spans="20:36" x14ac:dyDescent="0.15">
      <c r="T132" s="1081" t="s">
        <v>4126</v>
      </c>
      <c r="U132" s="1094"/>
      <c r="V132" s="1081" t="s">
        <v>4124</v>
      </c>
      <c r="W132" s="1082"/>
      <c r="X132" s="1082"/>
      <c r="Y132" s="1094"/>
      <c r="Z132" s="1081" t="s">
        <v>2829</v>
      </c>
      <c r="AA132" s="1082"/>
      <c r="AB132" s="1082"/>
      <c r="AC132" s="1082"/>
      <c r="AD132" s="1094"/>
      <c r="AE132" s="1197">
        <v>4599</v>
      </c>
      <c r="AF132" s="1198"/>
      <c r="AG132" s="1198"/>
      <c r="AH132" s="1199"/>
      <c r="AI132" s="1161">
        <v>-15</v>
      </c>
      <c r="AJ132" s="1162"/>
    </row>
    <row r="133" spans="20:36" x14ac:dyDescent="0.15">
      <c r="T133" s="1081" t="s">
        <v>4127</v>
      </c>
      <c r="U133" s="1094"/>
      <c r="V133" s="1081" t="s">
        <v>4124</v>
      </c>
      <c r="W133" s="1082"/>
      <c r="X133" s="1082"/>
      <c r="Y133" s="1094"/>
      <c r="Z133" s="1081" t="s">
        <v>2829</v>
      </c>
      <c r="AA133" s="1082"/>
      <c r="AB133" s="1082"/>
      <c r="AC133" s="1082"/>
      <c r="AD133" s="1094"/>
      <c r="AE133" s="1197">
        <v>4599</v>
      </c>
      <c r="AF133" s="1198"/>
      <c r="AG133" s="1198"/>
      <c r="AH133" s="1199"/>
      <c r="AI133" s="1161">
        <v>-15</v>
      </c>
      <c r="AJ133" s="1162"/>
    </row>
    <row r="134" spans="20:36" x14ac:dyDescent="0.15">
      <c r="T134" s="1081" t="s">
        <v>4128</v>
      </c>
      <c r="U134" s="1094"/>
      <c r="V134" s="1081" t="s">
        <v>4124</v>
      </c>
      <c r="W134" s="1082"/>
      <c r="X134" s="1082"/>
      <c r="Y134" s="1094"/>
      <c r="Z134" s="1081" t="s">
        <v>2829</v>
      </c>
      <c r="AA134" s="1082"/>
      <c r="AB134" s="1082"/>
      <c r="AC134" s="1082"/>
      <c r="AD134" s="1094"/>
      <c r="AE134" s="1197">
        <v>4599</v>
      </c>
      <c r="AF134" s="1198"/>
      <c r="AG134" s="1198"/>
      <c r="AH134" s="1199"/>
      <c r="AI134" s="1161">
        <v>-15</v>
      </c>
      <c r="AJ134" s="1162"/>
    </row>
    <row r="135" spans="20:36" x14ac:dyDescent="0.15">
      <c r="T135" s="1081" t="s">
        <v>4129</v>
      </c>
      <c r="U135" s="1094"/>
      <c r="V135" s="1081" t="s">
        <v>4124</v>
      </c>
      <c r="W135" s="1082"/>
      <c r="X135" s="1082"/>
      <c r="Y135" s="1094"/>
      <c r="Z135" s="1081" t="s">
        <v>2829</v>
      </c>
      <c r="AA135" s="1082"/>
      <c r="AB135" s="1082"/>
      <c r="AC135" s="1082"/>
      <c r="AD135" s="1094"/>
      <c r="AE135" s="1197">
        <v>4599</v>
      </c>
      <c r="AF135" s="1198"/>
      <c r="AG135" s="1198"/>
      <c r="AH135" s="1199"/>
      <c r="AI135" s="1161">
        <v>-15</v>
      </c>
      <c r="AJ135" s="1162"/>
    </row>
    <row r="136" spans="20:36" x14ac:dyDescent="0.15">
      <c r="T136" s="1081" t="s">
        <v>4130</v>
      </c>
      <c r="U136" s="1094"/>
      <c r="V136" s="1081" t="s">
        <v>4131</v>
      </c>
      <c r="W136" s="1082"/>
      <c r="X136" s="1082"/>
      <c r="Y136" s="1094"/>
      <c r="Z136" s="1081" t="s">
        <v>2829</v>
      </c>
      <c r="AA136" s="1082"/>
      <c r="AB136" s="1082"/>
      <c r="AC136" s="1082"/>
      <c r="AD136" s="1094"/>
      <c r="AE136" s="1247">
        <v>55454</v>
      </c>
      <c r="AF136" s="1248"/>
      <c r="AG136" s="1248"/>
      <c r="AH136" s="1249"/>
      <c r="AI136" s="1161">
        <v>-12</v>
      </c>
      <c r="AJ136" s="1162"/>
    </row>
    <row r="137" spans="20:36" x14ac:dyDescent="0.15">
      <c r="T137" s="1081" t="s">
        <v>4132</v>
      </c>
      <c r="U137" s="1094"/>
      <c r="V137" s="1081" t="s">
        <v>4131</v>
      </c>
      <c r="W137" s="1082"/>
      <c r="X137" s="1082"/>
      <c r="Y137" s="1094"/>
      <c r="Z137" s="1081" t="s">
        <v>2829</v>
      </c>
      <c r="AA137" s="1082"/>
      <c r="AB137" s="1082"/>
      <c r="AC137" s="1082"/>
      <c r="AD137" s="1094"/>
      <c r="AE137" s="1247">
        <v>55454</v>
      </c>
      <c r="AF137" s="1248"/>
      <c r="AG137" s="1248"/>
      <c r="AH137" s="1249"/>
      <c r="AI137" s="1161">
        <v>-12</v>
      </c>
      <c r="AJ137" s="1162"/>
    </row>
    <row r="138" spans="20:36" x14ac:dyDescent="0.15">
      <c r="T138" s="1081" t="s">
        <v>4133</v>
      </c>
      <c r="U138" s="1094"/>
      <c r="V138" s="1081" t="s">
        <v>4131</v>
      </c>
      <c r="W138" s="1082"/>
      <c r="X138" s="1082"/>
      <c r="Y138" s="1094"/>
      <c r="Z138" s="1081" t="s">
        <v>2829</v>
      </c>
      <c r="AA138" s="1082"/>
      <c r="AB138" s="1082"/>
      <c r="AC138" s="1082"/>
      <c r="AD138" s="1094"/>
      <c r="AE138" s="1250">
        <v>55454</v>
      </c>
      <c r="AF138" s="1251"/>
      <c r="AG138" s="1251"/>
      <c r="AH138" s="1252"/>
      <c r="AI138" s="1161">
        <v>-12</v>
      </c>
      <c r="AJ138" s="1162"/>
    </row>
    <row r="139" spans="20:36" x14ac:dyDescent="0.15">
      <c r="T139" s="1081" t="s">
        <v>4134</v>
      </c>
      <c r="U139" s="1094"/>
      <c r="V139" s="1081" t="s">
        <v>4131</v>
      </c>
      <c r="W139" s="1082"/>
      <c r="X139" s="1082"/>
      <c r="Y139" s="1094"/>
      <c r="Z139" s="1081" t="s">
        <v>2829</v>
      </c>
      <c r="AA139" s="1082"/>
      <c r="AB139" s="1082"/>
      <c r="AC139" s="1082"/>
      <c r="AD139" s="1094"/>
      <c r="AE139" s="1250">
        <v>55454</v>
      </c>
      <c r="AF139" s="1251"/>
      <c r="AG139" s="1251"/>
      <c r="AH139" s="1252"/>
      <c r="AI139" s="1161">
        <v>-12</v>
      </c>
      <c r="AJ139" s="1162"/>
    </row>
    <row r="140" spans="20:36" x14ac:dyDescent="0.15">
      <c r="T140" s="1081" t="s">
        <v>4135</v>
      </c>
      <c r="U140" s="1094"/>
      <c r="V140" s="1081" t="s">
        <v>4131</v>
      </c>
      <c r="W140" s="1082"/>
      <c r="X140" s="1082"/>
      <c r="Y140" s="1094"/>
      <c r="Z140" s="1081" t="s">
        <v>2829</v>
      </c>
      <c r="AA140" s="1082"/>
      <c r="AB140" s="1082"/>
      <c r="AC140" s="1082"/>
      <c r="AD140" s="1094"/>
      <c r="AE140" s="1250">
        <v>55454</v>
      </c>
      <c r="AF140" s="1251"/>
      <c r="AG140" s="1251"/>
      <c r="AH140" s="1252"/>
      <c r="AI140" s="1161">
        <v>-21</v>
      </c>
      <c r="AJ140" s="1162"/>
    </row>
    <row r="141" spans="20:36" x14ac:dyDescent="0.15">
      <c r="T141" s="1081" t="s">
        <v>4136</v>
      </c>
      <c r="U141" s="1094"/>
      <c r="V141" s="1081" t="s">
        <v>4131</v>
      </c>
      <c r="W141" s="1082"/>
      <c r="X141" s="1082"/>
      <c r="Y141" s="1094"/>
      <c r="Z141" s="1081" t="s">
        <v>2829</v>
      </c>
      <c r="AA141" s="1082"/>
      <c r="AB141" s="1082"/>
      <c r="AC141" s="1082"/>
      <c r="AD141" s="1094"/>
      <c r="AE141" s="1250">
        <v>55454</v>
      </c>
      <c r="AF141" s="1251"/>
      <c r="AG141" s="1251"/>
      <c r="AH141" s="1252"/>
      <c r="AI141" s="1161">
        <v>-21</v>
      </c>
      <c r="AJ141" s="1162"/>
    </row>
    <row r="142" spans="20:36" x14ac:dyDescent="0.15">
      <c r="T142" s="1081" t="s">
        <v>4137</v>
      </c>
      <c r="U142" s="1094"/>
      <c r="V142" s="1081" t="s">
        <v>4131</v>
      </c>
      <c r="W142" s="1082"/>
      <c r="X142" s="1082"/>
      <c r="Y142" s="1094"/>
      <c r="Z142" s="1081" t="s">
        <v>2829</v>
      </c>
      <c r="AA142" s="1082"/>
      <c r="AB142" s="1082"/>
      <c r="AC142" s="1082"/>
      <c r="AD142" s="1094"/>
      <c r="AE142" s="1250">
        <v>55454</v>
      </c>
      <c r="AF142" s="1251"/>
      <c r="AG142" s="1251"/>
      <c r="AH142" s="1252"/>
      <c r="AI142" s="1161">
        <v>-12</v>
      </c>
      <c r="AJ142" s="1162"/>
    </row>
    <row r="143" spans="20:36" x14ac:dyDescent="0.15">
      <c r="T143" s="1081" t="s">
        <v>4138</v>
      </c>
      <c r="U143" s="1094"/>
      <c r="V143" s="1081" t="s">
        <v>4131</v>
      </c>
      <c r="W143" s="1082"/>
      <c r="X143" s="1082"/>
      <c r="Y143" s="1094"/>
      <c r="Z143" s="1081" t="s">
        <v>2829</v>
      </c>
      <c r="AA143" s="1082"/>
      <c r="AB143" s="1082"/>
      <c r="AC143" s="1082"/>
      <c r="AD143" s="1094"/>
      <c r="AE143" s="1250">
        <v>55454</v>
      </c>
      <c r="AF143" s="1251"/>
      <c r="AG143" s="1251"/>
      <c r="AH143" s="1252"/>
      <c r="AI143" s="1161">
        <v>-12</v>
      </c>
      <c r="AJ143" s="1162"/>
    </row>
    <row r="144" spans="20:36" x14ac:dyDescent="0.15">
      <c r="T144" s="1081" t="s">
        <v>4139</v>
      </c>
      <c r="U144" s="1094"/>
      <c r="V144" s="1076"/>
      <c r="W144" s="1077"/>
      <c r="X144" s="1077"/>
      <c r="Y144" s="1101"/>
      <c r="Z144" s="1081" t="s">
        <v>2816</v>
      </c>
      <c r="AA144" s="1082"/>
      <c r="AB144" s="1082"/>
      <c r="AC144" s="1082"/>
      <c r="AD144" s="1094"/>
      <c r="AE144" s="1076"/>
      <c r="AF144" s="1077"/>
      <c r="AG144" s="1077"/>
      <c r="AH144" s="1101"/>
      <c r="AI144" s="1161">
        <v>-38</v>
      </c>
      <c r="AJ144" s="1162"/>
    </row>
    <row r="145" spans="20:36" x14ac:dyDescent="0.15">
      <c r="T145" s="1081" t="s">
        <v>4140</v>
      </c>
      <c r="U145" s="1094"/>
      <c r="V145" s="1076"/>
      <c r="W145" s="1077"/>
      <c r="X145" s="1077"/>
      <c r="Y145" s="1101"/>
      <c r="Z145" s="1081" t="s">
        <v>2816</v>
      </c>
      <c r="AA145" s="1082"/>
      <c r="AB145" s="1082"/>
      <c r="AC145" s="1082"/>
      <c r="AD145" s="1094"/>
      <c r="AE145" s="1076"/>
      <c r="AF145" s="1077"/>
      <c r="AG145" s="1077"/>
      <c r="AH145" s="1101"/>
      <c r="AI145" s="1161">
        <v>-38</v>
      </c>
      <c r="AJ145" s="1162"/>
    </row>
    <row r="146" spans="20:36" x14ac:dyDescent="0.15">
      <c r="T146" s="1081" t="s">
        <v>4141</v>
      </c>
      <c r="U146" s="1094"/>
      <c r="V146" s="1076"/>
      <c r="W146" s="1077"/>
      <c r="X146" s="1077"/>
      <c r="Y146" s="1101"/>
      <c r="Z146" s="1081" t="s">
        <v>2816</v>
      </c>
      <c r="AA146" s="1082"/>
      <c r="AB146" s="1082"/>
      <c r="AC146" s="1082"/>
      <c r="AD146" s="1094"/>
      <c r="AE146" s="1076"/>
      <c r="AF146" s="1077"/>
      <c r="AG146" s="1077"/>
      <c r="AH146" s="1101"/>
      <c r="AI146" s="1161">
        <v>-52</v>
      </c>
      <c r="AJ146" s="1162"/>
    </row>
    <row r="147" spans="20:36" x14ac:dyDescent="0.15">
      <c r="T147" s="1081" t="s">
        <v>4142</v>
      </c>
      <c r="U147" s="1094"/>
      <c r="V147" s="1076"/>
      <c r="W147" s="1077"/>
      <c r="X147" s="1077"/>
      <c r="Y147" s="1101"/>
      <c r="Z147" s="1081" t="s">
        <v>2816</v>
      </c>
      <c r="AA147" s="1082"/>
      <c r="AB147" s="1082"/>
      <c r="AC147" s="1082"/>
      <c r="AD147" s="1094"/>
      <c r="AE147" s="1076"/>
      <c r="AF147" s="1077"/>
      <c r="AG147" s="1077"/>
      <c r="AH147" s="1101"/>
      <c r="AI147" s="1161">
        <v>-52</v>
      </c>
      <c r="AJ147" s="1162"/>
    </row>
    <row r="148" spans="20:36" x14ac:dyDescent="0.15">
      <c r="T148" s="1081" t="s">
        <v>4143</v>
      </c>
      <c r="U148" s="1094"/>
      <c r="V148" s="1076"/>
      <c r="W148" s="1077"/>
      <c r="X148" s="1077"/>
      <c r="Y148" s="1101"/>
      <c r="Z148" s="1081" t="s">
        <v>2816</v>
      </c>
      <c r="AA148" s="1082"/>
      <c r="AB148" s="1082"/>
      <c r="AC148" s="1082"/>
      <c r="AD148" s="1094"/>
      <c r="AE148" s="1076"/>
      <c r="AF148" s="1077"/>
      <c r="AG148" s="1077"/>
      <c r="AH148" s="1101"/>
      <c r="AI148" s="1161">
        <v>-2163</v>
      </c>
      <c r="AJ148" s="1162"/>
    </row>
    <row r="149" spans="20:36" x14ac:dyDescent="0.15">
      <c r="T149" s="1081" t="s">
        <v>4144</v>
      </c>
      <c r="U149" s="1094"/>
      <c r="V149" s="1081" t="s">
        <v>4131</v>
      </c>
      <c r="W149" s="1082"/>
      <c r="X149" s="1082"/>
      <c r="Y149" s="1094"/>
      <c r="Z149" s="1081" t="s">
        <v>2829</v>
      </c>
      <c r="AA149" s="1082"/>
      <c r="AB149" s="1082"/>
      <c r="AC149" s="1082"/>
      <c r="AD149" s="1094"/>
      <c r="AE149" s="1250">
        <v>55454</v>
      </c>
      <c r="AF149" s="1251"/>
      <c r="AG149" s="1251"/>
      <c r="AH149" s="1252"/>
      <c r="AI149" s="1161">
        <v>-2163</v>
      </c>
      <c r="AJ149" s="1162"/>
    </row>
    <row r="150" spans="20:36" x14ac:dyDescent="0.15">
      <c r="T150" s="1081" t="s">
        <v>4145</v>
      </c>
      <c r="U150" s="1094"/>
      <c r="V150" s="1081" t="s">
        <v>4131</v>
      </c>
      <c r="W150" s="1082"/>
      <c r="X150" s="1082"/>
      <c r="Y150" s="1094"/>
      <c r="Z150" s="1081" t="s">
        <v>2829</v>
      </c>
      <c r="AA150" s="1082"/>
      <c r="AB150" s="1082"/>
      <c r="AC150" s="1082"/>
      <c r="AD150" s="1094"/>
      <c r="AE150" s="1250">
        <v>55454</v>
      </c>
      <c r="AF150" s="1251"/>
      <c r="AG150" s="1251"/>
      <c r="AH150" s="1252"/>
      <c r="AI150" s="1161">
        <v>-2163</v>
      </c>
      <c r="AJ150" s="1162"/>
    </row>
    <row r="151" spans="20:36" x14ac:dyDescent="0.15">
      <c r="T151" s="1081" t="s">
        <v>4146</v>
      </c>
      <c r="U151" s="1094"/>
      <c r="V151" s="1081" t="s">
        <v>4131</v>
      </c>
      <c r="W151" s="1082"/>
      <c r="X151" s="1082"/>
      <c r="Y151" s="1094"/>
      <c r="Z151" s="1081" t="s">
        <v>2829</v>
      </c>
      <c r="AA151" s="1082"/>
      <c r="AB151" s="1082"/>
      <c r="AC151" s="1082"/>
      <c r="AD151" s="1094"/>
      <c r="AE151" s="1250">
        <v>55454</v>
      </c>
      <c r="AF151" s="1251"/>
      <c r="AG151" s="1251"/>
      <c r="AH151" s="1252"/>
      <c r="AI151" s="1161">
        <v>-2163</v>
      </c>
      <c r="AJ151" s="1162"/>
    </row>
    <row r="152" spans="20:36" x14ac:dyDescent="0.15">
      <c r="T152" s="1081" t="s">
        <v>4147</v>
      </c>
      <c r="U152" s="1094"/>
      <c r="V152" s="1081" t="s">
        <v>4131</v>
      </c>
      <c r="W152" s="1082"/>
      <c r="X152" s="1082"/>
      <c r="Y152" s="1094"/>
      <c r="Z152" s="1081" t="s">
        <v>2829</v>
      </c>
      <c r="AA152" s="1082"/>
      <c r="AB152" s="1082"/>
      <c r="AC152" s="1082"/>
      <c r="AD152" s="1094"/>
      <c r="AE152" s="1250">
        <v>55454</v>
      </c>
      <c r="AF152" s="1251"/>
      <c r="AG152" s="1251"/>
      <c r="AH152" s="1252"/>
      <c r="AI152" s="1161">
        <v>-2163</v>
      </c>
      <c r="AJ152" s="1162"/>
    </row>
    <row r="153" spans="20:36" x14ac:dyDescent="0.15">
      <c r="T153" s="1081" t="s">
        <v>4148</v>
      </c>
      <c r="U153" s="1094"/>
      <c r="V153" s="1081" t="s">
        <v>4131</v>
      </c>
      <c r="W153" s="1082"/>
      <c r="X153" s="1082"/>
      <c r="Y153" s="1094"/>
      <c r="Z153" s="1081" t="s">
        <v>2829</v>
      </c>
      <c r="AA153" s="1082"/>
      <c r="AB153" s="1082"/>
      <c r="AC153" s="1082"/>
      <c r="AD153" s="1094"/>
      <c r="AE153" s="1247">
        <v>55454</v>
      </c>
      <c r="AF153" s="1248"/>
      <c r="AG153" s="1248"/>
      <c r="AH153" s="1249"/>
      <c r="AI153" s="1161">
        <v>-2163</v>
      </c>
      <c r="AJ153" s="1162"/>
    </row>
    <row r="154" spans="20:36" x14ac:dyDescent="0.15">
      <c r="T154" s="1081" t="s">
        <v>4149</v>
      </c>
      <c r="U154" s="1094"/>
      <c r="V154" s="1081" t="s">
        <v>4131</v>
      </c>
      <c r="W154" s="1082"/>
      <c r="X154" s="1082"/>
      <c r="Y154" s="1094"/>
      <c r="Z154" s="1081" t="s">
        <v>2829</v>
      </c>
      <c r="AA154" s="1082"/>
      <c r="AB154" s="1082"/>
      <c r="AC154" s="1082"/>
      <c r="AD154" s="1094"/>
      <c r="AE154" s="1247">
        <v>55454</v>
      </c>
      <c r="AF154" s="1248"/>
      <c r="AG154" s="1248"/>
      <c r="AH154" s="1249"/>
      <c r="AI154" s="1161">
        <v>-2163</v>
      </c>
      <c r="AJ154" s="1162"/>
    </row>
    <row r="155" spans="20:36" x14ac:dyDescent="0.15">
      <c r="T155" s="1081" t="s">
        <v>4150</v>
      </c>
      <c r="U155" s="1094"/>
      <c r="V155" s="1081" t="s">
        <v>4131</v>
      </c>
      <c r="W155" s="1082"/>
      <c r="X155" s="1082"/>
      <c r="Y155" s="1094"/>
      <c r="Z155" s="1081" t="s">
        <v>2829</v>
      </c>
      <c r="AA155" s="1082"/>
      <c r="AB155" s="1082"/>
      <c r="AC155" s="1082"/>
      <c r="AD155" s="1094"/>
      <c r="AE155" s="1250">
        <v>55454</v>
      </c>
      <c r="AF155" s="1251"/>
      <c r="AG155" s="1251"/>
      <c r="AH155" s="1252"/>
      <c r="AI155" s="1161">
        <v>-2163</v>
      </c>
      <c r="AJ155" s="1162"/>
    </row>
    <row r="156" spans="20:36" x14ac:dyDescent="0.15">
      <c r="T156" s="29"/>
      <c r="U156" s="29"/>
      <c r="V156" s="29"/>
      <c r="W156" s="29"/>
      <c r="X156" s="29"/>
      <c r="Y156" s="29"/>
      <c r="Z156" s="29"/>
      <c r="AA156" s="29"/>
      <c r="AB156" s="29"/>
      <c r="AC156" s="29"/>
      <c r="AD156" s="29"/>
      <c r="AE156" s="29"/>
      <c r="AF156" s="29"/>
      <c r="AG156" s="29"/>
      <c r="AH156" s="29"/>
      <c r="AI156" s="29"/>
      <c r="AJ156" s="29"/>
    </row>
    <row r="157" spans="20:36" x14ac:dyDescent="0.15">
      <c r="T157" s="1081" t="s">
        <v>4151</v>
      </c>
      <c r="U157" s="1094"/>
      <c r="V157" s="1081" t="s">
        <v>4131</v>
      </c>
      <c r="W157" s="1082"/>
      <c r="X157" s="1082"/>
      <c r="Y157" s="1094"/>
      <c r="Z157" s="1081" t="s">
        <v>2829</v>
      </c>
      <c r="AA157" s="1082"/>
      <c r="AB157" s="1082"/>
      <c r="AC157" s="1082"/>
      <c r="AD157" s="1094"/>
      <c r="AE157" s="1250">
        <v>55454</v>
      </c>
      <c r="AF157" s="1251"/>
      <c r="AG157" s="1251"/>
      <c r="AH157" s="1252"/>
      <c r="AI157" s="1161">
        <v>-2163</v>
      </c>
      <c r="AJ157" s="1162"/>
    </row>
    <row r="158" spans="20:36" x14ac:dyDescent="0.15">
      <c r="T158" s="1072" t="s">
        <v>2826</v>
      </c>
      <c r="U158" s="1089"/>
      <c r="V158" s="1076"/>
      <c r="W158" s="1077"/>
      <c r="X158" s="1077"/>
      <c r="Y158" s="1101"/>
      <c r="Z158" s="1076"/>
      <c r="AA158" s="1077"/>
      <c r="AB158" s="1077"/>
      <c r="AC158" s="1077"/>
      <c r="AD158" s="1101"/>
      <c r="AE158" s="1076"/>
      <c r="AF158" s="1077"/>
      <c r="AG158" s="1077"/>
      <c r="AH158" s="1101"/>
      <c r="AI158" s="1169">
        <v>-19849</v>
      </c>
      <c r="AJ158" s="1184"/>
    </row>
    <row r="159" spans="20:36" x14ac:dyDescent="0.15">
      <c r="T159" s="1072" t="s">
        <v>2827</v>
      </c>
      <c r="U159" s="1089"/>
      <c r="V159" s="1076"/>
      <c r="W159" s="1077"/>
      <c r="X159" s="1077"/>
      <c r="Y159" s="1101"/>
      <c r="Z159" s="1076"/>
      <c r="AA159" s="1077"/>
      <c r="AB159" s="1077"/>
      <c r="AC159" s="1077"/>
      <c r="AD159" s="1101"/>
      <c r="AE159" s="1076"/>
      <c r="AF159" s="1077"/>
      <c r="AG159" s="1077"/>
      <c r="AH159" s="1101"/>
      <c r="AI159" s="1172"/>
      <c r="AJ159" s="1185"/>
    </row>
    <row r="160" spans="20:36" x14ac:dyDescent="0.15">
      <c r="T160" s="1081" t="s">
        <v>4152</v>
      </c>
      <c r="U160" s="1094"/>
      <c r="V160" s="1081" t="s">
        <v>4153</v>
      </c>
      <c r="W160" s="1082"/>
      <c r="X160" s="1082"/>
      <c r="Y160" s="1094"/>
      <c r="Z160" s="1081" t="s">
        <v>2816</v>
      </c>
      <c r="AA160" s="1082"/>
      <c r="AB160" s="1082"/>
      <c r="AC160" s="1082"/>
      <c r="AD160" s="1094"/>
      <c r="AE160" s="1076"/>
      <c r="AF160" s="1077"/>
      <c r="AG160" s="1077"/>
      <c r="AH160" s="1101"/>
      <c r="AI160" s="1161">
        <v>-81</v>
      </c>
      <c r="AJ160" s="1162"/>
    </row>
    <row r="161" spans="20:36" x14ac:dyDescent="0.15">
      <c r="T161" s="1072" t="s">
        <v>2830</v>
      </c>
      <c r="U161" s="1089"/>
      <c r="V161" s="1076"/>
      <c r="W161" s="1077"/>
      <c r="X161" s="1077"/>
      <c r="Y161" s="1101"/>
      <c r="Z161" s="1076"/>
      <c r="AA161" s="1077"/>
      <c r="AB161" s="1077"/>
      <c r="AC161" s="1077"/>
      <c r="AD161" s="1101"/>
      <c r="AE161" s="1076"/>
      <c r="AF161" s="1077"/>
      <c r="AG161" s="1077"/>
      <c r="AH161" s="1101"/>
      <c r="AI161" s="1169">
        <v>-81</v>
      </c>
      <c r="AJ161" s="1184"/>
    </row>
    <row r="162" spans="20:36" x14ac:dyDescent="0.15">
      <c r="T162" s="1072" t="s">
        <v>2837</v>
      </c>
      <c r="U162" s="1089"/>
      <c r="V162" s="1076"/>
      <c r="W162" s="1077"/>
      <c r="X162" s="1077"/>
      <c r="Y162" s="1101"/>
      <c r="Z162" s="1076"/>
      <c r="AA162" s="1077"/>
      <c r="AB162" s="1077"/>
      <c r="AC162" s="1077"/>
      <c r="AD162" s="1101"/>
      <c r="AE162" s="1076"/>
      <c r="AF162" s="1077"/>
      <c r="AG162" s="1077"/>
      <c r="AH162" s="1101"/>
      <c r="AI162" s="1169">
        <v>-36020.93</v>
      </c>
      <c r="AJ162" s="1184"/>
    </row>
  </sheetData>
  <mergeCells count="652">
    <mergeCell ref="T161:U161"/>
    <mergeCell ref="V161:Y161"/>
    <mergeCell ref="Z161:AD161"/>
    <mergeCell ref="AE161:AH161"/>
    <mergeCell ref="AI161:AJ161"/>
    <mergeCell ref="T162:U162"/>
    <mergeCell ref="V162:Y162"/>
    <mergeCell ref="Z162:AD162"/>
    <mergeCell ref="AE162:AH162"/>
    <mergeCell ref="AI162:AJ162"/>
    <mergeCell ref="T159:U159"/>
    <mergeCell ref="V159:Y159"/>
    <mergeCell ref="Z159:AD159"/>
    <mergeCell ref="AE159:AH159"/>
    <mergeCell ref="AI159:AJ159"/>
    <mergeCell ref="T160:U160"/>
    <mergeCell ref="V160:Y160"/>
    <mergeCell ref="Z160:AD160"/>
    <mergeCell ref="AE160:AH160"/>
    <mergeCell ref="AI160:AJ160"/>
    <mergeCell ref="T157:U157"/>
    <mergeCell ref="V157:Y157"/>
    <mergeCell ref="Z157:AD157"/>
    <mergeCell ref="AE157:AH157"/>
    <mergeCell ref="AI157:AJ157"/>
    <mergeCell ref="T158:U158"/>
    <mergeCell ref="V158:Y158"/>
    <mergeCell ref="Z158:AD158"/>
    <mergeCell ref="AE158:AH158"/>
    <mergeCell ref="AI158:AJ158"/>
    <mergeCell ref="T154:U154"/>
    <mergeCell ref="V154:Y154"/>
    <mergeCell ref="Z154:AD154"/>
    <mergeCell ref="AE154:AH154"/>
    <mergeCell ref="AI154:AJ154"/>
    <mergeCell ref="T155:U155"/>
    <mergeCell ref="V155:Y155"/>
    <mergeCell ref="Z155:AD155"/>
    <mergeCell ref="AE155:AH155"/>
    <mergeCell ref="AI155:AJ155"/>
    <mergeCell ref="T152:U152"/>
    <mergeCell ref="V152:Y152"/>
    <mergeCell ref="Z152:AD152"/>
    <mergeCell ref="AE152:AH152"/>
    <mergeCell ref="AI152:AJ152"/>
    <mergeCell ref="T153:U153"/>
    <mergeCell ref="V153:Y153"/>
    <mergeCell ref="Z153:AD153"/>
    <mergeCell ref="AE153:AH153"/>
    <mergeCell ref="AI153:AJ153"/>
    <mergeCell ref="T150:U150"/>
    <mergeCell ref="V150:Y150"/>
    <mergeCell ref="Z150:AD150"/>
    <mergeCell ref="AE150:AH150"/>
    <mergeCell ref="AI150:AJ150"/>
    <mergeCell ref="T151:U151"/>
    <mergeCell ref="V151:Y151"/>
    <mergeCell ref="Z151:AD151"/>
    <mergeCell ref="AE151:AH151"/>
    <mergeCell ref="AI151:AJ151"/>
    <mergeCell ref="T148:U148"/>
    <mergeCell ref="V148:Y148"/>
    <mergeCell ref="Z148:AD148"/>
    <mergeCell ref="AE148:AH148"/>
    <mergeCell ref="AI148:AJ148"/>
    <mergeCell ref="T149:U149"/>
    <mergeCell ref="V149:Y149"/>
    <mergeCell ref="Z149:AD149"/>
    <mergeCell ref="AE149:AH149"/>
    <mergeCell ref="AI149:AJ149"/>
    <mergeCell ref="T146:U146"/>
    <mergeCell ref="V146:Y146"/>
    <mergeCell ref="Z146:AD146"/>
    <mergeCell ref="AE146:AH146"/>
    <mergeCell ref="AI146:AJ146"/>
    <mergeCell ref="T147:U147"/>
    <mergeCell ref="V147:Y147"/>
    <mergeCell ref="Z147:AD147"/>
    <mergeCell ref="AE147:AH147"/>
    <mergeCell ref="AI147:AJ147"/>
    <mergeCell ref="T144:U144"/>
    <mergeCell ref="V144:Y144"/>
    <mergeCell ref="Z144:AD144"/>
    <mergeCell ref="AE144:AH144"/>
    <mergeCell ref="AI144:AJ144"/>
    <mergeCell ref="T145:U145"/>
    <mergeCell ref="V145:Y145"/>
    <mergeCell ref="Z145:AD145"/>
    <mergeCell ref="AE145:AH145"/>
    <mergeCell ref="AI145:AJ145"/>
    <mergeCell ref="T142:U142"/>
    <mergeCell ref="V142:Y142"/>
    <mergeCell ref="Z142:AD142"/>
    <mergeCell ref="AE142:AH142"/>
    <mergeCell ref="AI142:AJ142"/>
    <mergeCell ref="T143:U143"/>
    <mergeCell ref="V143:Y143"/>
    <mergeCell ref="Z143:AD143"/>
    <mergeCell ref="AE143:AH143"/>
    <mergeCell ref="AI143:AJ143"/>
    <mergeCell ref="T140:U140"/>
    <mergeCell ref="V140:Y140"/>
    <mergeCell ref="Z140:AD140"/>
    <mergeCell ref="AE140:AH140"/>
    <mergeCell ref="AI140:AJ140"/>
    <mergeCell ref="T141:U141"/>
    <mergeCell ref="V141:Y141"/>
    <mergeCell ref="Z141:AD141"/>
    <mergeCell ref="AE141:AH141"/>
    <mergeCell ref="AI141:AJ141"/>
    <mergeCell ref="T138:U138"/>
    <mergeCell ref="V138:Y138"/>
    <mergeCell ref="Z138:AD138"/>
    <mergeCell ref="AE138:AH138"/>
    <mergeCell ref="AI138:AJ138"/>
    <mergeCell ref="T139:U139"/>
    <mergeCell ref="V139:Y139"/>
    <mergeCell ref="Z139:AD139"/>
    <mergeCell ref="AE139:AH139"/>
    <mergeCell ref="AI139:AJ139"/>
    <mergeCell ref="T136:U136"/>
    <mergeCell ref="V136:Y136"/>
    <mergeCell ref="Z136:AD136"/>
    <mergeCell ref="AE136:AH136"/>
    <mergeCell ref="AI136:AJ136"/>
    <mergeCell ref="T137:U137"/>
    <mergeCell ref="V137:Y137"/>
    <mergeCell ref="Z137:AD137"/>
    <mergeCell ref="AE137:AH137"/>
    <mergeCell ref="AI137:AJ137"/>
    <mergeCell ref="T134:U134"/>
    <mergeCell ref="V134:Y134"/>
    <mergeCell ref="Z134:AD134"/>
    <mergeCell ref="AE134:AH134"/>
    <mergeCell ref="AI134:AJ134"/>
    <mergeCell ref="T135:U135"/>
    <mergeCell ref="V135:Y135"/>
    <mergeCell ref="Z135:AD135"/>
    <mergeCell ref="AE135:AH135"/>
    <mergeCell ref="AI135:AJ135"/>
    <mergeCell ref="T132:U132"/>
    <mergeCell ref="V132:Y132"/>
    <mergeCell ref="Z132:AD132"/>
    <mergeCell ref="AE132:AH132"/>
    <mergeCell ref="AI132:AJ132"/>
    <mergeCell ref="T133:U133"/>
    <mergeCell ref="V133:Y133"/>
    <mergeCell ref="Z133:AD133"/>
    <mergeCell ref="AE133:AH133"/>
    <mergeCell ref="AI133:AJ133"/>
    <mergeCell ref="T130:U130"/>
    <mergeCell ref="V130:Y130"/>
    <mergeCell ref="Z130:AD130"/>
    <mergeCell ref="AE130:AH130"/>
    <mergeCell ref="AI130:AJ130"/>
    <mergeCell ref="T131:U131"/>
    <mergeCell ref="V131:Y131"/>
    <mergeCell ref="Z131:AD131"/>
    <mergeCell ref="AE131:AH131"/>
    <mergeCell ref="AI131:AJ131"/>
    <mergeCell ref="T128:U128"/>
    <mergeCell ref="V128:Y128"/>
    <mergeCell ref="Z128:AD128"/>
    <mergeCell ref="AE128:AH128"/>
    <mergeCell ref="AI128:AJ128"/>
    <mergeCell ref="T129:U129"/>
    <mergeCell ref="V129:Y129"/>
    <mergeCell ref="Z129:AD129"/>
    <mergeCell ref="AE129:AH129"/>
    <mergeCell ref="AI129:AJ129"/>
    <mergeCell ref="T126:U126"/>
    <mergeCell ref="V126:Y126"/>
    <mergeCell ref="Z126:AD126"/>
    <mergeCell ref="AE126:AH126"/>
    <mergeCell ref="AI126:AJ126"/>
    <mergeCell ref="T127:U127"/>
    <mergeCell ref="V127:Y127"/>
    <mergeCell ref="Z127:AD127"/>
    <mergeCell ref="AE127:AH127"/>
    <mergeCell ref="AI127:AJ127"/>
    <mergeCell ref="T124:U124"/>
    <mergeCell ref="V124:Y124"/>
    <mergeCell ref="Z124:AD124"/>
    <mergeCell ref="AE124:AH124"/>
    <mergeCell ref="AI124:AJ124"/>
    <mergeCell ref="T125:U125"/>
    <mergeCell ref="V125:Y125"/>
    <mergeCell ref="Z125:AD125"/>
    <mergeCell ref="AE125:AH125"/>
    <mergeCell ref="AI125:AJ125"/>
    <mergeCell ref="T122:U122"/>
    <mergeCell ref="V122:Y122"/>
    <mergeCell ref="Z122:AD122"/>
    <mergeCell ref="AE122:AH122"/>
    <mergeCell ref="AI122:AJ122"/>
    <mergeCell ref="T123:U123"/>
    <mergeCell ref="V123:Y123"/>
    <mergeCell ref="Z123:AD123"/>
    <mergeCell ref="AE123:AH123"/>
    <mergeCell ref="AI123:AJ123"/>
    <mergeCell ref="AI119:AJ119"/>
    <mergeCell ref="T121:U121"/>
    <mergeCell ref="V121:Y121"/>
    <mergeCell ref="Z121:AD121"/>
    <mergeCell ref="AE121:AH121"/>
    <mergeCell ref="AI121:AJ121"/>
    <mergeCell ref="T118:W118"/>
    <mergeCell ref="X118:Z118"/>
    <mergeCell ref="T119:U119"/>
    <mergeCell ref="V119:Y119"/>
    <mergeCell ref="Z119:AD119"/>
    <mergeCell ref="AE119:AH119"/>
    <mergeCell ref="T115:W115"/>
    <mergeCell ref="X115:Z115"/>
    <mergeCell ref="T116:W116"/>
    <mergeCell ref="X116:Z116"/>
    <mergeCell ref="T117:W117"/>
    <mergeCell ref="X117:Z117"/>
    <mergeCell ref="T112:W112"/>
    <mergeCell ref="X112:Z112"/>
    <mergeCell ref="T113:W113"/>
    <mergeCell ref="X113:Z113"/>
    <mergeCell ref="T114:W114"/>
    <mergeCell ref="X114:Z114"/>
    <mergeCell ref="T109:W109"/>
    <mergeCell ref="X109:Z109"/>
    <mergeCell ref="T110:W110"/>
    <mergeCell ref="X110:Z110"/>
    <mergeCell ref="T111:W111"/>
    <mergeCell ref="X111:Z111"/>
    <mergeCell ref="T106:W106"/>
    <mergeCell ref="X106:Z106"/>
    <mergeCell ref="T107:W107"/>
    <mergeCell ref="X107:Z107"/>
    <mergeCell ref="T108:W108"/>
    <mergeCell ref="X108:Z108"/>
    <mergeCell ref="T103:W103"/>
    <mergeCell ref="X103:Z103"/>
    <mergeCell ref="T104:W104"/>
    <mergeCell ref="X104:Z104"/>
    <mergeCell ref="T105:W105"/>
    <mergeCell ref="X105:Z105"/>
    <mergeCell ref="T100:W100"/>
    <mergeCell ref="X100:Z100"/>
    <mergeCell ref="T101:W101"/>
    <mergeCell ref="X101:Z101"/>
    <mergeCell ref="T102:W102"/>
    <mergeCell ref="X102:Z102"/>
    <mergeCell ref="T97:W97"/>
    <mergeCell ref="X97:Z97"/>
    <mergeCell ref="T98:W98"/>
    <mergeCell ref="X98:Z98"/>
    <mergeCell ref="T99:W99"/>
    <mergeCell ref="X99:Z99"/>
    <mergeCell ref="T94:W94"/>
    <mergeCell ref="X94:Z94"/>
    <mergeCell ref="T95:W95"/>
    <mergeCell ref="X95:Z95"/>
    <mergeCell ref="T96:W96"/>
    <mergeCell ref="X96:Z96"/>
    <mergeCell ref="T91:W91"/>
    <mergeCell ref="X91:Z91"/>
    <mergeCell ref="T92:W92"/>
    <mergeCell ref="X92:Z92"/>
    <mergeCell ref="T93:W93"/>
    <mergeCell ref="X93:Z93"/>
    <mergeCell ref="T88:W88"/>
    <mergeCell ref="X88:Z88"/>
    <mergeCell ref="T89:W89"/>
    <mergeCell ref="X89:Z89"/>
    <mergeCell ref="T90:W90"/>
    <mergeCell ref="X90:Z90"/>
    <mergeCell ref="T84:W84"/>
    <mergeCell ref="X84:Z84"/>
    <mergeCell ref="T85:W85"/>
    <mergeCell ref="X85:Z85"/>
    <mergeCell ref="T86:W86"/>
    <mergeCell ref="X86:Z86"/>
    <mergeCell ref="T81:W81"/>
    <mergeCell ref="X81:Z81"/>
    <mergeCell ref="T82:W82"/>
    <mergeCell ref="X82:Z82"/>
    <mergeCell ref="T83:W83"/>
    <mergeCell ref="X83:Z83"/>
    <mergeCell ref="T78:W78"/>
    <mergeCell ref="X78:Z78"/>
    <mergeCell ref="T79:W79"/>
    <mergeCell ref="X79:Z79"/>
    <mergeCell ref="T80:W80"/>
    <mergeCell ref="X80:Z80"/>
    <mergeCell ref="T75:W75"/>
    <mergeCell ref="X75:Z75"/>
    <mergeCell ref="T76:W76"/>
    <mergeCell ref="X76:Z76"/>
    <mergeCell ref="T77:W77"/>
    <mergeCell ref="X77:Z77"/>
    <mergeCell ref="T72:W72"/>
    <mergeCell ref="X72:Z72"/>
    <mergeCell ref="T73:W73"/>
    <mergeCell ref="X73:Z73"/>
    <mergeCell ref="T74:W74"/>
    <mergeCell ref="X74:Z74"/>
    <mergeCell ref="T69:W69"/>
    <mergeCell ref="X69:Z69"/>
    <mergeCell ref="T70:W70"/>
    <mergeCell ref="X70:Z70"/>
    <mergeCell ref="T71:W71"/>
    <mergeCell ref="X71:Z71"/>
    <mergeCell ref="T66:W66"/>
    <mergeCell ref="X66:Z66"/>
    <mergeCell ref="T67:W67"/>
    <mergeCell ref="X67:Z67"/>
    <mergeCell ref="T68:W68"/>
    <mergeCell ref="X68:Z68"/>
    <mergeCell ref="T63:W63"/>
    <mergeCell ref="X63:Z63"/>
    <mergeCell ref="T64:W64"/>
    <mergeCell ref="X64:Z64"/>
    <mergeCell ref="T65:W65"/>
    <mergeCell ref="X65:Z65"/>
    <mergeCell ref="T60:W60"/>
    <mergeCell ref="X60:Z60"/>
    <mergeCell ref="T61:W61"/>
    <mergeCell ref="X61:Z61"/>
    <mergeCell ref="T62:W62"/>
    <mergeCell ref="X62:Z62"/>
    <mergeCell ref="T57:W57"/>
    <mergeCell ref="X57:Z57"/>
    <mergeCell ref="T58:W58"/>
    <mergeCell ref="X58:Z58"/>
    <mergeCell ref="T59:W59"/>
    <mergeCell ref="X59:Z59"/>
    <mergeCell ref="T53:W53"/>
    <mergeCell ref="X53:Z53"/>
    <mergeCell ref="T54:W54"/>
    <mergeCell ref="X54:Z54"/>
    <mergeCell ref="T56:W56"/>
    <mergeCell ref="X56:Z56"/>
    <mergeCell ref="T50:W50"/>
    <mergeCell ref="X50:Z50"/>
    <mergeCell ref="T51:W51"/>
    <mergeCell ref="X51:Z51"/>
    <mergeCell ref="T52:W52"/>
    <mergeCell ref="X52:Z52"/>
    <mergeCell ref="T47:W47"/>
    <mergeCell ref="X47:Z47"/>
    <mergeCell ref="T48:W48"/>
    <mergeCell ref="X48:Z48"/>
    <mergeCell ref="T49:W49"/>
    <mergeCell ref="X49:Z49"/>
    <mergeCell ref="T44:W44"/>
    <mergeCell ref="X44:Z44"/>
    <mergeCell ref="T45:W45"/>
    <mergeCell ref="X45:Z45"/>
    <mergeCell ref="T46:W46"/>
    <mergeCell ref="X46:Z46"/>
    <mergeCell ref="T41:W41"/>
    <mergeCell ref="X41:Z41"/>
    <mergeCell ref="T42:W42"/>
    <mergeCell ref="X42:Z42"/>
    <mergeCell ref="T43:W43"/>
    <mergeCell ref="X43:Z43"/>
    <mergeCell ref="T38:W38"/>
    <mergeCell ref="X38:Z38"/>
    <mergeCell ref="T39:W39"/>
    <mergeCell ref="X39:Z39"/>
    <mergeCell ref="T40:W40"/>
    <mergeCell ref="X40:Z40"/>
    <mergeCell ref="T35:U35"/>
    <mergeCell ref="V35:W35"/>
    <mergeCell ref="X35:Z35"/>
    <mergeCell ref="T36:W36"/>
    <mergeCell ref="X36:Z36"/>
    <mergeCell ref="T37:W37"/>
    <mergeCell ref="X37:Z37"/>
    <mergeCell ref="T33:U33"/>
    <mergeCell ref="V33:W33"/>
    <mergeCell ref="X33:Z33"/>
    <mergeCell ref="T34:U34"/>
    <mergeCell ref="V34:W34"/>
    <mergeCell ref="X34:Z34"/>
    <mergeCell ref="T31:U31"/>
    <mergeCell ref="V31:W31"/>
    <mergeCell ref="X31:Z31"/>
    <mergeCell ref="T32:U32"/>
    <mergeCell ref="V32:W32"/>
    <mergeCell ref="X32:Z32"/>
    <mergeCell ref="T29:U29"/>
    <mergeCell ref="V29:W29"/>
    <mergeCell ref="X29:Z29"/>
    <mergeCell ref="T30:U30"/>
    <mergeCell ref="V30:W30"/>
    <mergeCell ref="X30:Z30"/>
    <mergeCell ref="T27:U27"/>
    <mergeCell ref="V27:W27"/>
    <mergeCell ref="X27:Z27"/>
    <mergeCell ref="T28:U28"/>
    <mergeCell ref="V28:W28"/>
    <mergeCell ref="X28:Z28"/>
    <mergeCell ref="T25:U25"/>
    <mergeCell ref="V25:W25"/>
    <mergeCell ref="X25:Z25"/>
    <mergeCell ref="T26:U26"/>
    <mergeCell ref="V26:W26"/>
    <mergeCell ref="X26:Z26"/>
    <mergeCell ref="T22:U22"/>
    <mergeCell ref="V22:W22"/>
    <mergeCell ref="X22:Z22"/>
    <mergeCell ref="T24:U24"/>
    <mergeCell ref="V24:W24"/>
    <mergeCell ref="X24:Z24"/>
    <mergeCell ref="T20:U20"/>
    <mergeCell ref="V20:W20"/>
    <mergeCell ref="X20:Z20"/>
    <mergeCell ref="T21:U21"/>
    <mergeCell ref="V21:W21"/>
    <mergeCell ref="X21:Z21"/>
    <mergeCell ref="T18:U18"/>
    <mergeCell ref="V18:W18"/>
    <mergeCell ref="X18:Z18"/>
    <mergeCell ref="T19:U19"/>
    <mergeCell ref="V19:W19"/>
    <mergeCell ref="X19:Z19"/>
    <mergeCell ref="T16:U16"/>
    <mergeCell ref="V16:W16"/>
    <mergeCell ref="X16:Z16"/>
    <mergeCell ref="T17:U17"/>
    <mergeCell ref="V17:W17"/>
    <mergeCell ref="X17:Z17"/>
    <mergeCell ref="T14:U14"/>
    <mergeCell ref="V14:W14"/>
    <mergeCell ref="X14:Z14"/>
    <mergeCell ref="T15:U15"/>
    <mergeCell ref="V15:W15"/>
    <mergeCell ref="X15:Z15"/>
    <mergeCell ref="T12:U12"/>
    <mergeCell ref="V12:W12"/>
    <mergeCell ref="X12:Z12"/>
    <mergeCell ref="T13:U13"/>
    <mergeCell ref="V13:W13"/>
    <mergeCell ref="X13:Z13"/>
    <mergeCell ref="X9:Z9"/>
    <mergeCell ref="T10:U10"/>
    <mergeCell ref="V10:W10"/>
    <mergeCell ref="X10:Z10"/>
    <mergeCell ref="T11:U11"/>
    <mergeCell ref="V11:W11"/>
    <mergeCell ref="X11:Z11"/>
    <mergeCell ref="X6:Z6"/>
    <mergeCell ref="T7:U7"/>
    <mergeCell ref="V7:W7"/>
    <mergeCell ref="X7:Z7"/>
    <mergeCell ref="T8:U8"/>
    <mergeCell ref="V8:W8"/>
    <mergeCell ref="X8:Z8"/>
    <mergeCell ref="X3:Z3"/>
    <mergeCell ref="T4:U4"/>
    <mergeCell ref="V4:W4"/>
    <mergeCell ref="X4:Z4"/>
    <mergeCell ref="T5:U5"/>
    <mergeCell ref="V5:W5"/>
    <mergeCell ref="X5:Z5"/>
    <mergeCell ref="E86:J86"/>
    <mergeCell ref="K86:M86"/>
    <mergeCell ref="E79:J79"/>
    <mergeCell ref="K79:M79"/>
    <mergeCell ref="E73:J73"/>
    <mergeCell ref="K73:M73"/>
    <mergeCell ref="E74:J74"/>
    <mergeCell ref="K74:M74"/>
    <mergeCell ref="E76:J76"/>
    <mergeCell ref="K76:M76"/>
    <mergeCell ref="E70:J70"/>
    <mergeCell ref="K70:M70"/>
    <mergeCell ref="E71:J71"/>
    <mergeCell ref="K71:M71"/>
    <mergeCell ref="E72:J72"/>
    <mergeCell ref="K72:M72"/>
    <mergeCell ref="E67:J67"/>
    <mergeCell ref="E87:J87"/>
    <mergeCell ref="K87:M87"/>
    <mergeCell ref="T3:U3"/>
    <mergeCell ref="V3:W3"/>
    <mergeCell ref="T6:U6"/>
    <mergeCell ref="V6:W6"/>
    <mergeCell ref="T9:U9"/>
    <mergeCell ref="V9:W9"/>
    <mergeCell ref="E83:J83"/>
    <mergeCell ref="K83:M83"/>
    <mergeCell ref="E84:J84"/>
    <mergeCell ref="K84:M84"/>
    <mergeCell ref="E85:J85"/>
    <mergeCell ref="K85:M85"/>
    <mergeCell ref="E80:J80"/>
    <mergeCell ref="K80:M80"/>
    <mergeCell ref="E81:J81"/>
    <mergeCell ref="K81:M81"/>
    <mergeCell ref="E82:J82"/>
    <mergeCell ref="K82:M82"/>
    <mergeCell ref="E77:J77"/>
    <mergeCell ref="K77:M77"/>
    <mergeCell ref="E78:J78"/>
    <mergeCell ref="K78:M78"/>
    <mergeCell ref="K67:M67"/>
    <mergeCell ref="E68:J68"/>
    <mergeCell ref="K68:M68"/>
    <mergeCell ref="E69:J69"/>
    <mergeCell ref="K69:M69"/>
    <mergeCell ref="E64:J64"/>
    <mergeCell ref="K64:M64"/>
    <mergeCell ref="E65:J65"/>
    <mergeCell ref="K65:M65"/>
    <mergeCell ref="E66:J66"/>
    <mergeCell ref="K66:M66"/>
    <mergeCell ref="E61:J61"/>
    <mergeCell ref="K61:M61"/>
    <mergeCell ref="E62:J62"/>
    <mergeCell ref="K62:M62"/>
    <mergeCell ref="E63:J63"/>
    <mergeCell ref="K63:M63"/>
    <mergeCell ref="E58:J58"/>
    <mergeCell ref="K58:M58"/>
    <mergeCell ref="E59:J59"/>
    <mergeCell ref="K59:M59"/>
    <mergeCell ref="E60:J60"/>
    <mergeCell ref="K60:M60"/>
    <mergeCell ref="E55:J55"/>
    <mergeCell ref="K55:M55"/>
    <mergeCell ref="E56:J56"/>
    <mergeCell ref="K56:M56"/>
    <mergeCell ref="E57:J57"/>
    <mergeCell ref="K57:M57"/>
    <mergeCell ref="E52:J52"/>
    <mergeCell ref="K52:M52"/>
    <mergeCell ref="E53:J53"/>
    <mergeCell ref="K53:M53"/>
    <mergeCell ref="E54:J54"/>
    <mergeCell ref="K54:M54"/>
    <mergeCell ref="E49:J49"/>
    <mergeCell ref="K49:M49"/>
    <mergeCell ref="E50:J50"/>
    <mergeCell ref="K50:M50"/>
    <mergeCell ref="E51:J51"/>
    <mergeCell ref="K51:M51"/>
    <mergeCell ref="E46:J46"/>
    <mergeCell ref="K46:M46"/>
    <mergeCell ref="E47:J47"/>
    <mergeCell ref="K47:M47"/>
    <mergeCell ref="E48:J48"/>
    <mergeCell ref="K48:M48"/>
    <mergeCell ref="E42:J42"/>
    <mergeCell ref="K42:M42"/>
    <mergeCell ref="E44:J44"/>
    <mergeCell ref="K44:M44"/>
    <mergeCell ref="E45:J45"/>
    <mergeCell ref="K45:M45"/>
    <mergeCell ref="E39:J39"/>
    <mergeCell ref="K39:M39"/>
    <mergeCell ref="E40:J40"/>
    <mergeCell ref="K40:M40"/>
    <mergeCell ref="E41:J41"/>
    <mergeCell ref="K41:M41"/>
    <mergeCell ref="E36:J36"/>
    <mergeCell ref="K36:M36"/>
    <mergeCell ref="E37:J37"/>
    <mergeCell ref="K37:M37"/>
    <mergeCell ref="E38:J38"/>
    <mergeCell ref="K38:M38"/>
    <mergeCell ref="E33:J33"/>
    <mergeCell ref="K33:M33"/>
    <mergeCell ref="E34:J34"/>
    <mergeCell ref="K34:M34"/>
    <mergeCell ref="E35:J35"/>
    <mergeCell ref="K35:M35"/>
    <mergeCell ref="E30:J30"/>
    <mergeCell ref="K30:M30"/>
    <mergeCell ref="E31:J31"/>
    <mergeCell ref="K31:M31"/>
    <mergeCell ref="E32:J32"/>
    <mergeCell ref="K32:M32"/>
    <mergeCell ref="E28:G28"/>
    <mergeCell ref="H28:J28"/>
    <mergeCell ref="K28:M28"/>
    <mergeCell ref="E29:G29"/>
    <mergeCell ref="H29:J29"/>
    <mergeCell ref="K29:M29"/>
    <mergeCell ref="E26:G26"/>
    <mergeCell ref="H26:J26"/>
    <mergeCell ref="K26:M26"/>
    <mergeCell ref="E27:G27"/>
    <mergeCell ref="H27:J27"/>
    <mergeCell ref="K27:M27"/>
    <mergeCell ref="E24:G24"/>
    <mergeCell ref="H24:J24"/>
    <mergeCell ref="K24:M24"/>
    <mergeCell ref="E25:G25"/>
    <mergeCell ref="H25:J25"/>
    <mergeCell ref="K25:M25"/>
    <mergeCell ref="E22:G22"/>
    <mergeCell ref="H22:J22"/>
    <mergeCell ref="K22:M22"/>
    <mergeCell ref="E23:G23"/>
    <mergeCell ref="H23:J23"/>
    <mergeCell ref="K23:M23"/>
    <mergeCell ref="E20:G20"/>
    <mergeCell ref="H20:J20"/>
    <mergeCell ref="K20:M20"/>
    <mergeCell ref="E21:G21"/>
    <mergeCell ref="H21:J21"/>
    <mergeCell ref="K21:M21"/>
    <mergeCell ref="E19:G19"/>
    <mergeCell ref="H19:J19"/>
    <mergeCell ref="K19:M19"/>
    <mergeCell ref="E16:G16"/>
    <mergeCell ref="H16:J16"/>
    <mergeCell ref="K16:M16"/>
    <mergeCell ref="E17:G17"/>
    <mergeCell ref="H17:J17"/>
    <mergeCell ref="K17:M17"/>
    <mergeCell ref="E10:H10"/>
    <mergeCell ref="I10:K10"/>
    <mergeCell ref="F11:H11"/>
    <mergeCell ref="I11:K11"/>
    <mergeCell ref="F12:H12"/>
    <mergeCell ref="I12:K12"/>
    <mergeCell ref="E18:G18"/>
    <mergeCell ref="H18:J18"/>
    <mergeCell ref="K18:M18"/>
    <mergeCell ref="E7:H7"/>
    <mergeCell ref="I7:K7"/>
    <mergeCell ref="E8:H8"/>
    <mergeCell ref="I8:K8"/>
    <mergeCell ref="E9:H9"/>
    <mergeCell ref="I9:K9"/>
    <mergeCell ref="A3:A5"/>
    <mergeCell ref="A13:A15"/>
    <mergeCell ref="A30:A32"/>
    <mergeCell ref="E3:G3"/>
    <mergeCell ref="H3:J3"/>
    <mergeCell ref="K3:M3"/>
    <mergeCell ref="F5:H5"/>
    <mergeCell ref="I5:K5"/>
    <mergeCell ref="E6:H6"/>
    <mergeCell ref="I6:K6"/>
    <mergeCell ref="F13:H13"/>
    <mergeCell ref="I13:K13"/>
    <mergeCell ref="E14:G14"/>
    <mergeCell ref="H14:J14"/>
    <mergeCell ref="K14:M14"/>
    <mergeCell ref="E15:G15"/>
    <mergeCell ref="H15:J15"/>
    <mergeCell ref="K15:M15"/>
  </mergeCells>
  <pageMargins left="0.7" right="0.7" top="0.75" bottom="0.75" header="0.3" footer="0.3"/>
  <pageSetup orientation="portrait"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2B5E-4AFB-467A-9AB1-B05B64961A1D}">
  <dimension ref="A1:U263"/>
  <sheetViews>
    <sheetView workbookViewId="0">
      <selection activeCell="N2" sqref="N2:T26"/>
    </sheetView>
  </sheetViews>
  <sheetFormatPr baseColWidth="10" defaultColWidth="8.83203125" defaultRowHeight="13" x14ac:dyDescent="0.15"/>
  <cols>
    <col min="1" max="1" width="24.83203125" bestFit="1" customWidth="1"/>
    <col min="2" max="2" width="16.1640625" bestFit="1" customWidth="1"/>
    <col min="3" max="3" width="6.83203125" customWidth="1"/>
    <col min="4" max="4" width="1.1640625" customWidth="1"/>
    <col min="5" max="5" width="11.5" customWidth="1"/>
    <col min="6" max="6" width="4.6640625" customWidth="1"/>
    <col min="7" max="7" width="5.6640625" customWidth="1"/>
    <col min="8" max="8" width="16.33203125" customWidth="1"/>
    <col min="9" max="9" width="1.5" customWidth="1"/>
    <col min="10" max="10" width="18.33203125" customWidth="1"/>
    <col min="11" max="11" width="4.6640625" customWidth="1"/>
    <col min="14" max="14" width="14.5" customWidth="1"/>
    <col min="15" max="15" width="14.1640625" customWidth="1"/>
    <col min="17" max="17" width="12.83203125" bestFit="1" customWidth="1"/>
  </cols>
  <sheetData>
    <row r="1" spans="1:15" x14ac:dyDescent="0.15">
      <c r="A1" s="279" t="s">
        <v>3757</v>
      </c>
      <c r="B1" s="279"/>
      <c r="C1" s="279"/>
    </row>
    <row r="2" spans="1:15" x14ac:dyDescent="0.15">
      <c r="A2" s="1291" t="s">
        <v>2742</v>
      </c>
      <c r="B2" s="1291"/>
      <c r="C2" s="1291"/>
      <c r="D2" s="1293" t="s">
        <v>2743</v>
      </c>
      <c r="E2" s="1293"/>
      <c r="F2" s="1293"/>
      <c r="G2" s="1295" t="s">
        <v>1450</v>
      </c>
      <c r="H2" s="1295"/>
      <c r="I2" s="1295"/>
      <c r="J2" s="1295"/>
      <c r="K2" s="1296"/>
      <c r="N2" s="540" t="s">
        <v>1488</v>
      </c>
      <c r="O2" s="541">
        <v>114</v>
      </c>
    </row>
    <row r="3" spans="1:15" x14ac:dyDescent="0.15">
      <c r="A3" s="1292"/>
      <c r="B3" s="1292"/>
      <c r="C3" s="1292"/>
      <c r="D3" s="1294"/>
      <c r="E3" s="1294"/>
      <c r="F3" s="1294"/>
      <c r="G3" s="1297"/>
      <c r="H3" s="1297"/>
      <c r="I3" s="1297"/>
      <c r="J3" s="1297"/>
      <c r="K3" s="1298"/>
      <c r="N3" s="540" t="s">
        <v>22</v>
      </c>
      <c r="O3" s="541">
        <v>12476</v>
      </c>
    </row>
    <row r="4" spans="1:15" x14ac:dyDescent="0.15">
      <c r="A4" s="1076"/>
      <c r="B4" s="1077"/>
      <c r="C4" s="1077"/>
      <c r="D4" s="1101"/>
      <c r="E4" s="1076"/>
      <c r="F4" s="1077"/>
      <c r="G4" s="1101"/>
      <c r="H4" s="1076"/>
      <c r="I4" s="1077"/>
      <c r="J4" s="1101"/>
      <c r="K4" s="29"/>
      <c r="N4" s="540" t="s">
        <v>21</v>
      </c>
      <c r="O4" s="541">
        <v>13068</v>
      </c>
    </row>
    <row r="5" spans="1:15" x14ac:dyDescent="0.15">
      <c r="A5" s="1280" t="s">
        <v>1457</v>
      </c>
      <c r="B5" s="1276"/>
      <c r="C5" s="1276"/>
      <c r="D5" s="1281"/>
      <c r="E5" s="1280" t="s">
        <v>3751</v>
      </c>
      <c r="F5" s="1276"/>
      <c r="G5" s="1281"/>
      <c r="H5" s="1161">
        <v>3708</v>
      </c>
      <c r="I5" s="1171"/>
      <c r="J5" s="1162"/>
      <c r="K5" s="29"/>
      <c r="N5" s="540" t="s">
        <v>20</v>
      </c>
      <c r="O5" s="541">
        <v>34139.199999999997</v>
      </c>
    </row>
    <row r="6" spans="1:15" x14ac:dyDescent="0.15">
      <c r="A6" s="1280" t="s">
        <v>1483</v>
      </c>
      <c r="B6" s="1276"/>
      <c r="C6" s="1276"/>
      <c r="D6" s="1281"/>
      <c r="E6" s="1280" t="s">
        <v>3752</v>
      </c>
      <c r="F6" s="1276"/>
      <c r="G6" s="1281"/>
      <c r="H6" s="1161">
        <v>311.94</v>
      </c>
      <c r="I6" s="1171"/>
      <c r="J6" s="1162"/>
      <c r="K6" s="29"/>
      <c r="N6" s="540" t="s">
        <v>19</v>
      </c>
      <c r="O6" s="541">
        <v>115774.7</v>
      </c>
    </row>
    <row r="7" spans="1:15" x14ac:dyDescent="0.15">
      <c r="A7" s="1280" t="s">
        <v>1469</v>
      </c>
      <c r="B7" s="1276"/>
      <c r="C7" s="1276"/>
      <c r="D7" s="1281"/>
      <c r="E7" s="1280" t="s">
        <v>3753</v>
      </c>
      <c r="F7" s="1276"/>
      <c r="G7" s="1281"/>
      <c r="H7" s="1161">
        <v>970</v>
      </c>
      <c r="I7" s="1171"/>
      <c r="J7" s="1162"/>
      <c r="K7" s="29"/>
    </row>
    <row r="8" spans="1:15" x14ac:dyDescent="0.15">
      <c r="A8" s="1280" t="s">
        <v>2911</v>
      </c>
      <c r="B8" s="1276"/>
      <c r="C8" s="1276"/>
      <c r="D8" s="1281"/>
      <c r="E8" s="1280" t="s">
        <v>3754</v>
      </c>
      <c r="F8" s="1276"/>
      <c r="G8" s="1281"/>
      <c r="H8" s="1161">
        <v>58</v>
      </c>
      <c r="I8" s="1171"/>
      <c r="J8" s="1162"/>
      <c r="K8" s="29"/>
    </row>
    <row r="9" spans="1:15" x14ac:dyDescent="0.15">
      <c r="A9" s="29"/>
      <c r="B9" s="29"/>
      <c r="C9" s="29"/>
      <c r="D9" s="29"/>
      <c r="E9" s="29"/>
      <c r="F9" s="29"/>
      <c r="G9" s="29"/>
      <c r="H9" s="506"/>
      <c r="I9" s="506"/>
      <c r="J9" s="506"/>
      <c r="K9" s="29"/>
    </row>
    <row r="10" spans="1:15" x14ac:dyDescent="0.15">
      <c r="A10" s="1280" t="s">
        <v>1464</v>
      </c>
      <c r="B10" s="1276"/>
      <c r="C10" s="1276"/>
      <c r="D10" s="1281"/>
      <c r="E10" s="1280" t="s">
        <v>2744</v>
      </c>
      <c r="F10" s="1276"/>
      <c r="G10" s="1281"/>
      <c r="H10" s="1161">
        <v>1648.85</v>
      </c>
      <c r="I10" s="1171"/>
      <c r="J10" s="1162"/>
      <c r="K10" s="29"/>
    </row>
    <row r="11" spans="1:15" x14ac:dyDescent="0.15">
      <c r="A11" s="1280" t="s">
        <v>2745</v>
      </c>
      <c r="B11" s="1276"/>
      <c r="C11" s="1276"/>
      <c r="D11" s="1281"/>
      <c r="E11" s="1280" t="s">
        <v>2746</v>
      </c>
      <c r="F11" s="1276"/>
      <c r="G11" s="1281"/>
      <c r="H11" s="1161">
        <v>53</v>
      </c>
      <c r="I11" s="1171"/>
      <c r="J11" s="1162"/>
      <c r="K11" s="29"/>
    </row>
    <row r="12" spans="1:15" x14ac:dyDescent="0.15">
      <c r="A12" s="1280" t="s">
        <v>1452</v>
      </c>
      <c r="B12" s="1276"/>
      <c r="C12" s="1276"/>
      <c r="D12" s="1281"/>
      <c r="E12" s="1280" t="s">
        <v>2753</v>
      </c>
      <c r="F12" s="1276"/>
      <c r="G12" s="1281"/>
      <c r="H12" s="1161">
        <v>1502</v>
      </c>
      <c r="I12" s="1171"/>
      <c r="J12" s="1162"/>
      <c r="K12" s="29"/>
    </row>
    <row r="13" spans="1:15" x14ac:dyDescent="0.15">
      <c r="A13" s="1280" t="s">
        <v>1428</v>
      </c>
      <c r="B13" s="1276"/>
      <c r="C13" s="1276"/>
      <c r="D13" s="1281"/>
      <c r="E13" s="1280" t="s">
        <v>1429</v>
      </c>
      <c r="F13" s="1276"/>
      <c r="G13" s="1281"/>
      <c r="H13" s="1161">
        <v>1640</v>
      </c>
      <c r="I13" s="1171"/>
      <c r="J13" s="1162"/>
      <c r="K13" s="29"/>
    </row>
    <row r="14" spans="1:15" x14ac:dyDescent="0.15">
      <c r="A14" s="1280" t="s">
        <v>1430</v>
      </c>
      <c r="B14" s="1276"/>
      <c r="C14" s="1276"/>
      <c r="D14" s="1281"/>
      <c r="E14" s="1280" t="s">
        <v>1431</v>
      </c>
      <c r="F14" s="1276"/>
      <c r="G14" s="1281"/>
      <c r="H14" s="1161">
        <v>1070</v>
      </c>
      <c r="I14" s="1171"/>
      <c r="J14" s="1162"/>
      <c r="K14" s="29"/>
    </row>
    <row r="15" spans="1:15" x14ac:dyDescent="0.15">
      <c r="A15" s="1280" t="s">
        <v>1432</v>
      </c>
      <c r="B15" s="1276"/>
      <c r="C15" s="1276"/>
      <c r="D15" s="1281"/>
      <c r="E15" s="1280" t="s">
        <v>1433</v>
      </c>
      <c r="F15" s="1276"/>
      <c r="G15" s="1281"/>
      <c r="H15" s="1161">
        <v>578</v>
      </c>
      <c r="I15" s="1171"/>
      <c r="J15" s="1162"/>
      <c r="K15" s="29"/>
    </row>
    <row r="16" spans="1:15" x14ac:dyDescent="0.15">
      <c r="A16" s="1280" t="s">
        <v>1434</v>
      </c>
      <c r="B16" s="1276"/>
      <c r="C16" s="1276"/>
      <c r="D16" s="1281"/>
      <c r="E16" s="1280" t="s">
        <v>1435</v>
      </c>
      <c r="F16" s="1276"/>
      <c r="G16" s="1281"/>
      <c r="H16" s="1161">
        <v>424</v>
      </c>
      <c r="I16" s="1171"/>
      <c r="J16" s="1162"/>
      <c r="K16" s="29"/>
    </row>
    <row r="17" spans="1:11" x14ac:dyDescent="0.15">
      <c r="A17" s="1280" t="s">
        <v>1436</v>
      </c>
      <c r="B17" s="1276"/>
      <c r="C17" s="1276"/>
      <c r="D17" s="1281"/>
      <c r="E17" s="1280" t="s">
        <v>1437</v>
      </c>
      <c r="F17" s="1276"/>
      <c r="G17" s="1281"/>
      <c r="H17" s="1161">
        <v>447.44</v>
      </c>
      <c r="I17" s="1171"/>
      <c r="J17" s="1162"/>
      <c r="K17" s="29"/>
    </row>
    <row r="18" spans="1:11" x14ac:dyDescent="0.15">
      <c r="A18" s="1280" t="s">
        <v>1438</v>
      </c>
      <c r="B18" s="1276"/>
      <c r="C18" s="1276"/>
      <c r="D18" s="1281"/>
      <c r="E18" s="1288" t="s">
        <v>1439</v>
      </c>
      <c r="F18" s="1289"/>
      <c r="G18" s="1290"/>
      <c r="H18" s="515">
        <v>40354.44</v>
      </c>
      <c r="I18" s="516"/>
      <c r="J18" s="517"/>
      <c r="K18" s="29"/>
    </row>
    <row r="19" spans="1:11" x14ac:dyDescent="0.15">
      <c r="A19" s="1280" t="s">
        <v>1440</v>
      </c>
      <c r="B19" s="1276"/>
      <c r="C19" s="1276"/>
      <c r="D19" s="1281"/>
      <c r="E19" s="1288" t="s">
        <v>1441</v>
      </c>
      <c r="F19" s="1289"/>
      <c r="G19" s="1290"/>
      <c r="H19" s="515">
        <v>33489.199999999997</v>
      </c>
      <c r="I19" s="516"/>
      <c r="J19" s="517"/>
      <c r="K19" s="29"/>
    </row>
    <row r="20" spans="1:11" x14ac:dyDescent="0.15">
      <c r="A20" s="1280" t="s">
        <v>1442</v>
      </c>
      <c r="B20" s="1276"/>
      <c r="C20" s="1276"/>
      <c r="D20" s="1281"/>
      <c r="E20" s="1288" t="s">
        <v>1443</v>
      </c>
      <c r="F20" s="1289"/>
      <c r="G20" s="1290"/>
      <c r="H20" s="515">
        <v>12612</v>
      </c>
      <c r="I20" s="516"/>
      <c r="J20" s="517"/>
      <c r="K20" s="29"/>
    </row>
    <row r="21" spans="1:11" x14ac:dyDescent="0.15">
      <c r="A21" s="1280" t="s">
        <v>1444</v>
      </c>
      <c r="B21" s="1276"/>
      <c r="C21" s="1276"/>
      <c r="D21" s="1281"/>
      <c r="E21" s="1288" t="s">
        <v>1445</v>
      </c>
      <c r="F21" s="1289"/>
      <c r="G21" s="1290"/>
      <c r="H21" s="515">
        <v>11684</v>
      </c>
      <c r="I21" s="516"/>
      <c r="J21" s="517"/>
      <c r="K21" s="29"/>
    </row>
    <row r="22" spans="1:11" x14ac:dyDescent="0.15">
      <c r="A22" s="1269" t="s">
        <v>1448</v>
      </c>
      <c r="B22" s="1270"/>
      <c r="C22" s="1270"/>
      <c r="D22" s="1271"/>
      <c r="E22" s="1076"/>
      <c r="F22" s="1077"/>
      <c r="G22" s="1101"/>
      <c r="H22" s="1169">
        <v>110550.87</v>
      </c>
      <c r="I22" s="1170"/>
      <c r="J22" s="1184"/>
      <c r="K22" s="29"/>
    </row>
    <row r="23" spans="1:11" x14ac:dyDescent="0.15">
      <c r="A23" s="1275" t="s">
        <v>1414</v>
      </c>
      <c r="B23" s="1276"/>
      <c r="C23" s="1276"/>
      <c r="D23" s="1276"/>
      <c r="E23" s="1277"/>
      <c r="F23" s="1253">
        <v>0</v>
      </c>
      <c r="G23" s="1171"/>
      <c r="H23" s="1254"/>
      <c r="I23" s="29"/>
      <c r="J23" s="29"/>
      <c r="K23" s="29"/>
    </row>
    <row r="24" spans="1:11" x14ac:dyDescent="0.15">
      <c r="A24" s="1275" t="s">
        <v>1416</v>
      </c>
      <c r="B24" s="1276"/>
      <c r="C24" s="1276"/>
      <c r="D24" s="1276"/>
      <c r="E24" s="1277"/>
      <c r="F24" s="1253">
        <v>0</v>
      </c>
      <c r="G24" s="1171"/>
      <c r="H24" s="1254"/>
      <c r="I24" s="29"/>
      <c r="J24" s="29"/>
      <c r="K24" s="29"/>
    </row>
    <row r="25" spans="1:11" x14ac:dyDescent="0.15">
      <c r="A25" s="1275" t="s">
        <v>1418</v>
      </c>
      <c r="B25" s="1276"/>
      <c r="C25" s="1276"/>
      <c r="D25" s="1276"/>
      <c r="E25" s="1277"/>
      <c r="F25" s="1253">
        <v>110711.87</v>
      </c>
      <c r="G25" s="1171"/>
      <c r="H25" s="1254"/>
      <c r="I25" s="29"/>
      <c r="J25" s="29"/>
      <c r="K25" s="29"/>
    </row>
    <row r="26" spans="1:11" x14ac:dyDescent="0.15">
      <c r="A26" s="1282" t="s">
        <v>1420</v>
      </c>
      <c r="B26" s="1283"/>
      <c r="C26" s="1283"/>
      <c r="D26" s="1283"/>
      <c r="E26" s="1284"/>
      <c r="F26" s="1257">
        <v>0</v>
      </c>
      <c r="G26" s="1258"/>
      <c r="H26" s="1259"/>
      <c r="I26" s="29"/>
      <c r="J26" s="29"/>
      <c r="K26" s="29"/>
    </row>
    <row r="27" spans="1:11" x14ac:dyDescent="0.15">
      <c r="A27" s="31"/>
      <c r="B27" s="1285" t="s">
        <v>1422</v>
      </c>
      <c r="C27" s="1286"/>
      <c r="D27" s="1286"/>
      <c r="E27" s="1287"/>
      <c r="F27" s="1260">
        <v>110711.87</v>
      </c>
      <c r="G27" s="1261"/>
      <c r="H27" s="1262"/>
      <c r="I27" s="29"/>
      <c r="J27" s="29"/>
      <c r="K27" s="29"/>
    </row>
    <row r="28" spans="1:11" x14ac:dyDescent="0.15">
      <c r="A28" s="31"/>
      <c r="B28" s="1275" t="s">
        <v>1424</v>
      </c>
      <c r="C28" s="1276"/>
      <c r="D28" s="1276"/>
      <c r="E28" s="1277"/>
      <c r="F28" s="1253">
        <v>-161</v>
      </c>
      <c r="G28" s="1171"/>
      <c r="H28" s="1254"/>
      <c r="I28" s="29"/>
      <c r="J28" s="29"/>
      <c r="K28" s="29"/>
    </row>
    <row r="29" spans="1:11" x14ac:dyDescent="0.15">
      <c r="A29" s="31"/>
      <c r="B29" s="1278" t="s">
        <v>1427</v>
      </c>
      <c r="C29" s="1270"/>
      <c r="D29" s="1270"/>
      <c r="E29" s="1279"/>
      <c r="F29" s="1255">
        <v>110550.87</v>
      </c>
      <c r="G29" s="1170"/>
      <c r="H29" s="1256"/>
      <c r="I29" s="29"/>
      <c r="J29" s="29"/>
      <c r="K29" s="29"/>
    </row>
    <row r="30" spans="1:11" x14ac:dyDescent="0.15">
      <c r="A30" s="1280" t="s">
        <v>1449</v>
      </c>
      <c r="B30" s="1276"/>
      <c r="C30" s="1276"/>
      <c r="D30" s="1276"/>
      <c r="E30" s="1276"/>
      <c r="F30" s="1276"/>
      <c r="G30" s="1281"/>
      <c r="H30" s="1280" t="s">
        <v>1450</v>
      </c>
      <c r="I30" s="1276"/>
      <c r="J30" s="1281"/>
      <c r="K30" s="29"/>
    </row>
    <row r="31" spans="1:11" x14ac:dyDescent="0.15">
      <c r="A31" s="1269" t="s">
        <v>1451</v>
      </c>
      <c r="B31" s="1270"/>
      <c r="C31" s="1270"/>
      <c r="D31" s="1270"/>
      <c r="E31" s="1270"/>
      <c r="F31" s="1270"/>
      <c r="G31" s="1271"/>
      <c r="H31" s="1076"/>
      <c r="I31" s="1077"/>
      <c r="J31" s="1101"/>
      <c r="K31" s="29"/>
    </row>
    <row r="32" spans="1:11" x14ac:dyDescent="0.15">
      <c r="A32" s="1266" t="s">
        <v>1452</v>
      </c>
      <c r="B32" s="1267"/>
      <c r="C32" s="1267"/>
      <c r="D32" s="1267"/>
      <c r="E32" s="1267"/>
      <c r="F32" s="1267"/>
      <c r="G32" s="1268"/>
      <c r="H32" s="1161">
        <v>1232</v>
      </c>
      <c r="I32" s="1171"/>
      <c r="J32" s="1162"/>
      <c r="K32" s="29"/>
    </row>
    <row r="33" spans="1:11" x14ac:dyDescent="0.15">
      <c r="A33" s="1266" t="s">
        <v>1428</v>
      </c>
      <c r="B33" s="1267"/>
      <c r="C33" s="1267"/>
      <c r="D33" s="1267"/>
      <c r="E33" s="1267"/>
      <c r="F33" s="1267"/>
      <c r="G33" s="1268"/>
      <c r="H33" s="1161">
        <v>1640</v>
      </c>
      <c r="I33" s="1171"/>
      <c r="J33" s="1162"/>
      <c r="K33" s="29"/>
    </row>
    <row r="34" spans="1:11" x14ac:dyDescent="0.15">
      <c r="A34" s="1266" t="s">
        <v>1430</v>
      </c>
      <c r="B34" s="1267"/>
      <c r="C34" s="1267"/>
      <c r="D34" s="1267"/>
      <c r="E34" s="1267"/>
      <c r="F34" s="1267"/>
      <c r="G34" s="1268"/>
      <c r="H34" s="1161">
        <v>1070</v>
      </c>
      <c r="I34" s="1171"/>
      <c r="J34" s="1162"/>
      <c r="K34" s="29"/>
    </row>
    <row r="35" spans="1:11" x14ac:dyDescent="0.15">
      <c r="A35" s="1266" t="s">
        <v>1432</v>
      </c>
      <c r="B35" s="1267"/>
      <c r="C35" s="1267"/>
      <c r="D35" s="1267"/>
      <c r="E35" s="1267"/>
      <c r="F35" s="1267"/>
      <c r="G35" s="1268"/>
      <c r="H35" s="1161">
        <v>265</v>
      </c>
      <c r="I35" s="1171"/>
      <c r="J35" s="1162"/>
      <c r="K35" s="29"/>
    </row>
    <row r="36" spans="1:11" x14ac:dyDescent="0.15">
      <c r="A36" s="1266" t="s">
        <v>1436</v>
      </c>
      <c r="B36" s="1267"/>
      <c r="C36" s="1267"/>
      <c r="D36" s="1267"/>
      <c r="E36" s="1267"/>
      <c r="F36" s="1267"/>
      <c r="G36" s="1268"/>
      <c r="H36" s="1161">
        <v>202.44</v>
      </c>
      <c r="I36" s="1171"/>
      <c r="J36" s="1162"/>
      <c r="K36" s="29"/>
    </row>
    <row r="37" spans="1:11" x14ac:dyDescent="0.15">
      <c r="A37" s="1266" t="s">
        <v>1438</v>
      </c>
      <c r="B37" s="1267"/>
      <c r="C37" s="1267"/>
      <c r="D37" s="1267"/>
      <c r="E37" s="1267"/>
      <c r="F37" s="1267"/>
      <c r="G37" s="1268"/>
      <c r="H37" s="1161">
        <v>24256.04</v>
      </c>
      <c r="I37" s="1171"/>
      <c r="J37" s="1162"/>
      <c r="K37" s="29"/>
    </row>
    <row r="38" spans="1:11" x14ac:dyDescent="0.15">
      <c r="A38" s="1269" t="s">
        <v>1453</v>
      </c>
      <c r="B38" s="1270"/>
      <c r="C38" s="1270"/>
      <c r="D38" s="1270"/>
      <c r="E38" s="1270"/>
      <c r="F38" s="1270"/>
      <c r="G38" s="1271"/>
      <c r="H38" s="1169">
        <v>28665.48</v>
      </c>
      <c r="I38" s="1170"/>
      <c r="J38" s="1184"/>
      <c r="K38" s="29"/>
    </row>
    <row r="39" spans="1:11" x14ac:dyDescent="0.15">
      <c r="A39" s="1269" t="s">
        <v>1454</v>
      </c>
      <c r="B39" s="1270"/>
      <c r="C39" s="1270"/>
      <c r="D39" s="1270"/>
      <c r="E39" s="1270"/>
      <c r="F39" s="1270"/>
      <c r="G39" s="1271"/>
      <c r="H39" s="1172"/>
      <c r="I39" s="1173"/>
      <c r="J39" s="1185"/>
      <c r="K39" s="29"/>
    </row>
    <row r="40" spans="1:11" x14ac:dyDescent="0.15">
      <c r="A40" s="1266" t="s">
        <v>1452</v>
      </c>
      <c r="B40" s="1267"/>
      <c r="C40" s="1267"/>
      <c r="D40" s="1267"/>
      <c r="E40" s="1267"/>
      <c r="F40" s="1267"/>
      <c r="G40" s="1268"/>
      <c r="H40" s="1161">
        <v>270</v>
      </c>
      <c r="I40" s="1171"/>
      <c r="J40" s="1162"/>
      <c r="K40" s="29"/>
    </row>
    <row r="41" spans="1:11" x14ac:dyDescent="0.15">
      <c r="A41" s="1266" t="s">
        <v>1432</v>
      </c>
      <c r="B41" s="1267"/>
      <c r="C41" s="1267"/>
      <c r="D41" s="1267"/>
      <c r="E41" s="1267"/>
      <c r="F41" s="1267"/>
      <c r="G41" s="1268"/>
      <c r="H41" s="1161">
        <v>313</v>
      </c>
      <c r="I41" s="1171"/>
      <c r="J41" s="1162"/>
      <c r="K41" s="29"/>
    </row>
    <row r="42" spans="1:11" x14ac:dyDescent="0.15">
      <c r="A42" s="1266" t="s">
        <v>1436</v>
      </c>
      <c r="B42" s="1267"/>
      <c r="C42" s="1267"/>
      <c r="D42" s="1267"/>
      <c r="E42" s="1267"/>
      <c r="F42" s="1267"/>
      <c r="G42" s="1268"/>
      <c r="H42" s="1161">
        <v>245</v>
      </c>
      <c r="I42" s="1171"/>
      <c r="J42" s="1162"/>
      <c r="K42" s="29"/>
    </row>
    <row r="43" spans="1:11" x14ac:dyDescent="0.15">
      <c r="A43" s="1266" t="s">
        <v>1438</v>
      </c>
      <c r="B43" s="1267"/>
      <c r="C43" s="1267"/>
      <c r="D43" s="1267"/>
      <c r="E43" s="1267"/>
      <c r="F43" s="1267"/>
      <c r="G43" s="1268"/>
      <c r="H43" s="1161">
        <v>16041.4</v>
      </c>
      <c r="I43" s="1171"/>
      <c r="J43" s="1162"/>
      <c r="K43" s="29"/>
    </row>
    <row r="44" spans="1:11" x14ac:dyDescent="0.15">
      <c r="A44" s="1269" t="s">
        <v>1455</v>
      </c>
      <c r="B44" s="1270"/>
      <c r="C44" s="1270"/>
      <c r="D44" s="1270"/>
      <c r="E44" s="1270"/>
      <c r="F44" s="1270"/>
      <c r="G44" s="1271"/>
      <c r="H44" s="1169">
        <v>16869.400000000001</v>
      </c>
      <c r="I44" s="1170"/>
      <c r="J44" s="1184"/>
      <c r="K44" s="29"/>
    </row>
    <row r="45" spans="1:11" x14ac:dyDescent="0.15">
      <c r="A45" s="1269" t="s">
        <v>1456</v>
      </c>
      <c r="B45" s="1270"/>
      <c r="C45" s="1270"/>
      <c r="D45" s="1270"/>
      <c r="E45" s="1270"/>
      <c r="F45" s="1270"/>
      <c r="G45" s="1271"/>
      <c r="H45" s="1172"/>
      <c r="I45" s="1173"/>
      <c r="J45" s="1185"/>
      <c r="K45" s="29"/>
    </row>
    <row r="46" spans="1:11" x14ac:dyDescent="0.15">
      <c r="A46" s="1266" t="s">
        <v>1457</v>
      </c>
      <c r="B46" s="1267"/>
      <c r="C46" s="1267"/>
      <c r="D46" s="1267"/>
      <c r="E46" s="1267"/>
      <c r="F46" s="1267"/>
      <c r="G46" s="1268"/>
      <c r="H46" s="1161">
        <v>1024</v>
      </c>
      <c r="I46" s="1171"/>
      <c r="J46" s="1162"/>
      <c r="K46" s="29"/>
    </row>
    <row r="47" spans="1:11" x14ac:dyDescent="0.15">
      <c r="A47" s="1266" t="s">
        <v>1434</v>
      </c>
      <c r="B47" s="1267"/>
      <c r="C47" s="1267"/>
      <c r="D47" s="1267"/>
      <c r="E47" s="1267"/>
      <c r="F47" s="1267"/>
      <c r="G47" s="1268"/>
      <c r="H47" s="1161">
        <v>371</v>
      </c>
      <c r="I47" s="1171"/>
      <c r="J47" s="1162"/>
      <c r="K47" s="29"/>
    </row>
    <row r="48" spans="1:11" x14ac:dyDescent="0.15">
      <c r="A48" s="1269" t="s">
        <v>1458</v>
      </c>
      <c r="B48" s="1270"/>
      <c r="C48" s="1270"/>
      <c r="D48" s="1270"/>
      <c r="E48" s="1270"/>
      <c r="F48" s="1270"/>
      <c r="G48" s="1271"/>
      <c r="H48" s="1169">
        <v>1395</v>
      </c>
      <c r="I48" s="1170"/>
      <c r="J48" s="1184"/>
      <c r="K48" s="29"/>
    </row>
    <row r="49" spans="1:11" x14ac:dyDescent="0.15">
      <c r="A49" s="29"/>
      <c r="B49" s="29"/>
      <c r="C49" s="29"/>
      <c r="D49" s="29"/>
      <c r="E49" s="29"/>
      <c r="F49" s="29"/>
      <c r="G49" s="29"/>
      <c r="H49" s="506"/>
      <c r="I49" s="506"/>
      <c r="J49" s="506"/>
      <c r="K49" s="29"/>
    </row>
    <row r="50" spans="1:11" x14ac:dyDescent="0.15">
      <c r="A50" s="1269" t="s">
        <v>1459</v>
      </c>
      <c r="B50" s="1270"/>
      <c r="C50" s="1270"/>
      <c r="D50" s="1270"/>
      <c r="E50" s="1270"/>
      <c r="F50" s="1270"/>
      <c r="G50" s="1271"/>
      <c r="H50" s="1172"/>
      <c r="I50" s="1173"/>
      <c r="J50" s="1185"/>
      <c r="K50" s="29"/>
    </row>
    <row r="51" spans="1:11" x14ac:dyDescent="0.15">
      <c r="A51" s="1266" t="s">
        <v>1438</v>
      </c>
      <c r="B51" s="1267"/>
      <c r="C51" s="1267"/>
      <c r="D51" s="1267"/>
      <c r="E51" s="1267"/>
      <c r="F51" s="1267"/>
      <c r="G51" s="1268"/>
      <c r="H51" s="1161">
        <v>57</v>
      </c>
      <c r="I51" s="1171"/>
      <c r="J51" s="1162"/>
      <c r="K51" s="29"/>
    </row>
    <row r="52" spans="1:11" x14ac:dyDescent="0.15">
      <c r="A52" s="1272" t="s">
        <v>1460</v>
      </c>
      <c r="B52" s="1273"/>
      <c r="C52" s="1273"/>
      <c r="D52" s="1273"/>
      <c r="E52" s="1273"/>
      <c r="F52" s="1273"/>
      <c r="G52" s="1274"/>
      <c r="H52" s="518">
        <v>57</v>
      </c>
      <c r="I52" s="519"/>
      <c r="J52" s="520"/>
      <c r="K52" s="29"/>
    </row>
    <row r="53" spans="1:11" x14ac:dyDescent="0.15">
      <c r="A53" s="1269" t="s">
        <v>1461</v>
      </c>
      <c r="B53" s="1270"/>
      <c r="C53" s="1270"/>
      <c r="D53" s="1270"/>
      <c r="E53" s="1270"/>
      <c r="F53" s="1270"/>
      <c r="G53" s="1271"/>
      <c r="H53" s="1172"/>
      <c r="I53" s="1173"/>
      <c r="J53" s="1185"/>
      <c r="K53" s="29"/>
    </row>
    <row r="54" spans="1:11" x14ac:dyDescent="0.15">
      <c r="A54" s="1266" t="s">
        <v>1440</v>
      </c>
      <c r="B54" s="1267"/>
      <c r="C54" s="1267"/>
      <c r="D54" s="1267"/>
      <c r="E54" s="1267"/>
      <c r="F54" s="1267"/>
      <c r="G54" s="1268"/>
      <c r="H54" s="1161">
        <v>33489.199999999997</v>
      </c>
      <c r="I54" s="1171"/>
      <c r="J54" s="1162"/>
      <c r="K54" s="29"/>
    </row>
    <row r="55" spans="1:11" x14ac:dyDescent="0.15">
      <c r="A55" s="1269" t="s">
        <v>1462</v>
      </c>
      <c r="B55" s="1270"/>
      <c r="C55" s="1270"/>
      <c r="D55" s="1270"/>
      <c r="E55" s="1270"/>
      <c r="F55" s="1270"/>
      <c r="G55" s="1271"/>
      <c r="H55" s="1169">
        <v>33489.199999999997</v>
      </c>
      <c r="I55" s="1170"/>
      <c r="J55" s="1184"/>
      <c r="K55" s="29"/>
    </row>
    <row r="56" spans="1:11" x14ac:dyDescent="0.15">
      <c r="A56" s="1269" t="s">
        <v>2783</v>
      </c>
      <c r="B56" s="1270"/>
      <c r="C56" s="1270"/>
      <c r="D56" s="1270"/>
      <c r="E56" s="1270"/>
      <c r="F56" s="1270"/>
      <c r="G56" s="1271"/>
      <c r="H56" s="1172"/>
      <c r="I56" s="1173"/>
      <c r="J56" s="1185"/>
      <c r="K56" s="29"/>
    </row>
    <row r="57" spans="1:11" x14ac:dyDescent="0.15">
      <c r="A57" s="1266" t="s">
        <v>2745</v>
      </c>
      <c r="B57" s="1267"/>
      <c r="C57" s="1267"/>
      <c r="D57" s="1267"/>
      <c r="E57" s="1267"/>
      <c r="F57" s="1267"/>
      <c r="G57" s="1268"/>
      <c r="H57" s="1161">
        <v>53</v>
      </c>
      <c r="I57" s="1171"/>
      <c r="J57" s="1162"/>
      <c r="K57" s="29"/>
    </row>
    <row r="58" spans="1:11" x14ac:dyDescent="0.15">
      <c r="A58" s="1269" t="s">
        <v>2784</v>
      </c>
      <c r="B58" s="1270"/>
      <c r="C58" s="1270"/>
      <c r="D58" s="1270"/>
      <c r="E58" s="1270"/>
      <c r="F58" s="1270"/>
      <c r="G58" s="1271"/>
      <c r="H58" s="1169">
        <v>53</v>
      </c>
      <c r="I58" s="1170"/>
      <c r="J58" s="1184"/>
      <c r="K58" s="29"/>
    </row>
    <row r="59" spans="1:11" x14ac:dyDescent="0.15">
      <c r="A59" s="1269" t="s">
        <v>1463</v>
      </c>
      <c r="B59" s="1270"/>
      <c r="C59" s="1270"/>
      <c r="D59" s="1270"/>
      <c r="E59" s="1270"/>
      <c r="F59" s="1270"/>
      <c r="G59" s="1271"/>
      <c r="H59" s="1172"/>
      <c r="I59" s="1173"/>
      <c r="J59" s="1185"/>
      <c r="K59" s="29"/>
    </row>
    <row r="60" spans="1:11" x14ac:dyDescent="0.15">
      <c r="A60" s="1266" t="s">
        <v>1464</v>
      </c>
      <c r="B60" s="1267"/>
      <c r="C60" s="1267"/>
      <c r="D60" s="1267"/>
      <c r="E60" s="1267"/>
      <c r="F60" s="1267"/>
      <c r="G60" s="1268"/>
      <c r="H60" s="1161">
        <v>1648.85</v>
      </c>
      <c r="I60" s="1171"/>
      <c r="J60" s="1162"/>
      <c r="K60" s="29"/>
    </row>
    <row r="61" spans="1:11" x14ac:dyDescent="0.15">
      <c r="A61" s="1269" t="s">
        <v>1465</v>
      </c>
      <c r="B61" s="1270"/>
      <c r="C61" s="1270"/>
      <c r="D61" s="1270"/>
      <c r="E61" s="1270"/>
      <c r="F61" s="1270"/>
      <c r="G61" s="1271"/>
      <c r="H61" s="1169">
        <v>1648.85</v>
      </c>
      <c r="I61" s="1170"/>
      <c r="J61" s="1184"/>
      <c r="K61" s="29"/>
    </row>
    <row r="62" spans="1:11" x14ac:dyDescent="0.15">
      <c r="A62" s="1269" t="s">
        <v>1466</v>
      </c>
      <c r="B62" s="1270"/>
      <c r="C62" s="1270"/>
      <c r="D62" s="1270"/>
      <c r="E62" s="1270"/>
      <c r="F62" s="1270"/>
      <c r="G62" s="1271"/>
      <c r="H62" s="1172"/>
      <c r="I62" s="1173"/>
      <c r="J62" s="1185"/>
      <c r="K62" s="29"/>
    </row>
    <row r="63" spans="1:11" x14ac:dyDescent="0.15">
      <c r="A63" s="1266" t="s">
        <v>1457</v>
      </c>
      <c r="B63" s="1267"/>
      <c r="C63" s="1267"/>
      <c r="D63" s="1267"/>
      <c r="E63" s="1267"/>
      <c r="F63" s="1267"/>
      <c r="G63" s="1268"/>
      <c r="H63" s="1161">
        <v>1431</v>
      </c>
      <c r="I63" s="1171"/>
      <c r="J63" s="1162"/>
      <c r="K63" s="29"/>
    </row>
    <row r="64" spans="1:11" x14ac:dyDescent="0.15">
      <c r="A64" s="1269" t="s">
        <v>1467</v>
      </c>
      <c r="B64" s="1270"/>
      <c r="C64" s="1270"/>
      <c r="D64" s="1270"/>
      <c r="E64" s="1270"/>
      <c r="F64" s="1270"/>
      <c r="G64" s="1271"/>
      <c r="H64" s="1169">
        <v>1431</v>
      </c>
      <c r="I64" s="1170"/>
      <c r="J64" s="1184"/>
      <c r="K64" s="29"/>
    </row>
    <row r="65" spans="1:11" x14ac:dyDescent="0.15">
      <c r="A65" s="1269" t="s">
        <v>1468</v>
      </c>
      <c r="B65" s="1270"/>
      <c r="C65" s="1270"/>
      <c r="D65" s="1270"/>
      <c r="E65" s="1270"/>
      <c r="F65" s="1270"/>
      <c r="G65" s="1271"/>
      <c r="H65" s="1172"/>
      <c r="I65" s="1173"/>
      <c r="J65" s="1185"/>
      <c r="K65" s="29"/>
    </row>
    <row r="66" spans="1:11" x14ac:dyDescent="0.15">
      <c r="A66" s="1266" t="s">
        <v>1457</v>
      </c>
      <c r="B66" s="1267"/>
      <c r="C66" s="1267"/>
      <c r="D66" s="1267"/>
      <c r="E66" s="1267"/>
      <c r="F66" s="1267"/>
      <c r="G66" s="1268"/>
      <c r="H66" s="1161">
        <v>1120</v>
      </c>
      <c r="I66" s="1171"/>
      <c r="J66" s="1162"/>
      <c r="K66" s="29"/>
    </row>
    <row r="67" spans="1:11" x14ac:dyDescent="0.15">
      <c r="A67" s="1266" t="s">
        <v>1469</v>
      </c>
      <c r="B67" s="1267"/>
      <c r="C67" s="1267"/>
      <c r="D67" s="1267"/>
      <c r="E67" s="1267"/>
      <c r="F67" s="1267"/>
      <c r="G67" s="1268"/>
      <c r="H67" s="1161">
        <v>970</v>
      </c>
      <c r="I67" s="1171"/>
      <c r="J67" s="1162"/>
      <c r="K67" s="29"/>
    </row>
    <row r="68" spans="1:11" x14ac:dyDescent="0.15">
      <c r="A68" s="1269" t="s">
        <v>1470</v>
      </c>
      <c r="B68" s="1270"/>
      <c r="C68" s="1270"/>
      <c r="D68" s="1270"/>
      <c r="E68" s="1270"/>
      <c r="F68" s="1270"/>
      <c r="G68" s="1271"/>
      <c r="H68" s="1169">
        <v>2090</v>
      </c>
      <c r="I68" s="1170"/>
      <c r="J68" s="1184"/>
      <c r="K68" s="29"/>
    </row>
    <row r="69" spans="1:11" x14ac:dyDescent="0.15">
      <c r="A69" s="1269" t="s">
        <v>1473</v>
      </c>
      <c r="B69" s="1270"/>
      <c r="C69" s="1270"/>
      <c r="D69" s="1270"/>
      <c r="E69" s="1270"/>
      <c r="F69" s="1270"/>
      <c r="G69" s="1271"/>
      <c r="H69" s="1172"/>
      <c r="I69" s="1173"/>
      <c r="J69" s="1185"/>
      <c r="K69" s="29"/>
    </row>
    <row r="70" spans="1:11" x14ac:dyDescent="0.15">
      <c r="A70" s="1266" t="s">
        <v>1457</v>
      </c>
      <c r="B70" s="1267"/>
      <c r="C70" s="1267"/>
      <c r="D70" s="1267"/>
      <c r="E70" s="1267"/>
      <c r="F70" s="1267"/>
      <c r="G70" s="1268"/>
      <c r="H70" s="1161">
        <v>133</v>
      </c>
      <c r="I70" s="1171"/>
      <c r="J70" s="1162"/>
      <c r="K70" s="29"/>
    </row>
    <row r="71" spans="1:11" x14ac:dyDescent="0.15">
      <c r="A71" s="1266" t="s">
        <v>1434</v>
      </c>
      <c r="B71" s="1267"/>
      <c r="C71" s="1267"/>
      <c r="D71" s="1267"/>
      <c r="E71" s="1267"/>
      <c r="F71" s="1267"/>
      <c r="G71" s="1268"/>
      <c r="H71" s="1161">
        <v>53</v>
      </c>
      <c r="I71" s="1171"/>
      <c r="J71" s="1162"/>
      <c r="K71" s="29"/>
    </row>
    <row r="72" spans="1:11" x14ac:dyDescent="0.15">
      <c r="A72" s="1269" t="s">
        <v>1474</v>
      </c>
      <c r="B72" s="1270"/>
      <c r="C72" s="1270"/>
      <c r="D72" s="1270"/>
      <c r="E72" s="1270"/>
      <c r="F72" s="1270"/>
      <c r="G72" s="1271"/>
      <c r="H72" s="1169">
        <v>186</v>
      </c>
      <c r="I72" s="1170"/>
      <c r="J72" s="1184"/>
      <c r="K72" s="29"/>
    </row>
    <row r="73" spans="1:11" x14ac:dyDescent="0.15">
      <c r="A73" s="1269" t="s">
        <v>2910</v>
      </c>
      <c r="B73" s="1270"/>
      <c r="C73" s="1270"/>
      <c r="D73" s="1270"/>
      <c r="E73" s="1270"/>
      <c r="F73" s="1270"/>
      <c r="G73" s="1271"/>
      <c r="H73" s="1172"/>
      <c r="I73" s="1173"/>
      <c r="J73" s="1185"/>
      <c r="K73" s="29"/>
    </row>
    <row r="74" spans="1:11" x14ac:dyDescent="0.15">
      <c r="A74" s="1266" t="s">
        <v>2911</v>
      </c>
      <c r="B74" s="1267"/>
      <c r="C74" s="1267"/>
      <c r="D74" s="1267"/>
      <c r="E74" s="1267"/>
      <c r="F74" s="1267"/>
      <c r="G74" s="1268"/>
      <c r="H74" s="1161">
        <v>58</v>
      </c>
      <c r="I74" s="1171"/>
      <c r="J74" s="1162"/>
      <c r="K74" s="29"/>
    </row>
    <row r="75" spans="1:11" x14ac:dyDescent="0.15">
      <c r="A75" s="1269" t="s">
        <v>2912</v>
      </c>
      <c r="B75" s="1270"/>
      <c r="C75" s="1270"/>
      <c r="D75" s="1270"/>
      <c r="E75" s="1270"/>
      <c r="F75" s="1270"/>
      <c r="G75" s="1271"/>
      <c r="H75" s="1169">
        <v>58</v>
      </c>
      <c r="I75" s="1170"/>
      <c r="J75" s="1184"/>
      <c r="K75" s="29"/>
    </row>
    <row r="76" spans="1:11" x14ac:dyDescent="0.15">
      <c r="A76" s="1269" t="s">
        <v>1478</v>
      </c>
      <c r="B76" s="1270"/>
      <c r="C76" s="1270"/>
      <c r="D76" s="1270"/>
      <c r="E76" s="1270"/>
      <c r="F76" s="1270"/>
      <c r="G76" s="1271"/>
      <c r="H76" s="1172"/>
      <c r="I76" s="1173"/>
      <c r="J76" s="1185"/>
      <c r="K76" s="29"/>
    </row>
    <row r="77" spans="1:11" x14ac:dyDescent="0.15">
      <c r="A77" s="1266" t="s">
        <v>1444</v>
      </c>
      <c r="B77" s="1267"/>
      <c r="C77" s="1267"/>
      <c r="D77" s="1267"/>
      <c r="E77" s="1267"/>
      <c r="F77" s="1267"/>
      <c r="G77" s="1268"/>
      <c r="H77" s="1161">
        <v>11684</v>
      </c>
      <c r="I77" s="1171"/>
      <c r="J77" s="1162"/>
      <c r="K77" s="29"/>
    </row>
    <row r="78" spans="1:11" x14ac:dyDescent="0.15">
      <c r="A78" s="1269" t="s">
        <v>1479</v>
      </c>
      <c r="B78" s="1270"/>
      <c r="C78" s="1270"/>
      <c r="D78" s="1270"/>
      <c r="E78" s="1270"/>
      <c r="F78" s="1270"/>
      <c r="G78" s="1271"/>
      <c r="H78" s="1169">
        <v>11684</v>
      </c>
      <c r="I78" s="1170"/>
      <c r="J78" s="1184"/>
      <c r="K78" s="29"/>
    </row>
    <row r="79" spans="1:11" x14ac:dyDescent="0.15">
      <c r="A79" s="1269" t="s">
        <v>1480</v>
      </c>
      <c r="B79" s="1270"/>
      <c r="C79" s="1270"/>
      <c r="D79" s="1270"/>
      <c r="E79" s="1270"/>
      <c r="F79" s="1270"/>
      <c r="G79" s="1271"/>
      <c r="H79" s="1172"/>
      <c r="I79" s="1173"/>
      <c r="J79" s="1185"/>
      <c r="K79" s="29"/>
    </row>
    <row r="80" spans="1:11" x14ac:dyDescent="0.15">
      <c r="A80" s="1266" t="s">
        <v>1442</v>
      </c>
      <c r="B80" s="1267"/>
      <c r="C80" s="1267"/>
      <c r="D80" s="1267"/>
      <c r="E80" s="1267"/>
      <c r="F80" s="1267"/>
      <c r="G80" s="1268"/>
      <c r="H80" s="1161">
        <v>12612</v>
      </c>
      <c r="I80" s="1171"/>
      <c r="J80" s="1162"/>
      <c r="K80" s="29"/>
    </row>
    <row r="81" spans="1:21" x14ac:dyDescent="0.15">
      <c r="A81" s="1269" t="s">
        <v>1481</v>
      </c>
      <c r="B81" s="1270"/>
      <c r="C81" s="1270"/>
      <c r="D81" s="1270"/>
      <c r="E81" s="1270"/>
      <c r="F81" s="1270"/>
      <c r="G81" s="1271"/>
      <c r="H81" s="1169">
        <v>12612</v>
      </c>
      <c r="I81" s="1170"/>
      <c r="J81" s="1184"/>
      <c r="K81" s="29"/>
    </row>
    <row r="82" spans="1:21" x14ac:dyDescent="0.15">
      <c r="A82" s="29"/>
      <c r="B82" s="29"/>
      <c r="C82" s="29"/>
      <c r="D82" s="29"/>
      <c r="E82" s="29"/>
      <c r="F82" s="29"/>
      <c r="G82" s="29"/>
      <c r="H82" s="506"/>
      <c r="I82" s="506"/>
      <c r="J82" s="506"/>
      <c r="K82" s="29"/>
    </row>
    <row r="83" spans="1:21" x14ac:dyDescent="0.15">
      <c r="A83" s="1269" t="s">
        <v>3755</v>
      </c>
      <c r="B83" s="1270"/>
      <c r="C83" s="1270"/>
      <c r="D83" s="1270"/>
      <c r="E83" s="1270"/>
      <c r="F83" s="1270"/>
      <c r="G83" s="1271"/>
      <c r="H83" s="1172"/>
      <c r="I83" s="1173"/>
      <c r="J83" s="1185"/>
      <c r="K83" s="29"/>
    </row>
    <row r="84" spans="1:21" x14ac:dyDescent="0.15">
      <c r="A84" s="1266" t="s">
        <v>1483</v>
      </c>
      <c r="B84" s="1267"/>
      <c r="C84" s="1267"/>
      <c r="D84" s="1267"/>
      <c r="E84" s="1267"/>
      <c r="F84" s="1267"/>
      <c r="G84" s="1268"/>
      <c r="H84" s="1161">
        <v>311.94</v>
      </c>
      <c r="I84" s="1171"/>
      <c r="J84" s="1162"/>
      <c r="K84" s="29"/>
    </row>
    <row r="85" spans="1:21" x14ac:dyDescent="0.15">
      <c r="A85" s="1269" t="s">
        <v>3756</v>
      </c>
      <c r="B85" s="1270"/>
      <c r="C85" s="1270"/>
      <c r="D85" s="1270"/>
      <c r="E85" s="1270"/>
      <c r="F85" s="1270"/>
      <c r="G85" s="1271"/>
      <c r="H85" s="1169">
        <v>311.94</v>
      </c>
      <c r="I85" s="1170"/>
      <c r="J85" s="1184"/>
      <c r="K85" s="29"/>
    </row>
    <row r="86" spans="1:21" x14ac:dyDescent="0.15">
      <c r="A86" s="1269" t="s">
        <v>1448</v>
      </c>
      <c r="B86" s="1270"/>
      <c r="C86" s="1270"/>
      <c r="D86" s="1270"/>
      <c r="E86" s="1270"/>
      <c r="F86" s="1270"/>
      <c r="G86" s="1271"/>
      <c r="H86" s="1169">
        <v>110550.87</v>
      </c>
      <c r="I86" s="1170"/>
      <c r="J86" s="1184"/>
      <c r="K86" s="29"/>
    </row>
    <row r="88" spans="1:21" x14ac:dyDescent="0.15">
      <c r="A88" s="507" t="s">
        <v>3758</v>
      </c>
      <c r="B88" s="507"/>
      <c r="C88" s="507"/>
    </row>
    <row r="90" spans="1:21" x14ac:dyDescent="0.15">
      <c r="A90" s="1083" t="s">
        <v>2742</v>
      </c>
      <c r="B90" s="1083"/>
      <c r="C90" s="1083"/>
      <c r="D90" s="1113" t="s">
        <v>2743</v>
      </c>
      <c r="E90" s="1113"/>
      <c r="F90" s="1113"/>
      <c r="G90" s="1115" t="s">
        <v>1450</v>
      </c>
      <c r="H90" s="1115"/>
      <c r="I90" s="1115"/>
      <c r="J90" s="1115"/>
      <c r="K90" s="1115"/>
      <c r="L90" s="1116"/>
      <c r="M90" s="1263"/>
      <c r="N90" s="1264"/>
      <c r="O90" s="1264"/>
      <c r="P90" s="1265"/>
      <c r="Q90" s="1263"/>
      <c r="R90" s="1264"/>
      <c r="S90" s="1264"/>
      <c r="T90" s="1265"/>
      <c r="U90" s="80"/>
    </row>
    <row r="91" spans="1:21" x14ac:dyDescent="0.15">
      <c r="A91" s="1084"/>
      <c r="B91" s="1084"/>
      <c r="C91" s="1084"/>
      <c r="D91" s="1114"/>
      <c r="E91" s="1114"/>
      <c r="F91" s="1114"/>
      <c r="G91" s="1117"/>
      <c r="H91" s="1117"/>
      <c r="I91" s="1117"/>
      <c r="J91" s="1117"/>
      <c r="K91" s="1117"/>
      <c r="L91" s="1118"/>
      <c r="M91" s="1122" t="s">
        <v>1412</v>
      </c>
      <c r="N91" s="1123"/>
      <c r="O91" s="1123"/>
      <c r="P91" s="1123"/>
      <c r="Q91" s="1123"/>
      <c r="R91" s="1123"/>
      <c r="S91" s="1123"/>
      <c r="T91" s="1124"/>
      <c r="U91" s="83">
        <v>0</v>
      </c>
    </row>
    <row r="92" spans="1:21" x14ac:dyDescent="0.15">
      <c r="A92" s="1076"/>
      <c r="B92" s="1077"/>
      <c r="C92" s="1077"/>
      <c r="D92" s="1101"/>
      <c r="E92" s="1076"/>
      <c r="F92" s="1077"/>
      <c r="G92" s="1101"/>
      <c r="H92" s="1076"/>
      <c r="I92" s="1077"/>
      <c r="J92" s="1077"/>
      <c r="K92" s="1101"/>
      <c r="L92" s="29"/>
      <c r="M92" s="29"/>
      <c r="N92" s="29"/>
      <c r="O92" s="29"/>
      <c r="P92" s="29"/>
      <c r="Q92" s="29"/>
      <c r="R92" s="29"/>
      <c r="S92" s="29"/>
      <c r="T92" s="29"/>
      <c r="U92" s="29"/>
    </row>
    <row r="93" spans="1:21" x14ac:dyDescent="0.15">
      <c r="A93" s="1104" t="s">
        <v>1464</v>
      </c>
      <c r="B93" s="1105"/>
      <c r="C93" s="1105"/>
      <c r="D93" s="1106"/>
      <c r="E93" s="1104" t="s">
        <v>2744</v>
      </c>
      <c r="F93" s="1105"/>
      <c r="G93" s="1106"/>
      <c r="H93" s="515">
        <v>17099</v>
      </c>
      <c r="I93" s="516"/>
      <c r="J93" s="516"/>
      <c r="K93" s="517"/>
      <c r="L93" s="29"/>
      <c r="M93" s="29"/>
      <c r="N93" s="29"/>
      <c r="O93" s="29"/>
      <c r="P93" s="29"/>
      <c r="Q93" s="29"/>
      <c r="R93" s="29"/>
      <c r="S93" s="29"/>
      <c r="T93" s="29"/>
      <c r="U93" s="29"/>
    </row>
    <row r="94" spans="1:21" x14ac:dyDescent="0.15">
      <c r="A94" s="1104" t="s">
        <v>2745</v>
      </c>
      <c r="B94" s="1105"/>
      <c r="C94" s="1105"/>
      <c r="D94" s="1106"/>
      <c r="E94" s="1104" t="s">
        <v>2746</v>
      </c>
      <c r="F94" s="1105"/>
      <c r="G94" s="1106"/>
      <c r="H94" s="515">
        <v>525</v>
      </c>
      <c r="I94" s="516"/>
      <c r="J94" s="516"/>
      <c r="K94" s="517"/>
      <c r="L94" s="29"/>
      <c r="M94" s="29"/>
      <c r="N94" s="29"/>
      <c r="O94" s="29"/>
      <c r="P94" s="29"/>
      <c r="Q94" s="29"/>
      <c r="R94" s="29"/>
      <c r="S94" s="29"/>
      <c r="T94" s="29"/>
      <c r="U94" s="29"/>
    </row>
    <row r="95" spans="1:21" x14ac:dyDescent="0.15">
      <c r="A95" s="1104" t="s">
        <v>2747</v>
      </c>
      <c r="B95" s="1105"/>
      <c r="C95" s="1105"/>
      <c r="D95" s="1106"/>
      <c r="E95" s="1104" t="s">
        <v>2748</v>
      </c>
      <c r="F95" s="1105"/>
      <c r="G95" s="1106"/>
      <c r="H95" s="515">
        <v>2502</v>
      </c>
      <c r="I95" s="516"/>
      <c r="J95" s="516"/>
      <c r="K95" s="517"/>
      <c r="L95" s="29"/>
      <c r="M95" s="29"/>
      <c r="N95" s="29"/>
      <c r="O95" s="29"/>
      <c r="P95" s="29"/>
      <c r="Q95" s="29"/>
      <c r="R95" s="29"/>
      <c r="S95" s="29"/>
      <c r="T95" s="29"/>
      <c r="U95" s="29"/>
    </row>
    <row r="96" spans="1:21" x14ac:dyDescent="0.15">
      <c r="A96" s="29"/>
      <c r="B96" s="29"/>
      <c r="C96" s="29"/>
      <c r="D96" s="29"/>
      <c r="E96" s="29"/>
      <c r="F96" s="29"/>
      <c r="G96" s="29"/>
      <c r="H96" s="506"/>
      <c r="I96" s="506"/>
      <c r="J96" s="506"/>
      <c r="K96" s="506"/>
      <c r="L96" s="29"/>
      <c r="M96" s="29"/>
      <c r="N96" s="29"/>
      <c r="O96" s="29"/>
      <c r="P96" s="29"/>
      <c r="Q96" s="29"/>
      <c r="R96" s="29"/>
      <c r="S96" s="29"/>
      <c r="T96" s="29"/>
      <c r="U96" s="29"/>
    </row>
    <row r="97" spans="1:21" x14ac:dyDescent="0.15">
      <c r="A97" s="1081" t="s">
        <v>2926</v>
      </c>
      <c r="B97" s="1082"/>
      <c r="C97" s="1082"/>
      <c r="D97" s="1094"/>
      <c r="E97" s="1081" t="s">
        <v>3759</v>
      </c>
      <c r="F97" s="1082"/>
      <c r="G97" s="1094"/>
      <c r="H97" s="1161">
        <v>722</v>
      </c>
      <c r="I97" s="1171"/>
      <c r="J97" s="1171"/>
      <c r="K97" s="1162"/>
      <c r="L97" s="29"/>
      <c r="M97" s="29"/>
      <c r="N97" s="29"/>
      <c r="O97" s="29"/>
      <c r="P97" s="29"/>
      <c r="Q97" s="29"/>
      <c r="R97" s="29"/>
      <c r="S97" s="29"/>
      <c r="T97" s="29"/>
      <c r="U97" s="29"/>
    </row>
    <row r="98" spans="1:21" x14ac:dyDescent="0.15">
      <c r="A98" s="1104" t="s">
        <v>2751</v>
      </c>
      <c r="B98" s="1105"/>
      <c r="C98" s="1105"/>
      <c r="D98" s="1106"/>
      <c r="E98" s="1104" t="s">
        <v>2752</v>
      </c>
      <c r="F98" s="1105"/>
      <c r="G98" s="1106"/>
      <c r="H98" s="515">
        <v>3798</v>
      </c>
      <c r="I98" s="516"/>
      <c r="J98" s="516"/>
      <c r="K98" s="517"/>
      <c r="L98" s="29"/>
      <c r="M98" s="29"/>
      <c r="N98" s="29"/>
      <c r="O98" s="29"/>
      <c r="P98" s="29"/>
      <c r="Q98" s="29"/>
      <c r="R98" s="29"/>
      <c r="S98" s="29"/>
      <c r="T98" s="29"/>
      <c r="U98" s="29"/>
    </row>
    <row r="99" spans="1:21" x14ac:dyDescent="0.15">
      <c r="A99" s="1104" t="s">
        <v>1452</v>
      </c>
      <c r="B99" s="1105"/>
      <c r="C99" s="1105"/>
      <c r="D99" s="1106"/>
      <c r="E99" s="1104" t="s">
        <v>2753</v>
      </c>
      <c r="F99" s="1105"/>
      <c r="G99" s="1106"/>
      <c r="H99" s="515">
        <v>7066</v>
      </c>
      <c r="I99" s="516"/>
      <c r="J99" s="516"/>
      <c r="K99" s="517"/>
      <c r="L99" s="29"/>
      <c r="M99" s="29"/>
      <c r="N99" s="29"/>
      <c r="O99" s="29"/>
      <c r="P99" s="29"/>
      <c r="Q99" s="29"/>
      <c r="R99" s="29"/>
      <c r="S99" s="29"/>
      <c r="T99" s="29"/>
      <c r="U99" s="29"/>
    </row>
    <row r="100" spans="1:21" x14ac:dyDescent="0.15">
      <c r="A100" s="1104" t="s">
        <v>2754</v>
      </c>
      <c r="B100" s="1105"/>
      <c r="C100" s="1105"/>
      <c r="D100" s="1106"/>
      <c r="E100" s="1104" t="s">
        <v>2755</v>
      </c>
      <c r="F100" s="1105"/>
      <c r="G100" s="1106"/>
      <c r="H100" s="515">
        <v>969</v>
      </c>
      <c r="I100" s="516"/>
      <c r="J100" s="516"/>
      <c r="K100" s="517"/>
      <c r="L100" s="29"/>
      <c r="M100" s="29"/>
      <c r="N100" s="29"/>
      <c r="O100" s="29"/>
      <c r="P100" s="29"/>
      <c r="Q100" s="29"/>
      <c r="R100" s="29"/>
      <c r="S100" s="29"/>
      <c r="T100" s="29"/>
      <c r="U100" s="29"/>
    </row>
    <row r="101" spans="1:21" x14ac:dyDescent="0.15">
      <c r="A101" s="1081" t="s">
        <v>2756</v>
      </c>
      <c r="B101" s="1082"/>
      <c r="C101" s="1082"/>
      <c r="D101" s="1094"/>
      <c r="E101" s="1081" t="s">
        <v>2757</v>
      </c>
      <c r="F101" s="1082"/>
      <c r="G101" s="1094"/>
      <c r="H101" s="1161">
        <v>752</v>
      </c>
      <c r="I101" s="1171"/>
      <c r="J101" s="1171"/>
      <c r="K101" s="1162"/>
      <c r="L101" s="29"/>
      <c r="M101" s="29"/>
      <c r="N101" s="29"/>
      <c r="O101" s="29"/>
      <c r="P101" s="29"/>
      <c r="Q101" s="29"/>
      <c r="R101" s="29"/>
      <c r="S101" s="29"/>
      <c r="T101" s="29"/>
      <c r="U101" s="29"/>
    </row>
    <row r="102" spans="1:21" x14ac:dyDescent="0.15">
      <c r="A102" s="1081" t="s">
        <v>3760</v>
      </c>
      <c r="B102" s="1082"/>
      <c r="C102" s="1082"/>
      <c r="D102" s="1094"/>
      <c r="E102" s="1081" t="s">
        <v>3761</v>
      </c>
      <c r="F102" s="1082"/>
      <c r="G102" s="1094"/>
      <c r="H102" s="1161">
        <v>14624</v>
      </c>
      <c r="I102" s="1171"/>
      <c r="J102" s="1171"/>
      <c r="K102" s="1162"/>
      <c r="L102" s="29"/>
      <c r="M102" s="29"/>
      <c r="N102" s="29"/>
      <c r="O102" s="29"/>
      <c r="P102" s="29"/>
      <c r="Q102" s="29"/>
      <c r="R102" s="29"/>
      <c r="S102" s="29"/>
      <c r="T102" s="29"/>
      <c r="U102" s="29"/>
    </row>
    <row r="103" spans="1:21" x14ac:dyDescent="0.15">
      <c r="A103" s="1081" t="s">
        <v>1428</v>
      </c>
      <c r="B103" s="1082"/>
      <c r="C103" s="1082"/>
      <c r="D103" s="1094"/>
      <c r="E103" s="1081" t="s">
        <v>1429</v>
      </c>
      <c r="F103" s="1082"/>
      <c r="G103" s="1094"/>
      <c r="H103" s="1161">
        <v>2369</v>
      </c>
      <c r="I103" s="1171"/>
      <c r="J103" s="1171"/>
      <c r="K103" s="1162"/>
      <c r="L103" s="29"/>
      <c r="M103" s="29"/>
      <c r="N103" s="29"/>
      <c r="O103" s="29"/>
      <c r="P103" s="29"/>
      <c r="Q103" s="29"/>
      <c r="R103" s="29"/>
      <c r="S103" s="29"/>
      <c r="T103" s="29"/>
      <c r="U103" s="29"/>
    </row>
    <row r="104" spans="1:21" x14ac:dyDescent="0.15">
      <c r="A104" s="1081" t="s">
        <v>1430</v>
      </c>
      <c r="B104" s="1082"/>
      <c r="C104" s="1082"/>
      <c r="D104" s="1094"/>
      <c r="E104" s="1081" t="s">
        <v>1431</v>
      </c>
      <c r="F104" s="1082"/>
      <c r="G104" s="1094"/>
      <c r="H104" s="1161">
        <v>5316</v>
      </c>
      <c r="I104" s="1171"/>
      <c r="J104" s="1171"/>
      <c r="K104" s="1162"/>
      <c r="L104" s="29"/>
      <c r="M104" s="29"/>
      <c r="N104" s="29"/>
      <c r="O104" s="29"/>
      <c r="P104" s="29"/>
      <c r="Q104" s="29"/>
      <c r="R104" s="29"/>
      <c r="S104" s="29"/>
      <c r="T104" s="29"/>
      <c r="U104" s="29"/>
    </row>
    <row r="105" spans="1:21" x14ac:dyDescent="0.15">
      <c r="A105" s="1081" t="s">
        <v>1432</v>
      </c>
      <c r="B105" s="1082"/>
      <c r="C105" s="1082"/>
      <c r="D105" s="1094"/>
      <c r="E105" s="1081" t="s">
        <v>1433</v>
      </c>
      <c r="F105" s="1082"/>
      <c r="G105" s="1094"/>
      <c r="H105" s="1161">
        <v>3733</v>
      </c>
      <c r="I105" s="1171"/>
      <c r="J105" s="1171"/>
      <c r="K105" s="1162"/>
      <c r="L105" s="29"/>
      <c r="M105" s="29"/>
      <c r="N105" s="29"/>
      <c r="O105" s="29"/>
      <c r="P105" s="29"/>
      <c r="Q105" s="29"/>
      <c r="R105" s="29"/>
      <c r="S105" s="29"/>
      <c r="T105" s="29"/>
      <c r="U105" s="29"/>
    </row>
    <row r="106" spans="1:21" x14ac:dyDescent="0.15">
      <c r="A106" s="1104" t="s">
        <v>2764</v>
      </c>
      <c r="B106" s="1105"/>
      <c r="C106" s="1105"/>
      <c r="D106" s="1106"/>
      <c r="E106" s="1104" t="s">
        <v>2765</v>
      </c>
      <c r="F106" s="1105"/>
      <c r="G106" s="1106"/>
      <c r="H106" s="515">
        <v>12219</v>
      </c>
      <c r="I106" s="516"/>
      <c r="J106" s="516"/>
      <c r="K106" s="517"/>
      <c r="L106" s="29"/>
      <c r="M106" s="29"/>
      <c r="N106" s="29"/>
      <c r="O106" s="29"/>
      <c r="P106" s="29"/>
      <c r="Q106" s="29"/>
      <c r="R106" s="29"/>
      <c r="S106" s="29"/>
      <c r="T106" s="29"/>
      <c r="U106" s="29"/>
    </row>
    <row r="107" spans="1:21" x14ac:dyDescent="0.15">
      <c r="A107" s="1081" t="s">
        <v>2766</v>
      </c>
      <c r="B107" s="1082"/>
      <c r="C107" s="1082"/>
      <c r="D107" s="1094"/>
      <c r="E107" s="1081" t="s">
        <v>2767</v>
      </c>
      <c r="F107" s="1082"/>
      <c r="G107" s="1094"/>
      <c r="H107" s="1161">
        <v>22860.25</v>
      </c>
      <c r="I107" s="1171"/>
      <c r="J107" s="1171"/>
      <c r="K107" s="1162"/>
      <c r="L107" s="29"/>
      <c r="M107" s="29"/>
      <c r="N107" s="29"/>
      <c r="O107" s="29"/>
      <c r="P107" s="29"/>
      <c r="Q107" s="29"/>
      <c r="R107" s="29"/>
      <c r="S107" s="29"/>
      <c r="T107" s="29"/>
      <c r="U107" s="29"/>
    </row>
    <row r="108" spans="1:21" x14ac:dyDescent="0.15">
      <c r="A108" s="1081" t="s">
        <v>2768</v>
      </c>
      <c r="B108" s="1082"/>
      <c r="C108" s="1082"/>
      <c r="D108" s="1094"/>
      <c r="E108" s="1081" t="s">
        <v>2769</v>
      </c>
      <c r="F108" s="1082"/>
      <c r="G108" s="1094"/>
      <c r="H108" s="1161">
        <v>19301.09</v>
      </c>
      <c r="I108" s="1171"/>
      <c r="J108" s="1171"/>
      <c r="K108" s="1162"/>
      <c r="L108" s="29"/>
      <c r="M108" s="29"/>
      <c r="N108" s="29"/>
      <c r="O108" s="29"/>
      <c r="P108" s="29"/>
      <c r="Q108" s="29"/>
      <c r="R108" s="29"/>
      <c r="S108" s="29"/>
      <c r="T108" s="29"/>
      <c r="U108" s="29"/>
    </row>
    <row r="109" spans="1:21" x14ac:dyDescent="0.15">
      <c r="A109" s="1081" t="s">
        <v>2770</v>
      </c>
      <c r="B109" s="1082"/>
      <c r="C109" s="1082"/>
      <c r="D109" s="1094"/>
      <c r="E109" s="1081" t="s">
        <v>2771</v>
      </c>
      <c r="F109" s="1082"/>
      <c r="G109" s="1094"/>
      <c r="H109" s="1161">
        <v>572</v>
      </c>
      <c r="I109" s="1171"/>
      <c r="J109" s="1171"/>
      <c r="K109" s="1162"/>
      <c r="L109" s="29"/>
      <c r="M109" s="29"/>
      <c r="N109" s="29"/>
      <c r="O109" s="29"/>
      <c r="P109" s="29"/>
      <c r="Q109" s="29"/>
      <c r="R109" s="29"/>
      <c r="S109" s="29"/>
      <c r="T109" s="29"/>
      <c r="U109" s="29"/>
    </row>
    <row r="110" spans="1:21" x14ac:dyDescent="0.15">
      <c r="A110" s="1081" t="s">
        <v>1436</v>
      </c>
      <c r="B110" s="1082"/>
      <c r="C110" s="1082"/>
      <c r="D110" s="1094"/>
      <c r="E110" s="1081" t="s">
        <v>1437</v>
      </c>
      <c r="F110" s="1082"/>
      <c r="G110" s="1094"/>
      <c r="H110" s="1161">
        <v>162955</v>
      </c>
      <c r="I110" s="1171"/>
      <c r="J110" s="1171"/>
      <c r="K110" s="1162"/>
      <c r="L110" s="29"/>
      <c r="M110" s="29"/>
      <c r="N110" s="29"/>
      <c r="O110" s="29"/>
      <c r="P110" s="29"/>
      <c r="Q110" s="29"/>
      <c r="R110" s="29"/>
      <c r="S110" s="29"/>
      <c r="T110" s="29"/>
      <c r="U110" s="29"/>
    </row>
    <row r="111" spans="1:21" x14ac:dyDescent="0.15">
      <c r="A111" s="1081" t="s">
        <v>2772</v>
      </c>
      <c r="B111" s="1082"/>
      <c r="C111" s="1082"/>
      <c r="D111" s="1094"/>
      <c r="E111" s="1076"/>
      <c r="F111" s="1077"/>
      <c r="G111" s="1101"/>
      <c r="H111" s="1161">
        <v>99744</v>
      </c>
      <c r="I111" s="1171"/>
      <c r="J111" s="1171"/>
      <c r="K111" s="1162"/>
      <c r="L111" s="29"/>
      <c r="M111" s="29"/>
      <c r="N111" s="29"/>
      <c r="O111" s="29"/>
      <c r="P111" s="29"/>
      <c r="Q111" s="29"/>
      <c r="R111" s="29"/>
      <c r="S111" s="29"/>
      <c r="T111" s="29"/>
      <c r="U111" s="29"/>
    </row>
    <row r="112" spans="1:21" x14ac:dyDescent="0.15">
      <c r="A112" s="1104" t="s">
        <v>1438</v>
      </c>
      <c r="B112" s="1105"/>
      <c r="C112" s="1105"/>
      <c r="D112" s="1106"/>
      <c r="E112" s="1104" t="s">
        <v>1439</v>
      </c>
      <c r="F112" s="1105"/>
      <c r="G112" s="1106"/>
      <c r="H112" s="515">
        <v>75534.259999999995</v>
      </c>
      <c r="I112" s="516"/>
      <c r="J112" s="516"/>
      <c r="K112" s="517"/>
      <c r="L112" s="29"/>
      <c r="M112" s="29"/>
      <c r="N112" s="29"/>
      <c r="O112" s="29"/>
      <c r="P112" s="29"/>
      <c r="Q112" s="29"/>
      <c r="R112" s="29"/>
      <c r="S112" s="29"/>
      <c r="T112" s="29"/>
      <c r="U112" s="29"/>
    </row>
    <row r="113" spans="1:21" x14ac:dyDescent="0.15">
      <c r="A113" s="1104" t="s">
        <v>1440</v>
      </c>
      <c r="B113" s="1105"/>
      <c r="C113" s="1105"/>
      <c r="D113" s="1106"/>
      <c r="E113" s="1104" t="s">
        <v>1441</v>
      </c>
      <c r="F113" s="1105"/>
      <c r="G113" s="1106"/>
      <c r="H113" s="515">
        <v>650</v>
      </c>
      <c r="I113" s="516"/>
      <c r="J113" s="516"/>
      <c r="K113" s="517"/>
      <c r="L113" s="29"/>
      <c r="M113" s="29"/>
      <c r="N113" s="29"/>
      <c r="O113" s="29"/>
      <c r="P113" s="29"/>
      <c r="Q113" s="29"/>
      <c r="R113" s="29"/>
      <c r="S113" s="29"/>
      <c r="T113" s="29"/>
      <c r="U113" s="29"/>
    </row>
    <row r="114" spans="1:21" x14ac:dyDescent="0.15">
      <c r="A114" s="1104" t="s">
        <v>1442</v>
      </c>
      <c r="B114" s="1105"/>
      <c r="C114" s="1105"/>
      <c r="D114" s="1106"/>
      <c r="E114" s="1104" t="s">
        <v>1443</v>
      </c>
      <c r="F114" s="1105"/>
      <c r="G114" s="1106"/>
      <c r="H114" s="515">
        <v>456</v>
      </c>
      <c r="I114" s="516"/>
      <c r="J114" s="516"/>
      <c r="K114" s="517"/>
      <c r="L114" s="29"/>
      <c r="M114" s="29"/>
      <c r="N114" s="29"/>
      <c r="O114" s="29"/>
      <c r="P114" s="29"/>
      <c r="Q114" s="29"/>
      <c r="R114" s="29"/>
      <c r="S114" s="29"/>
      <c r="T114" s="29"/>
      <c r="U114" s="29"/>
    </row>
    <row r="115" spans="1:21" x14ac:dyDescent="0.15">
      <c r="A115" s="1104" t="s">
        <v>1444</v>
      </c>
      <c r="B115" s="1105"/>
      <c r="C115" s="1105"/>
      <c r="D115" s="1106"/>
      <c r="E115" s="1104" t="s">
        <v>1445</v>
      </c>
      <c r="F115" s="1105"/>
      <c r="G115" s="1106"/>
      <c r="H115" s="515">
        <v>792</v>
      </c>
      <c r="I115" s="516"/>
      <c r="J115" s="516"/>
      <c r="K115" s="517"/>
      <c r="L115" s="29"/>
      <c r="M115" s="29"/>
      <c r="N115" s="29"/>
      <c r="O115" s="29"/>
      <c r="P115" s="29"/>
      <c r="Q115" s="29"/>
      <c r="R115" s="29"/>
      <c r="S115" s="29"/>
      <c r="T115" s="29"/>
      <c r="U115" s="29"/>
    </row>
    <row r="116" spans="1:21" x14ac:dyDescent="0.15">
      <c r="A116" s="1081" t="s">
        <v>3762</v>
      </c>
      <c r="B116" s="1082"/>
      <c r="C116" s="1082"/>
      <c r="D116" s="1094"/>
      <c r="E116" s="1081" t="s">
        <v>3763</v>
      </c>
      <c r="F116" s="1082"/>
      <c r="G116" s="1094"/>
      <c r="H116" s="1161">
        <v>0</v>
      </c>
      <c r="I116" s="1171"/>
      <c r="J116" s="1171"/>
      <c r="K116" s="1162"/>
      <c r="L116" s="29"/>
      <c r="M116" s="29"/>
      <c r="N116" s="29"/>
      <c r="O116" s="29"/>
      <c r="P116" s="29"/>
      <c r="Q116" s="29"/>
      <c r="R116" s="29"/>
      <c r="S116" s="29"/>
      <c r="T116" s="29"/>
      <c r="U116" s="29"/>
    </row>
    <row r="117" spans="1:21" x14ac:dyDescent="0.15">
      <c r="A117" s="1081" t="s">
        <v>1446</v>
      </c>
      <c r="B117" s="1082"/>
      <c r="C117" s="1082"/>
      <c r="D117" s="1094"/>
      <c r="E117" s="1081" t="s">
        <v>1447</v>
      </c>
      <c r="F117" s="1082"/>
      <c r="G117" s="1094"/>
      <c r="H117" s="1161">
        <v>6751.31</v>
      </c>
      <c r="I117" s="1171"/>
      <c r="J117" s="1171"/>
      <c r="K117" s="1162"/>
      <c r="L117" s="29"/>
      <c r="M117" s="29"/>
      <c r="N117" s="29"/>
      <c r="O117" s="29"/>
      <c r="P117" s="29"/>
      <c r="Q117" s="29"/>
      <c r="R117" s="29"/>
      <c r="S117" s="29"/>
      <c r="T117" s="29"/>
      <c r="U117" s="29"/>
    </row>
    <row r="118" spans="1:21" x14ac:dyDescent="0.15">
      <c r="A118" s="1081" t="s">
        <v>3764</v>
      </c>
      <c r="B118" s="1082"/>
      <c r="C118" s="1082"/>
      <c r="D118" s="1094"/>
      <c r="E118" s="1076"/>
      <c r="F118" s="1077"/>
      <c r="G118" s="1101"/>
      <c r="H118" s="1161">
        <v>13117.44</v>
      </c>
      <c r="I118" s="1171"/>
      <c r="J118" s="1171"/>
      <c r="K118" s="1162"/>
      <c r="L118" s="29"/>
      <c r="M118" s="29"/>
      <c r="N118" s="29"/>
      <c r="O118" s="29"/>
      <c r="P118" s="29"/>
      <c r="Q118" s="29"/>
      <c r="R118" s="29"/>
      <c r="S118" s="29"/>
      <c r="T118" s="29"/>
      <c r="U118" s="29"/>
    </row>
    <row r="119" spans="1:21" x14ac:dyDescent="0.15">
      <c r="A119" s="1081" t="s">
        <v>2773</v>
      </c>
      <c r="B119" s="1082"/>
      <c r="C119" s="1082"/>
      <c r="D119" s="1094"/>
      <c r="E119" s="1081" t="s">
        <v>2774</v>
      </c>
      <c r="F119" s="1082"/>
      <c r="G119" s="1094"/>
      <c r="H119" s="1161">
        <v>90627</v>
      </c>
      <c r="I119" s="1171"/>
      <c r="J119" s="1171"/>
      <c r="K119" s="1162"/>
      <c r="L119" s="29"/>
      <c r="M119" s="29"/>
      <c r="N119" s="29"/>
      <c r="O119" s="29"/>
      <c r="P119" s="29"/>
      <c r="Q119" s="29"/>
      <c r="R119" s="29"/>
      <c r="S119" s="29"/>
      <c r="T119" s="29"/>
      <c r="U119" s="29"/>
    </row>
    <row r="120" spans="1:21" x14ac:dyDescent="0.15">
      <c r="A120" s="1081" t="s">
        <v>2775</v>
      </c>
      <c r="B120" s="1082"/>
      <c r="C120" s="1082"/>
      <c r="D120" s="1094"/>
      <c r="E120" s="1081" t="s">
        <v>2776</v>
      </c>
      <c r="F120" s="1082"/>
      <c r="G120" s="1094"/>
      <c r="H120" s="1161">
        <v>600</v>
      </c>
      <c r="I120" s="1171"/>
      <c r="J120" s="1171"/>
      <c r="K120" s="1162"/>
      <c r="L120" s="29"/>
      <c r="M120" s="29"/>
      <c r="N120" s="29"/>
      <c r="O120" s="29"/>
      <c r="P120" s="29"/>
      <c r="Q120" s="29"/>
      <c r="R120" s="29"/>
      <c r="S120" s="29"/>
      <c r="T120" s="29"/>
      <c r="U120" s="29"/>
    </row>
    <row r="121" spans="1:21" x14ac:dyDescent="0.15">
      <c r="A121" s="1081" t="s">
        <v>2777</v>
      </c>
      <c r="B121" s="1082"/>
      <c r="C121" s="1082"/>
      <c r="D121" s="1094"/>
      <c r="E121" s="1081" t="s">
        <v>2778</v>
      </c>
      <c r="F121" s="1082"/>
      <c r="G121" s="1094"/>
      <c r="H121" s="1161">
        <v>85078</v>
      </c>
      <c r="I121" s="1171"/>
      <c r="J121" s="1171"/>
      <c r="K121" s="1162"/>
      <c r="L121" s="29"/>
      <c r="M121" s="29"/>
      <c r="N121" s="29"/>
      <c r="O121" s="29"/>
      <c r="P121" s="29"/>
      <c r="Q121" s="29"/>
      <c r="R121" s="29"/>
      <c r="S121" s="29"/>
      <c r="T121" s="29"/>
      <c r="U121" s="29"/>
    </row>
    <row r="122" spans="1:21" x14ac:dyDescent="0.15">
      <c r="A122" s="1081" t="s">
        <v>2779</v>
      </c>
      <c r="B122" s="1082"/>
      <c r="C122" s="1082"/>
      <c r="D122" s="1094"/>
      <c r="E122" s="1081" t="s">
        <v>2780</v>
      </c>
      <c r="F122" s="1082"/>
      <c r="G122" s="1094"/>
      <c r="H122" s="1161">
        <v>47319.06</v>
      </c>
      <c r="I122" s="1171"/>
      <c r="J122" s="1171"/>
      <c r="K122" s="1162"/>
      <c r="L122" s="29"/>
      <c r="M122" s="29"/>
      <c r="N122" s="29"/>
      <c r="O122" s="29"/>
      <c r="P122" s="29"/>
      <c r="Q122" s="29"/>
      <c r="R122" s="29"/>
      <c r="S122" s="29"/>
      <c r="T122" s="29"/>
      <c r="U122" s="29"/>
    </row>
    <row r="123" spans="1:21" x14ac:dyDescent="0.15">
      <c r="A123" s="1072" t="s">
        <v>1448</v>
      </c>
      <c r="B123" s="1073"/>
      <c r="C123" s="1073"/>
      <c r="D123" s="1089"/>
      <c r="E123" s="1076"/>
      <c r="F123" s="1077"/>
      <c r="G123" s="1101"/>
      <c r="H123" s="1169">
        <v>698051.41</v>
      </c>
      <c r="I123" s="1170"/>
      <c r="J123" s="1170"/>
      <c r="K123" s="1184"/>
      <c r="L123" s="29"/>
      <c r="M123" s="29"/>
      <c r="N123" s="29"/>
      <c r="O123" s="29"/>
      <c r="P123" s="29"/>
      <c r="Q123" s="29"/>
      <c r="R123" s="29"/>
      <c r="S123" s="29"/>
      <c r="T123" s="29"/>
      <c r="U123" s="29"/>
    </row>
    <row r="124" spans="1:21" x14ac:dyDescent="0.15">
      <c r="A124" s="1129" t="s">
        <v>1414</v>
      </c>
      <c r="B124" s="1082"/>
      <c r="C124" s="1082"/>
      <c r="D124" s="1082"/>
      <c r="E124" s="1130"/>
      <c r="F124" s="1253">
        <v>106698.47</v>
      </c>
      <c r="G124" s="1171"/>
      <c r="H124" s="1254"/>
      <c r="I124" s="29"/>
      <c r="J124" s="29"/>
      <c r="K124" s="29"/>
      <c r="L124" s="29"/>
      <c r="M124" s="29"/>
      <c r="N124" s="29"/>
      <c r="O124" s="29"/>
      <c r="P124" s="29"/>
      <c r="Q124" s="29"/>
      <c r="R124" s="29"/>
      <c r="S124" s="29"/>
      <c r="T124" s="29"/>
      <c r="U124" s="29"/>
    </row>
    <row r="125" spans="1:21" x14ac:dyDescent="0.15">
      <c r="A125" s="1129" t="s">
        <v>1416</v>
      </c>
      <c r="B125" s="1082"/>
      <c r="C125" s="1082"/>
      <c r="D125" s="1082"/>
      <c r="E125" s="1130"/>
      <c r="F125" s="1253">
        <v>0</v>
      </c>
      <c r="G125" s="1171"/>
      <c r="H125" s="1254"/>
      <c r="I125" s="29"/>
      <c r="J125" s="29"/>
      <c r="K125" s="29"/>
      <c r="L125" s="29"/>
      <c r="M125" s="29"/>
      <c r="N125" s="29"/>
      <c r="O125" s="29"/>
      <c r="P125" s="29"/>
      <c r="Q125" s="29"/>
      <c r="R125" s="29"/>
      <c r="S125" s="29"/>
      <c r="T125" s="29"/>
      <c r="U125" s="29"/>
    </row>
    <row r="126" spans="1:21" x14ac:dyDescent="0.15">
      <c r="A126" s="1129" t="s">
        <v>1418</v>
      </c>
      <c r="B126" s="1082"/>
      <c r="C126" s="1082"/>
      <c r="D126" s="1082"/>
      <c r="E126" s="1130"/>
      <c r="F126" s="1253">
        <v>598250.93999999994</v>
      </c>
      <c r="G126" s="1171"/>
      <c r="H126" s="1254"/>
      <c r="I126" s="29"/>
      <c r="J126" s="29"/>
      <c r="K126" s="29"/>
      <c r="L126" s="29"/>
      <c r="M126" s="29"/>
      <c r="N126" s="29"/>
      <c r="O126" s="29"/>
      <c r="P126" s="29"/>
      <c r="Q126" s="29"/>
      <c r="R126" s="29"/>
      <c r="S126" s="29"/>
      <c r="T126" s="29"/>
      <c r="U126" s="29"/>
    </row>
    <row r="127" spans="1:21" x14ac:dyDescent="0.15">
      <c r="A127" s="1217" t="s">
        <v>1420</v>
      </c>
      <c r="B127" s="1218"/>
      <c r="C127" s="1218"/>
      <c r="D127" s="1218"/>
      <c r="E127" s="1219"/>
      <c r="F127" s="1257">
        <v>0</v>
      </c>
      <c r="G127" s="1258"/>
      <c r="H127" s="1259"/>
      <c r="I127" s="29"/>
      <c r="J127" s="29"/>
      <c r="K127" s="29"/>
      <c r="L127" s="29"/>
      <c r="M127" s="29"/>
      <c r="N127" s="29"/>
      <c r="O127" s="29"/>
      <c r="P127" s="29"/>
      <c r="Q127" s="29"/>
      <c r="R127" s="29"/>
      <c r="S127" s="29"/>
      <c r="T127" s="29"/>
      <c r="U127" s="29"/>
    </row>
    <row r="128" spans="1:21" x14ac:dyDescent="0.15">
      <c r="A128" s="31"/>
      <c r="B128" s="1146" t="s">
        <v>1422</v>
      </c>
      <c r="C128" s="1147"/>
      <c r="D128" s="1147"/>
      <c r="E128" s="1148"/>
      <c r="F128" s="1260">
        <v>704949.41</v>
      </c>
      <c r="G128" s="1261"/>
      <c r="H128" s="1262"/>
      <c r="I128" s="29"/>
      <c r="J128" s="29"/>
      <c r="K128" s="29"/>
      <c r="L128" s="29"/>
      <c r="M128" s="29"/>
      <c r="N128" s="29"/>
      <c r="O128" s="29"/>
      <c r="P128" s="29"/>
      <c r="Q128" s="29"/>
      <c r="R128" s="29"/>
      <c r="S128" s="29"/>
      <c r="T128" s="29"/>
      <c r="U128" s="29"/>
    </row>
    <row r="129" spans="1:21" x14ac:dyDescent="0.15">
      <c r="A129" s="31"/>
      <c r="B129" s="1129" t="s">
        <v>1424</v>
      </c>
      <c r="C129" s="1082"/>
      <c r="D129" s="1082"/>
      <c r="E129" s="1130"/>
      <c r="F129" s="1253">
        <v>-6898</v>
      </c>
      <c r="G129" s="1171"/>
      <c r="H129" s="1254"/>
      <c r="I129" s="29"/>
      <c r="J129" s="29"/>
      <c r="K129" s="29"/>
      <c r="L129" s="29"/>
      <c r="M129" s="29"/>
      <c r="N129" s="29"/>
      <c r="O129" s="29"/>
      <c r="P129" s="29"/>
      <c r="Q129" s="29"/>
      <c r="R129" s="29"/>
      <c r="S129" s="29"/>
      <c r="T129" s="29"/>
      <c r="U129" s="29"/>
    </row>
    <row r="130" spans="1:21" x14ac:dyDescent="0.15">
      <c r="A130" s="31"/>
      <c r="B130" s="1213" t="s">
        <v>1427</v>
      </c>
      <c r="C130" s="1073"/>
      <c r="D130" s="1073"/>
      <c r="E130" s="1214"/>
      <c r="F130" s="1255">
        <v>698051.41</v>
      </c>
      <c r="G130" s="1170"/>
      <c r="H130" s="1256"/>
      <c r="I130" s="29"/>
      <c r="J130" s="29"/>
      <c r="K130" s="29"/>
      <c r="L130" s="29"/>
      <c r="M130" s="29"/>
      <c r="N130" s="29"/>
      <c r="O130" s="29"/>
      <c r="P130" s="29"/>
      <c r="Q130" s="29"/>
      <c r="R130" s="29"/>
      <c r="S130" s="29"/>
      <c r="T130" s="29"/>
      <c r="U130" s="29"/>
    </row>
    <row r="131" spans="1:21" x14ac:dyDescent="0.15">
      <c r="A131" s="1081" t="s">
        <v>1449</v>
      </c>
      <c r="B131" s="1082"/>
      <c r="C131" s="1082"/>
      <c r="D131" s="1082"/>
      <c r="E131" s="1082"/>
      <c r="F131" s="1082"/>
      <c r="G131" s="1094"/>
      <c r="H131" s="1081" t="s">
        <v>1450</v>
      </c>
      <c r="I131" s="1082"/>
      <c r="J131" s="1082"/>
      <c r="K131" s="1094"/>
      <c r="L131" s="29"/>
      <c r="M131" s="29"/>
      <c r="N131" s="29"/>
      <c r="O131" s="29"/>
      <c r="P131" s="29"/>
      <c r="Q131" s="29"/>
      <c r="R131" s="29"/>
      <c r="S131" s="29"/>
      <c r="T131" s="29"/>
      <c r="U131" s="29"/>
    </row>
    <row r="132" spans="1:21" x14ac:dyDescent="0.15">
      <c r="A132" s="29"/>
      <c r="B132" s="29"/>
      <c r="C132" s="29"/>
      <c r="D132" s="29"/>
      <c r="E132" s="29"/>
      <c r="F132" s="29"/>
      <c r="G132" s="29"/>
      <c r="H132" s="29"/>
      <c r="I132" s="29"/>
      <c r="J132" s="29"/>
      <c r="K132" s="29"/>
      <c r="L132" s="29"/>
      <c r="M132" s="29"/>
      <c r="N132" s="29"/>
      <c r="O132" s="29"/>
      <c r="P132" s="29"/>
      <c r="Q132" s="29"/>
      <c r="R132" s="29"/>
      <c r="S132" s="29"/>
      <c r="T132" s="29"/>
      <c r="U132" s="29"/>
    </row>
    <row r="133" spans="1:21" x14ac:dyDescent="0.15">
      <c r="A133" s="1072" t="s">
        <v>1451</v>
      </c>
      <c r="B133" s="1073"/>
      <c r="C133" s="1073"/>
      <c r="D133" s="1073"/>
      <c r="E133" s="1073"/>
      <c r="F133" s="1073"/>
      <c r="G133" s="1089"/>
      <c r="H133" s="1076"/>
      <c r="I133" s="1077"/>
      <c r="J133" s="1077"/>
      <c r="K133" s="1101"/>
      <c r="L133" s="29"/>
      <c r="M133" s="29"/>
      <c r="N133" s="29"/>
      <c r="O133" s="29"/>
      <c r="P133" s="29"/>
      <c r="Q133" s="29"/>
      <c r="R133" s="29"/>
      <c r="S133" s="29"/>
      <c r="T133" s="29"/>
      <c r="U133" s="29"/>
    </row>
    <row r="134" spans="1:21" x14ac:dyDescent="0.15">
      <c r="A134" s="1074" t="s">
        <v>1452</v>
      </c>
      <c r="B134" s="1075"/>
      <c r="C134" s="1075"/>
      <c r="D134" s="1075"/>
      <c r="E134" s="1075"/>
      <c r="F134" s="1075"/>
      <c r="G134" s="1092"/>
      <c r="H134" s="1161">
        <v>4335</v>
      </c>
      <c r="I134" s="1171"/>
      <c r="J134" s="1171"/>
      <c r="K134" s="1162"/>
      <c r="L134" s="29"/>
      <c r="M134" s="29"/>
      <c r="N134" s="29"/>
      <c r="O134" s="29"/>
      <c r="P134" s="29"/>
      <c r="Q134" s="29"/>
      <c r="R134" s="29"/>
      <c r="S134" s="29"/>
      <c r="T134" s="29"/>
      <c r="U134" s="29"/>
    </row>
    <row r="135" spans="1:21" x14ac:dyDescent="0.15">
      <c r="A135" s="1074" t="s">
        <v>1428</v>
      </c>
      <c r="B135" s="1075"/>
      <c r="C135" s="1075"/>
      <c r="D135" s="1075"/>
      <c r="E135" s="1075"/>
      <c r="F135" s="1075"/>
      <c r="G135" s="1092"/>
      <c r="H135" s="1161">
        <v>2369</v>
      </c>
      <c r="I135" s="1171"/>
      <c r="J135" s="1171"/>
      <c r="K135" s="1162"/>
      <c r="L135" s="29"/>
      <c r="M135" s="29"/>
      <c r="N135" s="29"/>
      <c r="O135" s="29"/>
      <c r="P135" s="29"/>
      <c r="Q135" s="29"/>
      <c r="R135" s="29"/>
      <c r="S135" s="29"/>
      <c r="T135" s="29"/>
      <c r="U135" s="29"/>
    </row>
    <row r="136" spans="1:21" x14ac:dyDescent="0.15">
      <c r="A136" s="1074" t="s">
        <v>1430</v>
      </c>
      <c r="B136" s="1075"/>
      <c r="C136" s="1075"/>
      <c r="D136" s="1075"/>
      <c r="E136" s="1075"/>
      <c r="F136" s="1075"/>
      <c r="G136" s="1092"/>
      <c r="H136" s="1161">
        <v>5316</v>
      </c>
      <c r="I136" s="1171"/>
      <c r="J136" s="1171"/>
      <c r="K136" s="1162"/>
      <c r="L136" s="29"/>
      <c r="M136" s="29"/>
      <c r="N136" s="29"/>
      <c r="O136" s="29"/>
      <c r="P136" s="29"/>
      <c r="Q136" s="29"/>
      <c r="R136" s="29"/>
      <c r="S136" s="29"/>
      <c r="T136" s="29"/>
      <c r="U136" s="29"/>
    </row>
    <row r="137" spans="1:21" x14ac:dyDescent="0.15">
      <c r="A137" s="1074" t="s">
        <v>1432</v>
      </c>
      <c r="B137" s="1075"/>
      <c r="C137" s="1075"/>
      <c r="D137" s="1075"/>
      <c r="E137" s="1075"/>
      <c r="F137" s="1075"/>
      <c r="G137" s="1092"/>
      <c r="H137" s="1161">
        <v>1174</v>
      </c>
      <c r="I137" s="1171"/>
      <c r="J137" s="1171"/>
      <c r="K137" s="1162"/>
      <c r="L137" s="29"/>
      <c r="M137" s="29"/>
      <c r="N137" s="29"/>
      <c r="O137" s="29"/>
      <c r="P137" s="29"/>
      <c r="Q137" s="29"/>
      <c r="R137" s="29"/>
      <c r="S137" s="29"/>
      <c r="T137" s="29"/>
      <c r="U137" s="29"/>
    </row>
    <row r="138" spans="1:21" x14ac:dyDescent="0.15">
      <c r="A138" s="1074" t="s">
        <v>1436</v>
      </c>
      <c r="B138" s="1075"/>
      <c r="C138" s="1075"/>
      <c r="D138" s="1075"/>
      <c r="E138" s="1075"/>
      <c r="F138" s="1075"/>
      <c r="G138" s="1092"/>
      <c r="H138" s="1161">
        <v>116694</v>
      </c>
      <c r="I138" s="1171"/>
      <c r="J138" s="1171"/>
      <c r="K138" s="1162"/>
      <c r="L138" s="29"/>
      <c r="M138" s="29"/>
      <c r="N138" s="29"/>
      <c r="O138" s="29"/>
      <c r="P138" s="29"/>
      <c r="Q138" s="29"/>
      <c r="R138" s="29"/>
      <c r="S138" s="29"/>
      <c r="T138" s="29"/>
      <c r="U138" s="29"/>
    </row>
    <row r="139" spans="1:21" x14ac:dyDescent="0.15">
      <c r="A139" s="1074" t="s">
        <v>2772</v>
      </c>
      <c r="B139" s="1075"/>
      <c r="C139" s="1075"/>
      <c r="D139" s="1075"/>
      <c r="E139" s="1075"/>
      <c r="F139" s="1075"/>
      <c r="G139" s="1092"/>
      <c r="H139" s="1161">
        <v>92529</v>
      </c>
      <c r="I139" s="1171"/>
      <c r="J139" s="1171"/>
      <c r="K139" s="1162"/>
      <c r="L139" s="29"/>
      <c r="M139" s="29"/>
      <c r="N139" s="29"/>
      <c r="O139" s="29"/>
      <c r="P139" s="29"/>
      <c r="Q139" s="29"/>
      <c r="R139" s="29"/>
      <c r="S139" s="29"/>
      <c r="T139" s="29"/>
      <c r="U139" s="29"/>
    </row>
    <row r="140" spans="1:21" x14ac:dyDescent="0.15">
      <c r="A140" s="1074" t="s">
        <v>1438</v>
      </c>
      <c r="B140" s="1075"/>
      <c r="C140" s="1075"/>
      <c r="D140" s="1075"/>
      <c r="E140" s="1075"/>
      <c r="F140" s="1075"/>
      <c r="G140" s="1092"/>
      <c r="H140" s="1161">
        <v>48310.86</v>
      </c>
      <c r="I140" s="1171"/>
      <c r="J140" s="1171"/>
      <c r="K140" s="1162"/>
      <c r="L140" s="29"/>
      <c r="M140" s="29"/>
      <c r="N140" s="29"/>
      <c r="O140" s="29"/>
      <c r="P140" s="29"/>
      <c r="Q140" s="29"/>
      <c r="R140" s="29"/>
      <c r="S140" s="29"/>
      <c r="T140" s="29"/>
      <c r="U140" s="29"/>
    </row>
    <row r="141" spans="1:21" x14ac:dyDescent="0.15">
      <c r="A141" s="1074" t="s">
        <v>1446</v>
      </c>
      <c r="B141" s="1075"/>
      <c r="C141" s="1075"/>
      <c r="D141" s="1075"/>
      <c r="E141" s="1075"/>
      <c r="F141" s="1075"/>
      <c r="G141" s="1092"/>
      <c r="H141" s="1161">
        <v>2820.56</v>
      </c>
      <c r="I141" s="1171"/>
      <c r="J141" s="1171"/>
      <c r="K141" s="1162"/>
      <c r="L141" s="29"/>
      <c r="M141" s="29"/>
      <c r="N141" s="29"/>
      <c r="O141" s="29"/>
      <c r="P141" s="29"/>
      <c r="Q141" s="29"/>
      <c r="R141" s="29"/>
      <c r="S141" s="29"/>
      <c r="T141" s="29"/>
      <c r="U141" s="29"/>
    </row>
    <row r="142" spans="1:21" x14ac:dyDescent="0.15">
      <c r="A142" s="1072" t="s">
        <v>1453</v>
      </c>
      <c r="B142" s="1073"/>
      <c r="C142" s="1073"/>
      <c r="D142" s="1073"/>
      <c r="E142" s="1073"/>
      <c r="F142" s="1073"/>
      <c r="G142" s="1089"/>
      <c r="H142" s="1169">
        <v>273548.42</v>
      </c>
      <c r="I142" s="1170"/>
      <c r="J142" s="1170"/>
      <c r="K142" s="1184"/>
      <c r="L142" s="29"/>
      <c r="M142" s="29"/>
      <c r="N142" s="29"/>
      <c r="O142" s="29"/>
      <c r="P142" s="29"/>
      <c r="Q142" s="29"/>
      <c r="R142" s="29"/>
      <c r="S142" s="29"/>
      <c r="T142" s="29"/>
      <c r="U142" s="29"/>
    </row>
    <row r="143" spans="1:21" x14ac:dyDescent="0.15">
      <c r="A143" s="1072" t="s">
        <v>1454</v>
      </c>
      <c r="B143" s="1073"/>
      <c r="C143" s="1073"/>
      <c r="D143" s="1073"/>
      <c r="E143" s="1073"/>
      <c r="F143" s="1073"/>
      <c r="G143" s="1089"/>
      <c r="H143" s="1172"/>
      <c r="I143" s="1173"/>
      <c r="J143" s="1173"/>
      <c r="K143" s="1185"/>
      <c r="L143" s="29"/>
      <c r="M143" s="29"/>
      <c r="N143" s="29"/>
      <c r="O143" s="29"/>
      <c r="P143" s="29"/>
      <c r="Q143" s="29"/>
      <c r="R143" s="29"/>
      <c r="S143" s="29"/>
      <c r="T143" s="29"/>
      <c r="U143" s="29"/>
    </row>
    <row r="144" spans="1:21" x14ac:dyDescent="0.15">
      <c r="A144" s="1074" t="s">
        <v>1452</v>
      </c>
      <c r="B144" s="1075"/>
      <c r="C144" s="1075"/>
      <c r="D144" s="1075"/>
      <c r="E144" s="1075"/>
      <c r="F144" s="1075"/>
      <c r="G144" s="1092"/>
      <c r="H144" s="1161">
        <v>2201</v>
      </c>
      <c r="I144" s="1171"/>
      <c r="J144" s="1171"/>
      <c r="K144" s="1162"/>
      <c r="L144" s="29"/>
      <c r="M144" s="29"/>
      <c r="N144" s="29"/>
      <c r="O144" s="29"/>
      <c r="P144" s="29"/>
      <c r="Q144" s="29"/>
      <c r="R144" s="29"/>
      <c r="S144" s="29"/>
      <c r="T144" s="29"/>
      <c r="U144" s="29"/>
    </row>
    <row r="145" spans="1:21" x14ac:dyDescent="0.15">
      <c r="A145" s="1074" t="s">
        <v>1432</v>
      </c>
      <c r="B145" s="1075"/>
      <c r="C145" s="1075"/>
      <c r="D145" s="1075"/>
      <c r="E145" s="1075"/>
      <c r="F145" s="1075"/>
      <c r="G145" s="1092"/>
      <c r="H145" s="1161">
        <v>2559</v>
      </c>
      <c r="I145" s="1171"/>
      <c r="J145" s="1171"/>
      <c r="K145" s="1162"/>
      <c r="L145" s="29"/>
      <c r="M145" s="29"/>
      <c r="N145" s="29"/>
      <c r="O145" s="29"/>
      <c r="P145" s="29"/>
      <c r="Q145" s="29"/>
      <c r="R145" s="29"/>
      <c r="S145" s="29"/>
      <c r="T145" s="29"/>
      <c r="U145" s="29"/>
    </row>
    <row r="146" spans="1:21" x14ac:dyDescent="0.15">
      <c r="A146" s="1074" t="s">
        <v>1436</v>
      </c>
      <c r="B146" s="1075"/>
      <c r="C146" s="1075"/>
      <c r="D146" s="1075"/>
      <c r="E146" s="1075"/>
      <c r="F146" s="1075"/>
      <c r="G146" s="1092"/>
      <c r="H146" s="1161">
        <v>42094</v>
      </c>
      <c r="I146" s="1171"/>
      <c r="J146" s="1171"/>
      <c r="K146" s="1162"/>
      <c r="L146" s="29"/>
      <c r="M146" s="29"/>
      <c r="N146" s="29"/>
      <c r="O146" s="29"/>
      <c r="P146" s="29"/>
      <c r="Q146" s="29"/>
      <c r="R146" s="29"/>
      <c r="S146" s="29"/>
      <c r="T146" s="29"/>
      <c r="U146" s="29"/>
    </row>
    <row r="147" spans="1:21" x14ac:dyDescent="0.15">
      <c r="A147" s="1074" t="s">
        <v>2772</v>
      </c>
      <c r="B147" s="1075"/>
      <c r="C147" s="1075"/>
      <c r="D147" s="1075"/>
      <c r="E147" s="1075"/>
      <c r="F147" s="1075"/>
      <c r="G147" s="1092"/>
      <c r="H147" s="1161">
        <v>7215</v>
      </c>
      <c r="I147" s="1171"/>
      <c r="J147" s="1171"/>
      <c r="K147" s="1162"/>
      <c r="L147" s="29"/>
      <c r="M147" s="29"/>
      <c r="N147" s="29"/>
      <c r="O147" s="29"/>
      <c r="P147" s="29"/>
      <c r="Q147" s="29"/>
      <c r="R147" s="29"/>
      <c r="S147" s="29"/>
      <c r="T147" s="29"/>
      <c r="U147" s="29"/>
    </row>
    <row r="148" spans="1:21" x14ac:dyDescent="0.15">
      <c r="A148" s="1074" t="s">
        <v>1438</v>
      </c>
      <c r="B148" s="1075"/>
      <c r="C148" s="1075"/>
      <c r="D148" s="1075"/>
      <c r="E148" s="1075"/>
      <c r="F148" s="1075"/>
      <c r="G148" s="1092"/>
      <c r="H148" s="1161">
        <v>27166.400000000001</v>
      </c>
      <c r="I148" s="1171"/>
      <c r="J148" s="1171"/>
      <c r="K148" s="1162"/>
      <c r="L148" s="29"/>
      <c r="M148" s="29"/>
      <c r="N148" s="29"/>
      <c r="O148" s="29"/>
      <c r="P148" s="29"/>
      <c r="Q148" s="29"/>
      <c r="R148" s="29"/>
      <c r="S148" s="29"/>
      <c r="T148" s="29"/>
      <c r="U148" s="29"/>
    </row>
    <row r="149" spans="1:21" x14ac:dyDescent="0.15">
      <c r="A149" s="1074" t="s">
        <v>1446</v>
      </c>
      <c r="B149" s="1075"/>
      <c r="C149" s="1075"/>
      <c r="D149" s="1075"/>
      <c r="E149" s="1075"/>
      <c r="F149" s="1075"/>
      <c r="G149" s="1092"/>
      <c r="H149" s="1161">
        <v>3930.75</v>
      </c>
      <c r="I149" s="1171"/>
      <c r="J149" s="1171"/>
      <c r="K149" s="1162"/>
      <c r="L149" s="29"/>
      <c r="M149" s="29"/>
      <c r="N149" s="29"/>
      <c r="O149" s="29"/>
      <c r="P149" s="29"/>
      <c r="Q149" s="29"/>
      <c r="R149" s="29"/>
      <c r="S149" s="29"/>
      <c r="T149" s="29"/>
      <c r="U149" s="29"/>
    </row>
    <row r="150" spans="1:21" x14ac:dyDescent="0.15">
      <c r="A150" s="1072" t="s">
        <v>1455</v>
      </c>
      <c r="B150" s="1073"/>
      <c r="C150" s="1073"/>
      <c r="D150" s="1073"/>
      <c r="E150" s="1073"/>
      <c r="F150" s="1073"/>
      <c r="G150" s="1089"/>
      <c r="H150" s="1169">
        <v>85166.15</v>
      </c>
      <c r="I150" s="1170"/>
      <c r="J150" s="1170"/>
      <c r="K150" s="1184"/>
      <c r="L150" s="29"/>
      <c r="M150" s="29"/>
      <c r="N150" s="29"/>
      <c r="O150" s="29"/>
      <c r="P150" s="29"/>
      <c r="Q150" s="29"/>
      <c r="R150" s="29"/>
      <c r="S150" s="29"/>
      <c r="T150" s="29"/>
      <c r="U150" s="29"/>
    </row>
    <row r="151" spans="1:21" x14ac:dyDescent="0.15">
      <c r="A151" s="1232" t="s">
        <v>1459</v>
      </c>
      <c r="B151" s="1233"/>
      <c r="C151" s="1233"/>
      <c r="D151" s="1233"/>
      <c r="E151" s="1233"/>
      <c r="F151" s="1233"/>
      <c r="G151" s="1234"/>
      <c r="H151" s="1235"/>
      <c r="I151" s="1236"/>
      <c r="J151" s="1236"/>
      <c r="K151" s="1237"/>
      <c r="L151" s="29"/>
      <c r="M151" s="29"/>
      <c r="N151" s="29"/>
      <c r="O151" s="29"/>
      <c r="P151" s="29"/>
      <c r="Q151" s="29"/>
      <c r="R151" s="29"/>
      <c r="S151" s="29"/>
      <c r="T151" s="29"/>
      <c r="U151" s="29"/>
    </row>
    <row r="152" spans="1:21" x14ac:dyDescent="0.15">
      <c r="A152" s="1110" t="s">
        <v>1438</v>
      </c>
      <c r="B152" s="1111"/>
      <c r="C152" s="1111"/>
      <c r="D152" s="1111"/>
      <c r="E152" s="1111"/>
      <c r="F152" s="1111"/>
      <c r="G152" s="1112"/>
      <c r="H152" s="515">
        <v>57</v>
      </c>
      <c r="I152" s="516"/>
      <c r="J152" s="516"/>
      <c r="K152" s="517"/>
      <c r="L152" s="29"/>
      <c r="M152" s="29"/>
      <c r="N152" s="29"/>
      <c r="O152" s="29"/>
      <c r="P152" s="29"/>
      <c r="Q152" s="29"/>
      <c r="R152" s="29"/>
      <c r="S152" s="29"/>
      <c r="T152" s="29"/>
      <c r="U152" s="29"/>
    </row>
    <row r="153" spans="1:21" x14ac:dyDescent="0.15">
      <c r="A153" s="1072" t="s">
        <v>1460</v>
      </c>
      <c r="B153" s="1073"/>
      <c r="C153" s="1073"/>
      <c r="D153" s="1073"/>
      <c r="E153" s="1073"/>
      <c r="F153" s="1073"/>
      <c r="G153" s="1089"/>
      <c r="H153" s="1169">
        <v>57</v>
      </c>
      <c r="I153" s="1170"/>
      <c r="J153" s="1170"/>
      <c r="K153" s="1184"/>
      <c r="L153" s="29"/>
      <c r="M153" s="29"/>
      <c r="N153" s="29"/>
      <c r="O153" s="29"/>
      <c r="P153" s="29"/>
      <c r="Q153" s="29"/>
      <c r="R153" s="29"/>
      <c r="S153" s="29"/>
      <c r="T153" s="29"/>
      <c r="U153" s="29"/>
    </row>
    <row r="154" spans="1:21" x14ac:dyDescent="0.15">
      <c r="A154" s="1072" t="s">
        <v>1461</v>
      </c>
      <c r="B154" s="1073"/>
      <c r="C154" s="1073"/>
      <c r="D154" s="1073"/>
      <c r="E154" s="1073"/>
      <c r="F154" s="1073"/>
      <c r="G154" s="1089"/>
      <c r="H154" s="1172"/>
      <c r="I154" s="1173"/>
      <c r="J154" s="1173"/>
      <c r="K154" s="1185"/>
      <c r="L154" s="29"/>
      <c r="M154" s="29"/>
      <c r="N154" s="29"/>
      <c r="O154" s="29"/>
      <c r="P154" s="29"/>
      <c r="Q154" s="29"/>
      <c r="R154" s="29"/>
      <c r="S154" s="29"/>
      <c r="T154" s="29"/>
      <c r="U154" s="29"/>
    </row>
    <row r="155" spans="1:21" x14ac:dyDescent="0.15">
      <c r="A155" s="1074" t="s">
        <v>1440</v>
      </c>
      <c r="B155" s="1075"/>
      <c r="C155" s="1075"/>
      <c r="D155" s="1075"/>
      <c r="E155" s="1075"/>
      <c r="F155" s="1075"/>
      <c r="G155" s="1092"/>
      <c r="H155" s="1161">
        <v>650</v>
      </c>
      <c r="I155" s="1171"/>
      <c r="J155" s="1171"/>
      <c r="K155" s="1162"/>
      <c r="L155" s="29"/>
      <c r="M155" s="29"/>
      <c r="N155" s="29"/>
      <c r="O155" s="29"/>
      <c r="P155" s="29"/>
      <c r="Q155" s="29"/>
      <c r="R155" s="29"/>
      <c r="S155" s="29"/>
      <c r="T155" s="29"/>
      <c r="U155" s="29"/>
    </row>
    <row r="156" spans="1:21" x14ac:dyDescent="0.15">
      <c r="A156" s="1072" t="s">
        <v>1462</v>
      </c>
      <c r="B156" s="1073"/>
      <c r="C156" s="1073"/>
      <c r="D156" s="1073"/>
      <c r="E156" s="1073"/>
      <c r="F156" s="1073"/>
      <c r="G156" s="1089"/>
      <c r="H156" s="1169">
        <v>650</v>
      </c>
      <c r="I156" s="1170"/>
      <c r="J156" s="1170"/>
      <c r="K156" s="1184"/>
      <c r="L156" s="29"/>
      <c r="M156" s="29"/>
      <c r="N156" s="29"/>
      <c r="O156" s="29"/>
      <c r="P156" s="29"/>
      <c r="Q156" s="29"/>
      <c r="R156" s="29"/>
      <c r="S156" s="29"/>
      <c r="T156" s="29"/>
      <c r="U156" s="29"/>
    </row>
    <row r="157" spans="1:21" x14ac:dyDescent="0.15">
      <c r="A157" s="1072" t="s">
        <v>2783</v>
      </c>
      <c r="B157" s="1073"/>
      <c r="C157" s="1073"/>
      <c r="D157" s="1073"/>
      <c r="E157" s="1073"/>
      <c r="F157" s="1073"/>
      <c r="G157" s="1089"/>
      <c r="H157" s="1172"/>
      <c r="I157" s="1173"/>
      <c r="J157" s="1173"/>
      <c r="K157" s="1185"/>
      <c r="L157" s="29"/>
      <c r="M157" s="29"/>
      <c r="N157" s="29"/>
      <c r="O157" s="29"/>
      <c r="P157" s="29"/>
      <c r="Q157" s="29"/>
      <c r="R157" s="29"/>
      <c r="S157" s="29"/>
      <c r="T157" s="29"/>
      <c r="U157" s="29"/>
    </row>
    <row r="158" spans="1:21" x14ac:dyDescent="0.15">
      <c r="A158" s="1074" t="s">
        <v>2745</v>
      </c>
      <c r="B158" s="1075"/>
      <c r="C158" s="1075"/>
      <c r="D158" s="1075"/>
      <c r="E158" s="1075"/>
      <c r="F158" s="1075"/>
      <c r="G158" s="1092"/>
      <c r="H158" s="1161">
        <v>525</v>
      </c>
      <c r="I158" s="1171"/>
      <c r="J158" s="1171"/>
      <c r="K158" s="1162"/>
      <c r="L158" s="29"/>
      <c r="M158" s="29"/>
      <c r="N158" s="29"/>
      <c r="O158" s="29"/>
      <c r="P158" s="29"/>
      <c r="Q158" s="29"/>
      <c r="R158" s="29"/>
      <c r="S158" s="29"/>
      <c r="T158" s="29"/>
      <c r="U158" s="29"/>
    </row>
    <row r="159" spans="1:21" x14ac:dyDescent="0.15">
      <c r="A159" s="1072" t="s">
        <v>2784</v>
      </c>
      <c r="B159" s="1073"/>
      <c r="C159" s="1073"/>
      <c r="D159" s="1073"/>
      <c r="E159" s="1073"/>
      <c r="F159" s="1073"/>
      <c r="G159" s="1089"/>
      <c r="H159" s="1169">
        <v>525</v>
      </c>
      <c r="I159" s="1170"/>
      <c r="J159" s="1170"/>
      <c r="K159" s="1184"/>
      <c r="L159" s="29"/>
      <c r="M159" s="29"/>
      <c r="N159" s="29"/>
      <c r="O159" s="29"/>
      <c r="P159" s="29"/>
      <c r="Q159" s="29"/>
      <c r="R159" s="29"/>
      <c r="S159" s="29"/>
      <c r="T159" s="29"/>
      <c r="U159" s="29"/>
    </row>
    <row r="160" spans="1:21" x14ac:dyDescent="0.15">
      <c r="A160" s="1072" t="s">
        <v>2785</v>
      </c>
      <c r="B160" s="1073"/>
      <c r="C160" s="1073"/>
      <c r="D160" s="1073"/>
      <c r="E160" s="1073"/>
      <c r="F160" s="1073"/>
      <c r="G160" s="1089"/>
      <c r="H160" s="1172"/>
      <c r="I160" s="1173"/>
      <c r="J160" s="1173"/>
      <c r="K160" s="1185"/>
      <c r="L160" s="29"/>
      <c r="M160" s="29"/>
      <c r="N160" s="29"/>
      <c r="O160" s="29"/>
      <c r="P160" s="29"/>
      <c r="Q160" s="29"/>
      <c r="R160" s="29"/>
      <c r="S160" s="29"/>
      <c r="T160" s="29"/>
      <c r="U160" s="29"/>
    </row>
    <row r="161" spans="1:21" x14ac:dyDescent="0.15">
      <c r="A161" s="1074" t="s">
        <v>2747</v>
      </c>
      <c r="B161" s="1075"/>
      <c r="C161" s="1075"/>
      <c r="D161" s="1075"/>
      <c r="E161" s="1075"/>
      <c r="F161" s="1075"/>
      <c r="G161" s="1092"/>
      <c r="H161" s="1161">
        <v>2502</v>
      </c>
      <c r="I161" s="1171"/>
      <c r="J161" s="1171"/>
      <c r="K161" s="1162"/>
      <c r="L161" s="29"/>
      <c r="M161" s="29"/>
      <c r="N161" s="29"/>
      <c r="O161" s="29"/>
      <c r="P161" s="29"/>
      <c r="Q161" s="29"/>
      <c r="R161" s="29"/>
      <c r="S161" s="29"/>
      <c r="T161" s="29"/>
      <c r="U161" s="29"/>
    </row>
    <row r="162" spans="1:21" x14ac:dyDescent="0.15">
      <c r="A162" s="1072" t="s">
        <v>2786</v>
      </c>
      <c r="B162" s="1073"/>
      <c r="C162" s="1073"/>
      <c r="D162" s="1073"/>
      <c r="E162" s="1073"/>
      <c r="F162" s="1073"/>
      <c r="G162" s="1089"/>
      <c r="H162" s="1169">
        <v>2502</v>
      </c>
      <c r="I162" s="1170"/>
      <c r="J162" s="1170"/>
      <c r="K162" s="1184"/>
      <c r="L162" s="29"/>
      <c r="M162" s="29"/>
      <c r="N162" s="29"/>
      <c r="O162" s="29"/>
      <c r="P162" s="29"/>
      <c r="Q162" s="29"/>
      <c r="R162" s="29"/>
      <c r="S162" s="29"/>
      <c r="T162" s="29"/>
      <c r="U162" s="29"/>
    </row>
    <row r="163" spans="1:21" x14ac:dyDescent="0.15">
      <c r="A163" s="1232" t="s">
        <v>2787</v>
      </c>
      <c r="B163" s="1233"/>
      <c r="C163" s="1233"/>
      <c r="D163" s="1233"/>
      <c r="E163" s="1233"/>
      <c r="F163" s="1233"/>
      <c r="G163" s="1234"/>
      <c r="H163" s="1244"/>
      <c r="I163" s="1245"/>
      <c r="J163" s="1245"/>
      <c r="K163" s="1246"/>
      <c r="L163" s="29"/>
      <c r="M163" s="29"/>
      <c r="N163" s="29"/>
      <c r="O163" s="29"/>
      <c r="P163" s="29"/>
      <c r="Q163" s="29"/>
      <c r="R163" s="29"/>
      <c r="S163" s="29"/>
      <c r="T163" s="29"/>
      <c r="U163" s="29"/>
    </row>
    <row r="164" spans="1:21" x14ac:dyDescent="0.15">
      <c r="A164" s="1110" t="s">
        <v>2768</v>
      </c>
      <c r="B164" s="1111"/>
      <c r="C164" s="1111"/>
      <c r="D164" s="1111"/>
      <c r="E164" s="1111"/>
      <c r="F164" s="1111"/>
      <c r="G164" s="1112"/>
      <c r="H164" s="515">
        <v>18839.09</v>
      </c>
      <c r="I164" s="516"/>
      <c r="J164" s="516"/>
      <c r="K164" s="517"/>
      <c r="L164" s="29"/>
      <c r="M164" s="29"/>
      <c r="N164" s="29"/>
      <c r="O164" s="29"/>
      <c r="P164" s="29"/>
      <c r="Q164" s="29"/>
      <c r="R164" s="29"/>
      <c r="S164" s="29"/>
      <c r="T164" s="29"/>
      <c r="U164" s="29"/>
    </row>
    <row r="165" spans="1:21" x14ac:dyDescent="0.15">
      <c r="A165" s="1072" t="s">
        <v>2788</v>
      </c>
      <c r="B165" s="1073"/>
      <c r="C165" s="1073"/>
      <c r="D165" s="1073"/>
      <c r="E165" s="1073"/>
      <c r="F165" s="1073"/>
      <c r="G165" s="1089"/>
      <c r="H165" s="1169">
        <v>18839.09</v>
      </c>
      <c r="I165" s="1170"/>
      <c r="J165" s="1170"/>
      <c r="K165" s="1184"/>
      <c r="L165" s="29"/>
      <c r="M165" s="29"/>
      <c r="N165" s="29"/>
      <c r="O165" s="29"/>
      <c r="P165" s="29"/>
      <c r="Q165" s="29"/>
      <c r="R165" s="29"/>
      <c r="S165" s="29"/>
      <c r="T165" s="29"/>
      <c r="U165" s="29"/>
    </row>
    <row r="166" spans="1:21" x14ac:dyDescent="0.15">
      <c r="A166" s="29"/>
      <c r="B166" s="29"/>
      <c r="C166" s="29"/>
      <c r="D166" s="29"/>
      <c r="E166" s="29"/>
      <c r="F166" s="29"/>
      <c r="G166" s="29"/>
      <c r="H166" s="506"/>
      <c r="I166" s="506"/>
      <c r="J166" s="506"/>
      <c r="K166" s="506"/>
      <c r="L166" s="29"/>
      <c r="M166" s="29"/>
      <c r="N166" s="29"/>
      <c r="O166" s="29"/>
      <c r="P166" s="29"/>
      <c r="Q166" s="29"/>
      <c r="R166" s="29"/>
      <c r="S166" s="29"/>
      <c r="T166" s="29"/>
      <c r="U166" s="29"/>
    </row>
    <row r="167" spans="1:21" x14ac:dyDescent="0.15">
      <c r="A167" s="1232" t="s">
        <v>2789</v>
      </c>
      <c r="B167" s="1233"/>
      <c r="C167" s="1233"/>
      <c r="D167" s="1233"/>
      <c r="E167" s="1233"/>
      <c r="F167" s="1233"/>
      <c r="G167" s="1234"/>
      <c r="H167" s="1235"/>
      <c r="I167" s="1236"/>
      <c r="J167" s="1236"/>
      <c r="K167" s="1237"/>
      <c r="L167" s="29"/>
      <c r="M167" s="29"/>
      <c r="N167" s="29"/>
      <c r="O167" s="29"/>
      <c r="P167" s="29"/>
      <c r="Q167" s="29"/>
      <c r="R167" s="29"/>
      <c r="S167" s="29"/>
      <c r="T167" s="29"/>
      <c r="U167" s="29"/>
    </row>
    <row r="168" spans="1:21" x14ac:dyDescent="0.15">
      <c r="A168" s="1110" t="s">
        <v>2768</v>
      </c>
      <c r="B168" s="1111"/>
      <c r="C168" s="1111"/>
      <c r="D168" s="1111"/>
      <c r="E168" s="1111"/>
      <c r="F168" s="1111"/>
      <c r="G168" s="1112"/>
      <c r="H168" s="515">
        <v>462</v>
      </c>
      <c r="I168" s="516"/>
      <c r="J168" s="516"/>
      <c r="K168" s="517"/>
      <c r="L168" s="29"/>
      <c r="M168" s="29"/>
      <c r="N168" s="29"/>
      <c r="O168" s="29"/>
      <c r="P168" s="29"/>
      <c r="Q168" s="29"/>
      <c r="R168" s="29"/>
      <c r="S168" s="29"/>
      <c r="T168" s="29"/>
      <c r="U168" s="29"/>
    </row>
    <row r="169" spans="1:21" x14ac:dyDescent="0.15">
      <c r="A169" s="1072" t="s">
        <v>2790</v>
      </c>
      <c r="B169" s="1073"/>
      <c r="C169" s="1073"/>
      <c r="D169" s="1073"/>
      <c r="E169" s="1073"/>
      <c r="F169" s="1073"/>
      <c r="G169" s="1089"/>
      <c r="H169" s="1169">
        <v>462</v>
      </c>
      <c r="I169" s="1170"/>
      <c r="J169" s="1170"/>
      <c r="K169" s="1184"/>
      <c r="L169" s="29"/>
      <c r="M169" s="29"/>
      <c r="N169" s="29"/>
      <c r="O169" s="29"/>
      <c r="P169" s="29"/>
      <c r="Q169" s="29"/>
      <c r="R169" s="29"/>
      <c r="S169" s="29"/>
      <c r="T169" s="29"/>
      <c r="U169" s="29"/>
    </row>
    <row r="170" spans="1:21" x14ac:dyDescent="0.15">
      <c r="A170" s="1072" t="s">
        <v>1463</v>
      </c>
      <c r="B170" s="1073"/>
      <c r="C170" s="1073"/>
      <c r="D170" s="1073"/>
      <c r="E170" s="1073"/>
      <c r="F170" s="1073"/>
      <c r="G170" s="1089"/>
      <c r="H170" s="1172"/>
      <c r="I170" s="1173"/>
      <c r="J170" s="1173"/>
      <c r="K170" s="1185"/>
      <c r="L170" s="29"/>
      <c r="M170" s="29"/>
      <c r="N170" s="29"/>
      <c r="O170" s="29"/>
      <c r="P170" s="29"/>
      <c r="Q170" s="29"/>
      <c r="R170" s="29"/>
      <c r="S170" s="29"/>
      <c r="T170" s="29"/>
      <c r="U170" s="29"/>
    </row>
    <row r="171" spans="1:21" x14ac:dyDescent="0.15">
      <c r="A171" s="1074" t="s">
        <v>1464</v>
      </c>
      <c r="B171" s="1075"/>
      <c r="C171" s="1075"/>
      <c r="D171" s="1075"/>
      <c r="E171" s="1075"/>
      <c r="F171" s="1075"/>
      <c r="G171" s="1092"/>
      <c r="H171" s="1161">
        <v>17099</v>
      </c>
      <c r="I171" s="1171"/>
      <c r="J171" s="1171"/>
      <c r="K171" s="1162"/>
      <c r="L171" s="29"/>
      <c r="M171" s="29"/>
      <c r="N171" s="29"/>
      <c r="O171" s="29"/>
      <c r="P171" s="29"/>
      <c r="Q171" s="29"/>
      <c r="R171" s="29"/>
      <c r="S171" s="29"/>
      <c r="T171" s="29"/>
      <c r="U171" s="29"/>
    </row>
    <row r="172" spans="1:21" x14ac:dyDescent="0.15">
      <c r="A172" s="1072" t="s">
        <v>1465</v>
      </c>
      <c r="B172" s="1073"/>
      <c r="C172" s="1073"/>
      <c r="D172" s="1073"/>
      <c r="E172" s="1073"/>
      <c r="F172" s="1073"/>
      <c r="G172" s="1089"/>
      <c r="H172" s="1169">
        <v>17099</v>
      </c>
      <c r="I172" s="1170"/>
      <c r="J172" s="1170"/>
      <c r="K172" s="1184"/>
      <c r="L172" s="29"/>
      <c r="M172" s="29"/>
      <c r="N172" s="29"/>
      <c r="O172" s="29"/>
      <c r="P172" s="29"/>
      <c r="Q172" s="29"/>
      <c r="R172" s="29"/>
      <c r="S172" s="29"/>
      <c r="T172" s="29"/>
      <c r="U172" s="29"/>
    </row>
    <row r="173" spans="1:21" x14ac:dyDescent="0.15">
      <c r="A173" s="1072" t="s">
        <v>2793</v>
      </c>
      <c r="B173" s="1073"/>
      <c r="C173" s="1073"/>
      <c r="D173" s="1073"/>
      <c r="E173" s="1073"/>
      <c r="F173" s="1073"/>
      <c r="G173" s="1089"/>
      <c r="H173" s="1190"/>
      <c r="I173" s="1191"/>
      <c r="J173" s="1191"/>
      <c r="K173" s="1192"/>
      <c r="L173" s="29"/>
      <c r="M173" s="29"/>
      <c r="N173" s="29"/>
      <c r="O173" s="29"/>
      <c r="P173" s="29"/>
      <c r="Q173" s="29"/>
      <c r="R173" s="29"/>
      <c r="S173" s="29"/>
      <c r="T173" s="29"/>
      <c r="U173" s="29"/>
    </row>
    <row r="174" spans="1:21" x14ac:dyDescent="0.15">
      <c r="A174" s="1074" t="s">
        <v>2756</v>
      </c>
      <c r="B174" s="1075"/>
      <c r="C174" s="1075"/>
      <c r="D174" s="1075"/>
      <c r="E174" s="1075"/>
      <c r="F174" s="1075"/>
      <c r="G174" s="1092"/>
      <c r="H174" s="1161">
        <v>452</v>
      </c>
      <c r="I174" s="1171"/>
      <c r="J174" s="1171"/>
      <c r="K174" s="1162"/>
      <c r="L174" s="29"/>
      <c r="M174" s="29"/>
      <c r="N174" s="29"/>
      <c r="O174" s="29"/>
      <c r="P174" s="29"/>
      <c r="Q174" s="29"/>
      <c r="R174" s="29"/>
      <c r="S174" s="29"/>
      <c r="T174" s="29"/>
      <c r="U174" s="29"/>
    </row>
    <row r="175" spans="1:21" x14ac:dyDescent="0.15">
      <c r="A175" s="1110" t="s">
        <v>2766</v>
      </c>
      <c r="B175" s="1111"/>
      <c r="C175" s="1111"/>
      <c r="D175" s="1111"/>
      <c r="E175" s="1111"/>
      <c r="F175" s="1111"/>
      <c r="G175" s="1112"/>
      <c r="H175" s="515">
        <v>22860.25</v>
      </c>
      <c r="I175" s="516"/>
      <c r="J175" s="516"/>
      <c r="K175" s="517"/>
      <c r="L175" s="29"/>
      <c r="M175" s="29"/>
      <c r="N175" s="29"/>
      <c r="O175" s="29"/>
      <c r="P175" s="29"/>
      <c r="Q175" s="29"/>
      <c r="R175" s="29"/>
      <c r="S175" s="29"/>
      <c r="T175" s="29"/>
      <c r="U175" s="29"/>
    </row>
    <row r="176" spans="1:21" x14ac:dyDescent="0.15">
      <c r="A176" s="1074" t="s">
        <v>2770</v>
      </c>
      <c r="B176" s="1075"/>
      <c r="C176" s="1075"/>
      <c r="D176" s="1075"/>
      <c r="E176" s="1075"/>
      <c r="F176" s="1075"/>
      <c r="G176" s="1092"/>
      <c r="H176" s="1161">
        <v>572</v>
      </c>
      <c r="I176" s="1171"/>
      <c r="J176" s="1171"/>
      <c r="K176" s="1162"/>
      <c r="L176" s="29"/>
      <c r="M176" s="29"/>
      <c r="N176" s="29"/>
      <c r="O176" s="29"/>
      <c r="P176" s="29"/>
      <c r="Q176" s="29"/>
      <c r="R176" s="29"/>
      <c r="S176" s="29"/>
      <c r="T176" s="29"/>
      <c r="U176" s="29"/>
    </row>
    <row r="177" spans="1:21" x14ac:dyDescent="0.15">
      <c r="A177" s="1074" t="s">
        <v>1436</v>
      </c>
      <c r="B177" s="1075"/>
      <c r="C177" s="1075"/>
      <c r="D177" s="1075"/>
      <c r="E177" s="1075"/>
      <c r="F177" s="1075"/>
      <c r="G177" s="1092"/>
      <c r="H177" s="1161">
        <v>4167</v>
      </c>
      <c r="I177" s="1171"/>
      <c r="J177" s="1171"/>
      <c r="K177" s="1162"/>
      <c r="L177" s="29"/>
      <c r="M177" s="29"/>
      <c r="N177" s="29"/>
      <c r="O177" s="29"/>
      <c r="P177" s="29"/>
      <c r="Q177" s="29"/>
      <c r="R177" s="29"/>
      <c r="S177" s="29"/>
      <c r="T177" s="29"/>
      <c r="U177" s="29"/>
    </row>
    <row r="178" spans="1:21" x14ac:dyDescent="0.15">
      <c r="A178" s="1074" t="s">
        <v>2777</v>
      </c>
      <c r="B178" s="1075"/>
      <c r="C178" s="1075"/>
      <c r="D178" s="1075"/>
      <c r="E178" s="1075"/>
      <c r="F178" s="1075"/>
      <c r="G178" s="1092"/>
      <c r="H178" s="1161">
        <v>85078</v>
      </c>
      <c r="I178" s="1171"/>
      <c r="J178" s="1171"/>
      <c r="K178" s="1162"/>
      <c r="L178" s="29"/>
      <c r="M178" s="29"/>
      <c r="N178" s="29"/>
      <c r="O178" s="29"/>
      <c r="P178" s="29"/>
      <c r="Q178" s="29"/>
      <c r="R178" s="29"/>
      <c r="S178" s="29"/>
      <c r="T178" s="29"/>
      <c r="U178" s="29"/>
    </row>
    <row r="179" spans="1:21" x14ac:dyDescent="0.15">
      <c r="A179" s="1074" t="s">
        <v>2779</v>
      </c>
      <c r="B179" s="1075"/>
      <c r="C179" s="1075"/>
      <c r="D179" s="1075"/>
      <c r="E179" s="1075"/>
      <c r="F179" s="1075"/>
      <c r="G179" s="1092"/>
      <c r="H179" s="1161">
        <v>47319.06</v>
      </c>
      <c r="I179" s="1171"/>
      <c r="J179" s="1171"/>
      <c r="K179" s="1162"/>
      <c r="L179" s="29"/>
      <c r="M179" s="29"/>
      <c r="N179" s="29"/>
      <c r="O179" s="29"/>
      <c r="P179" s="29"/>
      <c r="Q179" s="29"/>
      <c r="R179" s="29"/>
      <c r="S179" s="29"/>
      <c r="T179" s="29"/>
      <c r="U179" s="29"/>
    </row>
    <row r="180" spans="1:21" x14ac:dyDescent="0.15">
      <c r="A180" s="1072" t="s">
        <v>2794</v>
      </c>
      <c r="B180" s="1073"/>
      <c r="C180" s="1073"/>
      <c r="D180" s="1073"/>
      <c r="E180" s="1073"/>
      <c r="F180" s="1073"/>
      <c r="G180" s="1089"/>
      <c r="H180" s="1169">
        <v>160448.31</v>
      </c>
      <c r="I180" s="1170"/>
      <c r="J180" s="1170"/>
      <c r="K180" s="1184"/>
      <c r="L180" s="29"/>
      <c r="M180" s="29"/>
      <c r="N180" s="29"/>
      <c r="O180" s="29"/>
      <c r="P180" s="29"/>
      <c r="Q180" s="29"/>
      <c r="R180" s="29"/>
      <c r="S180" s="29"/>
      <c r="T180" s="29"/>
      <c r="U180" s="29"/>
    </row>
    <row r="181" spans="1:21" x14ac:dyDescent="0.15">
      <c r="A181" s="1072" t="s">
        <v>2795</v>
      </c>
      <c r="B181" s="1073"/>
      <c r="C181" s="1073"/>
      <c r="D181" s="1073"/>
      <c r="E181" s="1073"/>
      <c r="F181" s="1073"/>
      <c r="G181" s="1089"/>
      <c r="H181" s="1190"/>
      <c r="I181" s="1191"/>
      <c r="J181" s="1191"/>
      <c r="K181" s="1192"/>
      <c r="L181" s="29"/>
      <c r="M181" s="29"/>
      <c r="N181" s="29"/>
      <c r="O181" s="29"/>
      <c r="P181" s="29"/>
      <c r="Q181" s="29"/>
      <c r="R181" s="29"/>
      <c r="S181" s="29"/>
      <c r="T181" s="29"/>
      <c r="U181" s="29"/>
    </row>
    <row r="182" spans="1:21" x14ac:dyDescent="0.15">
      <c r="A182" s="1074" t="s">
        <v>2764</v>
      </c>
      <c r="B182" s="1075"/>
      <c r="C182" s="1075"/>
      <c r="D182" s="1075"/>
      <c r="E182" s="1075"/>
      <c r="F182" s="1075"/>
      <c r="G182" s="1092"/>
      <c r="H182" s="1161">
        <v>12219</v>
      </c>
      <c r="I182" s="1171"/>
      <c r="J182" s="1171"/>
      <c r="K182" s="1162"/>
      <c r="L182" s="29"/>
      <c r="M182" s="29"/>
      <c r="N182" s="29"/>
      <c r="O182" s="29"/>
      <c r="P182" s="29"/>
      <c r="Q182" s="29"/>
      <c r="R182" s="29"/>
      <c r="S182" s="29"/>
      <c r="T182" s="29"/>
      <c r="U182" s="29"/>
    </row>
    <row r="183" spans="1:21" x14ac:dyDescent="0.15">
      <c r="A183" s="1074" t="s">
        <v>3764</v>
      </c>
      <c r="B183" s="1075"/>
      <c r="C183" s="1075"/>
      <c r="D183" s="1075"/>
      <c r="E183" s="1075"/>
      <c r="F183" s="1075"/>
      <c r="G183" s="1092"/>
      <c r="H183" s="1161">
        <v>13117.44</v>
      </c>
      <c r="I183" s="1171"/>
      <c r="J183" s="1171"/>
      <c r="K183" s="1162"/>
      <c r="L183" s="29"/>
      <c r="M183" s="29"/>
      <c r="N183" s="29"/>
      <c r="O183" s="29"/>
      <c r="P183" s="29"/>
      <c r="Q183" s="29"/>
      <c r="R183" s="29"/>
      <c r="S183" s="29"/>
      <c r="T183" s="29"/>
      <c r="U183" s="29"/>
    </row>
    <row r="184" spans="1:21" x14ac:dyDescent="0.15">
      <c r="A184" s="1074" t="s">
        <v>2773</v>
      </c>
      <c r="B184" s="1075"/>
      <c r="C184" s="1075"/>
      <c r="D184" s="1075"/>
      <c r="E184" s="1075"/>
      <c r="F184" s="1075"/>
      <c r="G184" s="1092"/>
      <c r="H184" s="1161">
        <v>90627</v>
      </c>
      <c r="I184" s="1171"/>
      <c r="J184" s="1171"/>
      <c r="K184" s="1162"/>
      <c r="L184" s="29"/>
      <c r="M184" s="29"/>
      <c r="N184" s="29"/>
      <c r="O184" s="29"/>
      <c r="P184" s="29"/>
      <c r="Q184" s="29"/>
      <c r="R184" s="29"/>
      <c r="S184" s="29"/>
      <c r="T184" s="29"/>
      <c r="U184" s="29"/>
    </row>
    <row r="185" spans="1:21" x14ac:dyDescent="0.15">
      <c r="A185" s="1072" t="s">
        <v>2796</v>
      </c>
      <c r="B185" s="1073"/>
      <c r="C185" s="1073"/>
      <c r="D185" s="1073"/>
      <c r="E185" s="1073"/>
      <c r="F185" s="1073"/>
      <c r="G185" s="1089"/>
      <c r="H185" s="1169">
        <v>115963.44</v>
      </c>
      <c r="I185" s="1170"/>
      <c r="J185" s="1170"/>
      <c r="K185" s="1184"/>
      <c r="L185" s="29"/>
      <c r="M185" s="29"/>
      <c r="N185" s="29"/>
      <c r="O185" s="29"/>
      <c r="P185" s="29"/>
      <c r="Q185" s="29"/>
      <c r="R185" s="29"/>
      <c r="S185" s="29"/>
      <c r="T185" s="29"/>
      <c r="U185" s="29"/>
    </row>
    <row r="186" spans="1:21" x14ac:dyDescent="0.15">
      <c r="A186" s="1072" t="s">
        <v>1478</v>
      </c>
      <c r="B186" s="1073"/>
      <c r="C186" s="1073"/>
      <c r="D186" s="1073"/>
      <c r="E186" s="1073"/>
      <c r="F186" s="1073"/>
      <c r="G186" s="1089"/>
      <c r="H186" s="1172"/>
      <c r="I186" s="1173"/>
      <c r="J186" s="1173"/>
      <c r="K186" s="1185"/>
      <c r="L186" s="29"/>
      <c r="M186" s="29"/>
      <c r="N186" s="29"/>
      <c r="O186" s="29"/>
      <c r="P186" s="29"/>
      <c r="Q186" s="29"/>
      <c r="R186" s="29"/>
      <c r="S186" s="29"/>
      <c r="T186" s="29"/>
      <c r="U186" s="29"/>
    </row>
    <row r="187" spans="1:21" x14ac:dyDescent="0.15">
      <c r="A187" s="1074" t="s">
        <v>1444</v>
      </c>
      <c r="B187" s="1075"/>
      <c r="C187" s="1075"/>
      <c r="D187" s="1075"/>
      <c r="E187" s="1075"/>
      <c r="F187" s="1075"/>
      <c r="G187" s="1092"/>
      <c r="H187" s="1161">
        <v>792</v>
      </c>
      <c r="I187" s="1171"/>
      <c r="J187" s="1171"/>
      <c r="K187" s="1162"/>
      <c r="L187" s="29"/>
      <c r="M187" s="29"/>
      <c r="N187" s="29"/>
      <c r="O187" s="29"/>
      <c r="P187" s="29"/>
      <c r="Q187" s="29"/>
      <c r="R187" s="29"/>
      <c r="S187" s="29"/>
      <c r="T187" s="29"/>
      <c r="U187" s="29"/>
    </row>
    <row r="188" spans="1:21" x14ac:dyDescent="0.15">
      <c r="A188" s="1072" t="s">
        <v>1479</v>
      </c>
      <c r="B188" s="1073"/>
      <c r="C188" s="1073"/>
      <c r="D188" s="1073"/>
      <c r="E188" s="1073"/>
      <c r="F188" s="1073"/>
      <c r="G188" s="1089"/>
      <c r="H188" s="1169">
        <v>792</v>
      </c>
      <c r="I188" s="1170"/>
      <c r="J188" s="1170"/>
      <c r="K188" s="1184"/>
      <c r="L188" s="29"/>
      <c r="M188" s="29"/>
      <c r="N188" s="29"/>
      <c r="O188" s="29"/>
      <c r="P188" s="29"/>
      <c r="Q188" s="29"/>
      <c r="R188" s="29"/>
      <c r="S188" s="29"/>
      <c r="T188" s="29"/>
      <c r="U188" s="29"/>
    </row>
    <row r="189" spans="1:21" x14ac:dyDescent="0.15">
      <c r="A189" s="1072" t="s">
        <v>2797</v>
      </c>
      <c r="B189" s="1073"/>
      <c r="C189" s="1073"/>
      <c r="D189" s="1073"/>
      <c r="E189" s="1073"/>
      <c r="F189" s="1073"/>
      <c r="G189" s="1089"/>
      <c r="H189" s="1172"/>
      <c r="I189" s="1173"/>
      <c r="J189" s="1173"/>
      <c r="K189" s="1185"/>
      <c r="L189" s="29"/>
      <c r="M189" s="29"/>
      <c r="N189" s="29"/>
      <c r="O189" s="29"/>
      <c r="P189" s="29"/>
      <c r="Q189" s="29"/>
      <c r="R189" s="29"/>
      <c r="S189" s="29"/>
      <c r="T189" s="29"/>
      <c r="U189" s="29"/>
    </row>
    <row r="190" spans="1:21" x14ac:dyDescent="0.15">
      <c r="A190" s="1074" t="s">
        <v>2926</v>
      </c>
      <c r="B190" s="1075"/>
      <c r="C190" s="1075"/>
      <c r="D190" s="1075"/>
      <c r="E190" s="1075"/>
      <c r="F190" s="1075"/>
      <c r="G190" s="1092"/>
      <c r="H190" s="1161">
        <v>722</v>
      </c>
      <c r="I190" s="1171"/>
      <c r="J190" s="1171"/>
      <c r="K190" s="1162"/>
      <c r="L190" s="29"/>
      <c r="M190" s="29"/>
      <c r="N190" s="29"/>
      <c r="O190" s="29"/>
      <c r="P190" s="29"/>
      <c r="Q190" s="29"/>
      <c r="R190" s="29"/>
      <c r="S190" s="29"/>
      <c r="T190" s="29"/>
      <c r="U190" s="29"/>
    </row>
    <row r="191" spans="1:21" x14ac:dyDescent="0.15">
      <c r="A191" s="1074" t="s">
        <v>2756</v>
      </c>
      <c r="B191" s="1075"/>
      <c r="C191" s="1075"/>
      <c r="D191" s="1075"/>
      <c r="E191" s="1075"/>
      <c r="F191" s="1075"/>
      <c r="G191" s="1092"/>
      <c r="H191" s="1161">
        <v>300</v>
      </c>
      <c r="I191" s="1171"/>
      <c r="J191" s="1171"/>
      <c r="K191" s="1162"/>
      <c r="L191" s="29"/>
      <c r="M191" s="29"/>
      <c r="N191" s="29"/>
      <c r="O191" s="29"/>
      <c r="P191" s="29"/>
      <c r="Q191" s="29"/>
      <c r="R191" s="29"/>
      <c r="S191" s="29"/>
      <c r="T191" s="29"/>
      <c r="U191" s="29"/>
    </row>
    <row r="192" spans="1:21" x14ac:dyDescent="0.15">
      <c r="A192" s="1074" t="s">
        <v>3760</v>
      </c>
      <c r="B192" s="1075"/>
      <c r="C192" s="1075"/>
      <c r="D192" s="1075"/>
      <c r="E192" s="1075"/>
      <c r="F192" s="1075"/>
      <c r="G192" s="1092"/>
      <c r="H192" s="1161">
        <v>4100</v>
      </c>
      <c r="I192" s="1171"/>
      <c r="J192" s="1171"/>
      <c r="K192" s="1162"/>
      <c r="L192" s="29"/>
      <c r="M192" s="29"/>
      <c r="N192" s="29"/>
      <c r="O192" s="29"/>
      <c r="P192" s="29"/>
      <c r="Q192" s="29"/>
      <c r="R192" s="29"/>
      <c r="S192" s="29"/>
      <c r="T192" s="29"/>
      <c r="U192" s="29"/>
    </row>
    <row r="193" spans="1:21" x14ac:dyDescent="0.15">
      <c r="A193" s="1074" t="s">
        <v>3762</v>
      </c>
      <c r="B193" s="1075"/>
      <c r="C193" s="1075"/>
      <c r="D193" s="1075"/>
      <c r="E193" s="1075"/>
      <c r="F193" s="1075"/>
      <c r="G193" s="1092"/>
      <c r="H193" s="1161">
        <v>0</v>
      </c>
      <c r="I193" s="1171"/>
      <c r="J193" s="1171"/>
      <c r="K193" s="1162"/>
      <c r="L193" s="29"/>
      <c r="M193" s="29"/>
      <c r="N193" s="29"/>
      <c r="O193" s="29"/>
      <c r="P193" s="29"/>
      <c r="Q193" s="29"/>
      <c r="R193" s="29"/>
      <c r="S193" s="29"/>
      <c r="T193" s="29"/>
      <c r="U193" s="29"/>
    </row>
    <row r="194" spans="1:21" x14ac:dyDescent="0.15">
      <c r="A194" s="1074" t="s">
        <v>2775</v>
      </c>
      <c r="B194" s="1075"/>
      <c r="C194" s="1075"/>
      <c r="D194" s="1075"/>
      <c r="E194" s="1075"/>
      <c r="F194" s="1075"/>
      <c r="G194" s="1092"/>
      <c r="H194" s="1161">
        <v>600</v>
      </c>
      <c r="I194" s="1171"/>
      <c r="J194" s="1171"/>
      <c r="K194" s="1162"/>
      <c r="L194" s="29"/>
      <c r="M194" s="29"/>
      <c r="N194" s="29"/>
      <c r="O194" s="29"/>
      <c r="P194" s="29"/>
      <c r="Q194" s="29"/>
      <c r="R194" s="29"/>
      <c r="S194" s="29"/>
      <c r="T194" s="29"/>
      <c r="U194" s="29"/>
    </row>
    <row r="195" spans="1:21" x14ac:dyDescent="0.15">
      <c r="A195" s="1072" t="s">
        <v>2798</v>
      </c>
      <c r="B195" s="1073"/>
      <c r="C195" s="1073"/>
      <c r="D195" s="1073"/>
      <c r="E195" s="1073"/>
      <c r="F195" s="1073"/>
      <c r="G195" s="1089"/>
      <c r="H195" s="1169">
        <v>5722</v>
      </c>
      <c r="I195" s="1170"/>
      <c r="J195" s="1170"/>
      <c r="K195" s="1184"/>
      <c r="L195" s="29"/>
      <c r="M195" s="29"/>
      <c r="N195" s="29"/>
      <c r="O195" s="29"/>
      <c r="P195" s="29"/>
      <c r="Q195" s="29"/>
      <c r="R195" s="29"/>
      <c r="S195" s="29"/>
      <c r="T195" s="29"/>
      <c r="U195" s="29"/>
    </row>
    <row r="196" spans="1:21" x14ac:dyDescent="0.15">
      <c r="A196" s="1072" t="s">
        <v>3765</v>
      </c>
      <c r="B196" s="1073"/>
      <c r="C196" s="1073"/>
      <c r="D196" s="1073"/>
      <c r="E196" s="1073"/>
      <c r="F196" s="1073"/>
      <c r="G196" s="1089"/>
      <c r="H196" s="1172"/>
      <c r="I196" s="1173"/>
      <c r="J196" s="1173"/>
      <c r="K196" s="1185"/>
      <c r="L196" s="29"/>
      <c r="M196" s="29"/>
      <c r="N196" s="29"/>
      <c r="O196" s="29"/>
      <c r="P196" s="29"/>
      <c r="Q196" s="29"/>
      <c r="R196" s="29"/>
      <c r="S196" s="29"/>
      <c r="T196" s="29"/>
      <c r="U196" s="29"/>
    </row>
    <row r="197" spans="1:21" x14ac:dyDescent="0.15">
      <c r="A197" s="1074" t="s">
        <v>3760</v>
      </c>
      <c r="B197" s="1075"/>
      <c r="C197" s="1075"/>
      <c r="D197" s="1075"/>
      <c r="E197" s="1075"/>
      <c r="F197" s="1075"/>
      <c r="G197" s="1092"/>
      <c r="H197" s="1161">
        <v>10524</v>
      </c>
      <c r="I197" s="1171"/>
      <c r="J197" s="1171"/>
      <c r="K197" s="1162"/>
      <c r="L197" s="29"/>
      <c r="M197" s="29"/>
      <c r="N197" s="29"/>
      <c r="O197" s="29"/>
      <c r="P197" s="29"/>
      <c r="Q197" s="29"/>
      <c r="R197" s="29"/>
      <c r="S197" s="29"/>
      <c r="T197" s="29"/>
      <c r="U197" s="29"/>
    </row>
    <row r="198" spans="1:21" x14ac:dyDescent="0.15">
      <c r="A198" s="1072" t="s">
        <v>3766</v>
      </c>
      <c r="B198" s="1073"/>
      <c r="C198" s="1073"/>
      <c r="D198" s="1073"/>
      <c r="E198" s="1073"/>
      <c r="F198" s="1073"/>
      <c r="G198" s="1089"/>
      <c r="H198" s="1169">
        <v>10524</v>
      </c>
      <c r="I198" s="1170"/>
      <c r="J198" s="1170"/>
      <c r="K198" s="1184"/>
      <c r="L198" s="29"/>
      <c r="M198" s="29"/>
      <c r="N198" s="29"/>
      <c r="O198" s="29"/>
      <c r="P198" s="29"/>
      <c r="Q198" s="29"/>
      <c r="R198" s="29"/>
      <c r="S198" s="29"/>
      <c r="T198" s="29"/>
      <c r="U198" s="29"/>
    </row>
    <row r="199" spans="1:21" x14ac:dyDescent="0.15">
      <c r="A199" s="29"/>
      <c r="B199" s="29"/>
      <c r="C199" s="29"/>
      <c r="D199" s="29"/>
      <c r="E199" s="29"/>
      <c r="F199" s="29"/>
      <c r="G199" s="29"/>
      <c r="H199" s="506"/>
      <c r="I199" s="506"/>
      <c r="J199" s="506"/>
      <c r="K199" s="506"/>
      <c r="L199" s="29"/>
      <c r="M199" s="29"/>
      <c r="N199" s="29"/>
      <c r="O199" s="29"/>
      <c r="P199" s="29"/>
      <c r="Q199" s="29"/>
      <c r="R199" s="29"/>
      <c r="S199" s="29"/>
      <c r="T199" s="29"/>
      <c r="U199" s="29"/>
    </row>
    <row r="200" spans="1:21" x14ac:dyDescent="0.15">
      <c r="A200" s="1072" t="s">
        <v>2799</v>
      </c>
      <c r="B200" s="1073"/>
      <c r="C200" s="1073"/>
      <c r="D200" s="1073"/>
      <c r="E200" s="1073"/>
      <c r="F200" s="1073"/>
      <c r="G200" s="1089"/>
      <c r="H200" s="1172"/>
      <c r="I200" s="1173"/>
      <c r="J200" s="1173"/>
      <c r="K200" s="1185"/>
      <c r="L200" s="29"/>
      <c r="M200" s="29"/>
      <c r="N200" s="29"/>
      <c r="O200" s="29"/>
      <c r="P200" s="29"/>
      <c r="Q200" s="29"/>
      <c r="R200" s="29"/>
      <c r="S200" s="29"/>
      <c r="T200" s="29"/>
      <c r="U200" s="29"/>
    </row>
    <row r="201" spans="1:21" x14ac:dyDescent="0.15">
      <c r="A201" s="1074" t="s">
        <v>2754</v>
      </c>
      <c r="B201" s="1075"/>
      <c r="C201" s="1075"/>
      <c r="D201" s="1075"/>
      <c r="E201" s="1075"/>
      <c r="F201" s="1075"/>
      <c r="G201" s="1092"/>
      <c r="H201" s="1161">
        <v>969</v>
      </c>
      <c r="I201" s="1171"/>
      <c r="J201" s="1171"/>
      <c r="K201" s="1162"/>
      <c r="L201" s="29"/>
      <c r="M201" s="29"/>
      <c r="N201" s="29"/>
      <c r="O201" s="29"/>
      <c r="P201" s="29"/>
      <c r="Q201" s="29"/>
      <c r="R201" s="29"/>
      <c r="S201" s="29"/>
      <c r="T201" s="29"/>
      <c r="U201" s="29"/>
    </row>
    <row r="202" spans="1:21" x14ac:dyDescent="0.15">
      <c r="A202" s="1072" t="s">
        <v>2800</v>
      </c>
      <c r="B202" s="1073"/>
      <c r="C202" s="1073"/>
      <c r="D202" s="1073"/>
      <c r="E202" s="1073"/>
      <c r="F202" s="1073"/>
      <c r="G202" s="1089"/>
      <c r="H202" s="1169">
        <v>969</v>
      </c>
      <c r="I202" s="1170"/>
      <c r="J202" s="1170"/>
      <c r="K202" s="1184"/>
      <c r="L202" s="29"/>
      <c r="M202" s="29"/>
      <c r="N202" s="29"/>
      <c r="O202" s="29"/>
      <c r="P202" s="29"/>
      <c r="Q202" s="29"/>
      <c r="R202" s="29"/>
      <c r="S202" s="29"/>
      <c r="T202" s="29"/>
      <c r="U202" s="29"/>
    </row>
    <row r="203" spans="1:21" x14ac:dyDescent="0.15">
      <c r="A203" s="1232" t="s">
        <v>2805</v>
      </c>
      <c r="B203" s="1233"/>
      <c r="C203" s="1233"/>
      <c r="D203" s="1233"/>
      <c r="E203" s="1233"/>
      <c r="F203" s="1233"/>
      <c r="G203" s="1234"/>
      <c r="H203" s="1235"/>
      <c r="I203" s="1236"/>
      <c r="J203" s="1236"/>
      <c r="K203" s="1237"/>
      <c r="L203" s="29"/>
      <c r="M203" s="29"/>
      <c r="N203" s="29"/>
      <c r="O203" s="29"/>
      <c r="P203" s="29"/>
      <c r="Q203" s="29"/>
      <c r="R203" s="29"/>
      <c r="S203" s="29"/>
      <c r="T203" s="29"/>
      <c r="U203" s="29"/>
    </row>
    <row r="204" spans="1:21" x14ac:dyDescent="0.15">
      <c r="A204" s="1110" t="s">
        <v>1452</v>
      </c>
      <c r="B204" s="1111"/>
      <c r="C204" s="1111"/>
      <c r="D204" s="1111"/>
      <c r="E204" s="1111"/>
      <c r="F204" s="1111"/>
      <c r="G204" s="1112"/>
      <c r="H204" s="515">
        <v>530</v>
      </c>
      <c r="I204" s="516"/>
      <c r="J204" s="516"/>
      <c r="K204" s="517"/>
      <c r="L204" s="29"/>
      <c r="M204" s="29"/>
      <c r="N204" s="29"/>
      <c r="O204" s="29"/>
      <c r="P204" s="29"/>
      <c r="Q204" s="29"/>
      <c r="R204" s="29"/>
      <c r="S204" s="29"/>
      <c r="T204" s="29"/>
      <c r="U204" s="29"/>
    </row>
    <row r="205" spans="1:21" x14ac:dyDescent="0.15">
      <c r="A205" s="1072" t="s">
        <v>2806</v>
      </c>
      <c r="B205" s="1073"/>
      <c r="C205" s="1073"/>
      <c r="D205" s="1073"/>
      <c r="E205" s="1073"/>
      <c r="F205" s="1073"/>
      <c r="G205" s="1089"/>
      <c r="H205" s="1169">
        <v>530</v>
      </c>
      <c r="I205" s="1170"/>
      <c r="J205" s="1170"/>
      <c r="K205" s="1184"/>
      <c r="L205" s="29"/>
      <c r="M205" s="29"/>
      <c r="N205" s="29"/>
      <c r="O205" s="29"/>
      <c r="P205" s="29"/>
      <c r="Q205" s="29"/>
      <c r="R205" s="29"/>
      <c r="S205" s="29"/>
      <c r="T205" s="29"/>
      <c r="U205" s="29"/>
    </row>
    <row r="206" spans="1:21" x14ac:dyDescent="0.15">
      <c r="A206" s="1072" t="s">
        <v>1480</v>
      </c>
      <c r="B206" s="1073"/>
      <c r="C206" s="1073"/>
      <c r="D206" s="1073"/>
      <c r="E206" s="1073"/>
      <c r="F206" s="1073"/>
      <c r="G206" s="1089"/>
      <c r="H206" s="1172"/>
      <c r="I206" s="1173"/>
      <c r="J206" s="1173"/>
      <c r="K206" s="1185"/>
      <c r="L206" s="29"/>
      <c r="M206" s="29"/>
      <c r="N206" s="29"/>
      <c r="O206" s="29"/>
      <c r="P206" s="29"/>
      <c r="Q206" s="29"/>
      <c r="R206" s="29"/>
      <c r="S206" s="29"/>
      <c r="T206" s="29"/>
      <c r="U206" s="29"/>
    </row>
    <row r="207" spans="1:21" x14ac:dyDescent="0.15">
      <c r="A207" s="1074" t="s">
        <v>1442</v>
      </c>
      <c r="B207" s="1075"/>
      <c r="C207" s="1075"/>
      <c r="D207" s="1075"/>
      <c r="E207" s="1075"/>
      <c r="F207" s="1075"/>
      <c r="G207" s="1092"/>
      <c r="H207" s="1161">
        <v>456</v>
      </c>
      <c r="I207" s="1171"/>
      <c r="J207" s="1171"/>
      <c r="K207" s="1162"/>
      <c r="L207" s="29"/>
      <c r="M207" s="29"/>
      <c r="N207" s="29"/>
      <c r="O207" s="29"/>
      <c r="P207" s="29"/>
      <c r="Q207" s="29"/>
      <c r="R207" s="29"/>
      <c r="S207" s="29"/>
      <c r="T207" s="29"/>
      <c r="U207" s="29"/>
    </row>
    <row r="208" spans="1:21" x14ac:dyDescent="0.15">
      <c r="A208" s="1072" t="s">
        <v>1481</v>
      </c>
      <c r="B208" s="1073"/>
      <c r="C208" s="1073"/>
      <c r="D208" s="1073"/>
      <c r="E208" s="1073"/>
      <c r="F208" s="1073"/>
      <c r="G208" s="1089"/>
      <c r="H208" s="1169">
        <v>456</v>
      </c>
      <c r="I208" s="1170"/>
      <c r="J208" s="1170"/>
      <c r="K208" s="1184"/>
      <c r="L208" s="29"/>
      <c r="M208" s="29"/>
      <c r="N208" s="29"/>
      <c r="O208" s="29"/>
      <c r="P208" s="29"/>
      <c r="Q208" s="29"/>
      <c r="R208" s="29"/>
      <c r="S208" s="29"/>
      <c r="T208" s="29"/>
      <c r="U208" s="29"/>
    </row>
    <row r="209" spans="1:21" x14ac:dyDescent="0.15">
      <c r="A209" s="1072" t="s">
        <v>2807</v>
      </c>
      <c r="B209" s="1073"/>
      <c r="C209" s="1073"/>
      <c r="D209" s="1073"/>
      <c r="E209" s="1073"/>
      <c r="F209" s="1073"/>
      <c r="G209" s="1089"/>
      <c r="H209" s="1172"/>
      <c r="I209" s="1173"/>
      <c r="J209" s="1173"/>
      <c r="K209" s="1185"/>
      <c r="L209" s="29"/>
      <c r="M209" s="29"/>
      <c r="N209" s="29"/>
      <c r="O209" s="29"/>
      <c r="P209" s="29"/>
      <c r="Q209" s="29"/>
      <c r="R209" s="29"/>
      <c r="S209" s="29"/>
      <c r="T209" s="29"/>
      <c r="U209" s="29"/>
    </row>
    <row r="210" spans="1:21" x14ac:dyDescent="0.15">
      <c r="A210" s="1074" t="s">
        <v>2751</v>
      </c>
      <c r="B210" s="1075"/>
      <c r="C210" s="1075"/>
      <c r="D210" s="1075"/>
      <c r="E210" s="1075"/>
      <c r="F210" s="1075"/>
      <c r="G210" s="1092"/>
      <c r="H210" s="1161">
        <v>3798</v>
      </c>
      <c r="I210" s="1171"/>
      <c r="J210" s="1171"/>
      <c r="K210" s="1162"/>
      <c r="L210" s="29"/>
      <c r="M210" s="29"/>
      <c r="N210" s="29"/>
      <c r="O210" s="29"/>
      <c r="P210" s="29"/>
      <c r="Q210" s="29"/>
      <c r="R210" s="29"/>
      <c r="S210" s="29"/>
      <c r="T210" s="29"/>
      <c r="U210" s="29"/>
    </row>
    <row r="211" spans="1:21" x14ac:dyDescent="0.15">
      <c r="A211" s="1072" t="s">
        <v>2808</v>
      </c>
      <c r="B211" s="1073"/>
      <c r="C211" s="1073"/>
      <c r="D211" s="1073"/>
      <c r="E211" s="1073"/>
      <c r="F211" s="1073"/>
      <c r="G211" s="1089"/>
      <c r="H211" s="1169">
        <v>3798</v>
      </c>
      <c r="I211" s="1170"/>
      <c r="J211" s="1170"/>
      <c r="K211" s="1184"/>
      <c r="L211" s="29"/>
      <c r="M211" s="29"/>
      <c r="N211" s="29"/>
      <c r="O211" s="29"/>
      <c r="P211" s="29"/>
      <c r="Q211" s="29"/>
      <c r="R211" s="29"/>
      <c r="S211" s="29"/>
      <c r="T211" s="29"/>
      <c r="U211" s="29"/>
    </row>
    <row r="212" spans="1:21" x14ac:dyDescent="0.15">
      <c r="A212" s="1072" t="s">
        <v>1448</v>
      </c>
      <c r="B212" s="1073"/>
      <c r="C212" s="1073"/>
      <c r="D212" s="1073"/>
      <c r="E212" s="1073"/>
      <c r="F212" s="1073"/>
      <c r="G212" s="1089"/>
      <c r="H212" s="1169">
        <v>698051.41</v>
      </c>
      <c r="I212" s="1170"/>
      <c r="J212" s="1170"/>
      <c r="K212" s="1184"/>
      <c r="L212" s="29"/>
      <c r="M212" s="29"/>
      <c r="N212" s="29"/>
      <c r="O212" s="29"/>
      <c r="P212" s="29"/>
      <c r="Q212" s="29"/>
      <c r="R212" s="29"/>
      <c r="S212" s="29"/>
      <c r="T212" s="29"/>
      <c r="U212" s="29"/>
    </row>
    <row r="213" spans="1:21" x14ac:dyDescent="0.15">
      <c r="A213" s="1081" t="s">
        <v>2809</v>
      </c>
      <c r="B213" s="1082"/>
      <c r="C213" s="1082"/>
      <c r="D213" s="1094"/>
      <c r="E213" s="1081" t="s">
        <v>2810</v>
      </c>
      <c r="F213" s="1082"/>
      <c r="G213" s="1082"/>
      <c r="H213" s="1082"/>
      <c r="I213" s="1082"/>
      <c r="J213" s="1094"/>
      <c r="K213" s="1081" t="s">
        <v>2811</v>
      </c>
      <c r="L213" s="1082"/>
      <c r="M213" s="1082"/>
      <c r="N213" s="1082"/>
      <c r="O213" s="1094"/>
      <c r="P213" s="1081" t="s">
        <v>2812</v>
      </c>
      <c r="Q213" s="1082"/>
      <c r="R213" s="1082"/>
      <c r="S213" s="1094"/>
      <c r="T213" s="1081" t="s">
        <v>2813</v>
      </c>
      <c r="U213" s="1094"/>
    </row>
    <row r="214" spans="1:21" x14ac:dyDescent="0.15">
      <c r="A214" s="1072" t="s">
        <v>2814</v>
      </c>
      <c r="B214" s="1073"/>
      <c r="C214" s="1073"/>
      <c r="D214" s="1089"/>
      <c r="E214" s="1076"/>
      <c r="F214" s="1077"/>
      <c r="G214" s="1077"/>
      <c r="H214" s="1077"/>
      <c r="I214" s="1077"/>
      <c r="J214" s="1101"/>
      <c r="K214" s="1076"/>
      <c r="L214" s="1077"/>
      <c r="M214" s="1077"/>
      <c r="N214" s="1077"/>
      <c r="O214" s="1101"/>
      <c r="P214" s="1076"/>
      <c r="Q214" s="1077"/>
      <c r="R214" s="1077"/>
      <c r="S214" s="1101"/>
      <c r="T214" s="1076"/>
      <c r="U214" s="1101"/>
    </row>
    <row r="215" spans="1:21" x14ac:dyDescent="0.15">
      <c r="A215" s="1081" t="s">
        <v>3767</v>
      </c>
      <c r="B215" s="1082"/>
      <c r="C215" s="1082"/>
      <c r="D215" s="1094"/>
      <c r="E215" s="1081" t="s">
        <v>3768</v>
      </c>
      <c r="F215" s="1082"/>
      <c r="G215" s="1082"/>
      <c r="H215" s="1082"/>
      <c r="I215" s="1082"/>
      <c r="J215" s="1094"/>
      <c r="K215" s="1081" t="s">
        <v>2829</v>
      </c>
      <c r="L215" s="1082"/>
      <c r="M215" s="1082"/>
      <c r="N215" s="1082"/>
      <c r="O215" s="1094"/>
      <c r="P215" s="1081" t="s">
        <v>3769</v>
      </c>
      <c r="Q215" s="1082"/>
      <c r="R215" s="1082"/>
      <c r="S215" s="1094"/>
      <c r="T215" s="1161">
        <v>-193</v>
      </c>
      <c r="U215" s="1162"/>
    </row>
    <row r="216" spans="1:21" x14ac:dyDescent="0.15">
      <c r="A216" s="1081" t="s">
        <v>3770</v>
      </c>
      <c r="B216" s="1082"/>
      <c r="C216" s="1082"/>
      <c r="D216" s="1094"/>
      <c r="E216" s="1076"/>
      <c r="F216" s="1077"/>
      <c r="G216" s="1077"/>
      <c r="H216" s="1077"/>
      <c r="I216" s="1077"/>
      <c r="J216" s="1101"/>
      <c r="K216" s="1081" t="s">
        <v>2816</v>
      </c>
      <c r="L216" s="1082"/>
      <c r="M216" s="1082"/>
      <c r="N216" s="1082"/>
      <c r="O216" s="1094"/>
      <c r="P216" s="1076"/>
      <c r="Q216" s="1077"/>
      <c r="R216" s="1077"/>
      <c r="S216" s="1101"/>
      <c r="T216" s="1161">
        <v>-49</v>
      </c>
      <c r="U216" s="1162"/>
    </row>
    <row r="217" spans="1:21" x14ac:dyDescent="0.15">
      <c r="A217" s="1081" t="s">
        <v>3771</v>
      </c>
      <c r="B217" s="1082"/>
      <c r="C217" s="1082"/>
      <c r="D217" s="1094"/>
      <c r="E217" s="1076"/>
      <c r="F217" s="1077"/>
      <c r="G217" s="1077"/>
      <c r="H217" s="1077"/>
      <c r="I217" s="1077"/>
      <c r="J217" s="1101"/>
      <c r="K217" s="1081" t="s">
        <v>2816</v>
      </c>
      <c r="L217" s="1082"/>
      <c r="M217" s="1082"/>
      <c r="N217" s="1082"/>
      <c r="O217" s="1094"/>
      <c r="P217" s="1076"/>
      <c r="Q217" s="1077"/>
      <c r="R217" s="1077"/>
      <c r="S217" s="1101"/>
      <c r="T217" s="1161">
        <v>-22</v>
      </c>
      <c r="U217" s="1162"/>
    </row>
    <row r="218" spans="1:21" x14ac:dyDescent="0.15">
      <c r="A218" s="1072" t="s">
        <v>2826</v>
      </c>
      <c r="B218" s="1073"/>
      <c r="C218" s="1073"/>
      <c r="D218" s="1089"/>
      <c r="E218" s="1076"/>
      <c r="F218" s="1077"/>
      <c r="G218" s="1077"/>
      <c r="H218" s="1077"/>
      <c r="I218" s="1077"/>
      <c r="J218" s="1101"/>
      <c r="K218" s="1076"/>
      <c r="L218" s="1077"/>
      <c r="M218" s="1077"/>
      <c r="N218" s="1077"/>
      <c r="O218" s="1101"/>
      <c r="P218" s="1076"/>
      <c r="Q218" s="1077"/>
      <c r="R218" s="1077"/>
      <c r="S218" s="1101"/>
      <c r="T218" s="1169">
        <v>-264</v>
      </c>
      <c r="U218" s="1184"/>
    </row>
    <row r="219" spans="1:21" x14ac:dyDescent="0.15">
      <c r="A219" s="1072" t="s">
        <v>2834</v>
      </c>
      <c r="B219" s="1073"/>
      <c r="C219" s="1073"/>
      <c r="D219" s="1089"/>
      <c r="E219" s="1076"/>
      <c r="F219" s="1077"/>
      <c r="G219" s="1077"/>
      <c r="H219" s="1077"/>
      <c r="I219" s="1077"/>
      <c r="J219" s="1101"/>
      <c r="K219" s="1076"/>
      <c r="L219" s="1077"/>
      <c r="M219" s="1077"/>
      <c r="N219" s="1077"/>
      <c r="O219" s="1101"/>
      <c r="P219" s="1076"/>
      <c r="Q219" s="1077"/>
      <c r="R219" s="1077"/>
      <c r="S219" s="1101"/>
      <c r="T219" s="1172"/>
      <c r="U219" s="1185"/>
    </row>
    <row r="220" spans="1:21" x14ac:dyDescent="0.15">
      <c r="A220" s="1081" t="s">
        <v>3772</v>
      </c>
      <c r="B220" s="1082"/>
      <c r="C220" s="1082"/>
      <c r="D220" s="1094"/>
      <c r="E220" s="1081" t="s">
        <v>3773</v>
      </c>
      <c r="F220" s="1082"/>
      <c r="G220" s="1082"/>
      <c r="H220" s="1082"/>
      <c r="I220" s="1082"/>
      <c r="J220" s="1094"/>
      <c r="K220" s="1081" t="s">
        <v>2829</v>
      </c>
      <c r="L220" s="1082"/>
      <c r="M220" s="1082"/>
      <c r="N220" s="1082"/>
      <c r="O220" s="1094"/>
      <c r="P220" s="1197">
        <v>17161</v>
      </c>
      <c r="Q220" s="1198"/>
      <c r="R220" s="1198"/>
      <c r="S220" s="1199"/>
      <c r="T220" s="1161">
        <v>-145</v>
      </c>
      <c r="U220" s="1162"/>
    </row>
    <row r="221" spans="1:21" x14ac:dyDescent="0.15">
      <c r="A221" s="1081" t="s">
        <v>3774</v>
      </c>
      <c r="B221" s="1082"/>
      <c r="C221" s="1082"/>
      <c r="D221" s="1094"/>
      <c r="E221" s="1081" t="s">
        <v>3775</v>
      </c>
      <c r="F221" s="1082"/>
      <c r="G221" s="1082"/>
      <c r="H221" s="1082"/>
      <c r="I221" s="1082"/>
      <c r="J221" s="1094"/>
      <c r="K221" s="1081" t="s">
        <v>2829</v>
      </c>
      <c r="L221" s="1082"/>
      <c r="M221" s="1082"/>
      <c r="N221" s="1082"/>
      <c r="O221" s="1094"/>
      <c r="P221" s="1197">
        <v>750</v>
      </c>
      <c r="Q221" s="1198"/>
      <c r="R221" s="1198"/>
      <c r="S221" s="1199"/>
      <c r="T221" s="1161">
        <v>-2163</v>
      </c>
      <c r="U221" s="1162"/>
    </row>
    <row r="222" spans="1:21" x14ac:dyDescent="0.15">
      <c r="A222" s="1081" t="s">
        <v>3776</v>
      </c>
      <c r="B222" s="1082"/>
      <c r="C222" s="1082"/>
      <c r="D222" s="1094"/>
      <c r="E222" s="1081" t="s">
        <v>3775</v>
      </c>
      <c r="F222" s="1082"/>
      <c r="G222" s="1082"/>
      <c r="H222" s="1082"/>
      <c r="I222" s="1082"/>
      <c r="J222" s="1094"/>
      <c r="K222" s="1081" t="s">
        <v>2829</v>
      </c>
      <c r="L222" s="1082"/>
      <c r="M222" s="1082"/>
      <c r="N222" s="1082"/>
      <c r="O222" s="1094"/>
      <c r="P222" s="1197">
        <v>750</v>
      </c>
      <c r="Q222" s="1198"/>
      <c r="R222" s="1198"/>
      <c r="S222" s="1199"/>
      <c r="T222" s="1161">
        <v>-2163</v>
      </c>
      <c r="U222" s="1162"/>
    </row>
    <row r="223" spans="1:21" x14ac:dyDescent="0.15">
      <c r="A223" s="1081" t="s">
        <v>3777</v>
      </c>
      <c r="B223" s="1082"/>
      <c r="C223" s="1082"/>
      <c r="D223" s="1094"/>
      <c r="E223" s="1076"/>
      <c r="F223" s="1077"/>
      <c r="G223" s="1077"/>
      <c r="H223" s="1077"/>
      <c r="I223" s="1077"/>
      <c r="J223" s="1101"/>
      <c r="K223" s="1081" t="s">
        <v>2816</v>
      </c>
      <c r="L223" s="1082"/>
      <c r="M223" s="1082"/>
      <c r="N223" s="1082"/>
      <c r="O223" s="1094"/>
      <c r="P223" s="1076"/>
      <c r="Q223" s="1077"/>
      <c r="R223" s="1077"/>
      <c r="S223" s="1101"/>
      <c r="T223" s="1161">
        <v>-2163</v>
      </c>
      <c r="U223" s="1162"/>
    </row>
    <row r="224" spans="1:21" x14ac:dyDescent="0.15">
      <c r="A224" s="1072" t="s">
        <v>2836</v>
      </c>
      <c r="B224" s="1073"/>
      <c r="C224" s="1073"/>
      <c r="D224" s="1089"/>
      <c r="E224" s="1076"/>
      <c r="F224" s="1077"/>
      <c r="G224" s="1077"/>
      <c r="H224" s="1077"/>
      <c r="I224" s="1077"/>
      <c r="J224" s="1101"/>
      <c r="K224" s="1076"/>
      <c r="L224" s="1077"/>
      <c r="M224" s="1077"/>
      <c r="N224" s="1077"/>
      <c r="O224" s="1101"/>
      <c r="P224" s="1076"/>
      <c r="Q224" s="1077"/>
      <c r="R224" s="1077"/>
      <c r="S224" s="1101"/>
      <c r="T224" s="1169">
        <v>-6634</v>
      </c>
      <c r="U224" s="1184"/>
    </row>
    <row r="225" spans="1:21" x14ac:dyDescent="0.15">
      <c r="A225" s="1072" t="s">
        <v>2837</v>
      </c>
      <c r="B225" s="1073"/>
      <c r="C225" s="1073"/>
      <c r="D225" s="1089"/>
      <c r="E225" s="1076"/>
      <c r="F225" s="1077"/>
      <c r="G225" s="1077"/>
      <c r="H225" s="1077"/>
      <c r="I225" s="1077"/>
      <c r="J225" s="1101"/>
      <c r="K225" s="1076"/>
      <c r="L225" s="1077"/>
      <c r="M225" s="1077"/>
      <c r="N225" s="1077"/>
      <c r="O225" s="1101"/>
      <c r="P225" s="1076"/>
      <c r="Q225" s="1077"/>
      <c r="R225" s="1077"/>
      <c r="S225" s="1101"/>
      <c r="T225" s="1169">
        <v>-6898</v>
      </c>
      <c r="U225" s="1184"/>
    </row>
    <row r="227" spans="1:21" x14ac:dyDescent="0.15">
      <c r="A227" s="507" t="s">
        <v>3778</v>
      </c>
      <c r="B227" s="507"/>
    </row>
    <row r="228" spans="1:21" ht="14" x14ac:dyDescent="0.2">
      <c r="A228" s="87" t="s">
        <v>3779</v>
      </c>
    </row>
    <row r="229" spans="1:21" x14ac:dyDescent="0.15">
      <c r="A229" s="1091"/>
    </row>
    <row r="230" spans="1:21" x14ac:dyDescent="0.15">
      <c r="A230" s="1091"/>
    </row>
    <row r="231" spans="1:21" ht="14" thickBot="1" x14ac:dyDescent="0.2">
      <c r="A231" s="1091"/>
    </row>
    <row r="232" spans="1:21" ht="14" thickBot="1" x14ac:dyDescent="0.2">
      <c r="A232" s="88" t="s">
        <v>1486</v>
      </c>
      <c r="B232" s="88" t="s">
        <v>1487</v>
      </c>
    </row>
    <row r="233" spans="1:21" ht="14" thickBot="1" x14ac:dyDescent="0.2">
      <c r="A233" s="89" t="s">
        <v>1488</v>
      </c>
      <c r="B233" s="163">
        <v>5</v>
      </c>
    </row>
    <row r="234" spans="1:21" ht="14" thickBot="1" x14ac:dyDescent="0.2">
      <c r="A234" s="90" t="s">
        <v>1489</v>
      </c>
      <c r="B234" s="164">
        <v>109</v>
      </c>
    </row>
    <row r="235" spans="1:21" ht="14" thickBot="1" x14ac:dyDescent="0.2">
      <c r="A235" s="89" t="s">
        <v>1490</v>
      </c>
      <c r="B235" s="163">
        <v>113</v>
      </c>
    </row>
    <row r="236" spans="1:21" ht="14" thickBot="1" x14ac:dyDescent="0.2">
      <c r="A236" s="90" t="s">
        <v>1491</v>
      </c>
      <c r="B236" s="164">
        <v>62</v>
      </c>
    </row>
    <row r="237" spans="1:21" ht="15" thickTop="1" thickBot="1" x14ac:dyDescent="0.2">
      <c r="A237" s="91"/>
      <c r="B237" s="165">
        <v>289</v>
      </c>
    </row>
    <row r="239" spans="1:21" x14ac:dyDescent="0.15">
      <c r="A239" s="507" t="s">
        <v>3780</v>
      </c>
      <c r="B239" s="279"/>
    </row>
    <row r="240" spans="1:21" ht="14" x14ac:dyDescent="0.2">
      <c r="A240" s="87" t="s">
        <v>3781</v>
      </c>
    </row>
    <row r="241" spans="1:2" x14ac:dyDescent="0.15">
      <c r="A241" s="1091"/>
    </row>
    <row r="242" spans="1:2" x14ac:dyDescent="0.15">
      <c r="A242" s="1091"/>
    </row>
    <row r="243" spans="1:2" ht="14" thickBot="1" x14ac:dyDescent="0.2">
      <c r="A243" s="1091"/>
    </row>
    <row r="244" spans="1:2" ht="14" thickBot="1" x14ac:dyDescent="0.2">
      <c r="A244" s="88" t="s">
        <v>1846</v>
      </c>
      <c r="B244" s="88" t="s">
        <v>1487</v>
      </c>
    </row>
    <row r="245" spans="1:2" ht="14" thickBot="1" x14ac:dyDescent="0.2">
      <c r="A245" s="89" t="s">
        <v>1848</v>
      </c>
      <c r="B245" s="163">
        <v>9</v>
      </c>
    </row>
    <row r="246" spans="1:2" ht="14" thickBot="1" x14ac:dyDescent="0.2">
      <c r="A246" s="90" t="s">
        <v>1849</v>
      </c>
      <c r="B246" s="164">
        <v>16</v>
      </c>
    </row>
    <row r="247" spans="1:2" ht="14" thickBot="1" x14ac:dyDescent="0.2">
      <c r="A247" s="89" t="s">
        <v>1850</v>
      </c>
      <c r="B247" s="163">
        <v>24</v>
      </c>
    </row>
    <row r="248" spans="1:2" ht="14" thickBot="1" x14ac:dyDescent="0.2">
      <c r="A248" s="90" t="s">
        <v>1851</v>
      </c>
      <c r="B248" s="164">
        <v>2</v>
      </c>
    </row>
    <row r="249" spans="1:2" ht="14" thickBot="1" x14ac:dyDescent="0.2">
      <c r="A249" s="89" t="s">
        <v>1852</v>
      </c>
      <c r="B249" s="163">
        <v>12</v>
      </c>
    </row>
    <row r="250" spans="1:2" ht="25" thickBot="1" x14ac:dyDescent="0.2">
      <c r="A250" s="90" t="s">
        <v>1853</v>
      </c>
      <c r="B250" s="164">
        <v>53</v>
      </c>
    </row>
    <row r="251" spans="1:2" ht="25" thickBot="1" x14ac:dyDescent="0.2">
      <c r="A251" s="89" t="s">
        <v>1854</v>
      </c>
      <c r="B251" s="163">
        <v>49</v>
      </c>
    </row>
    <row r="252" spans="1:2" ht="14" thickBot="1" x14ac:dyDescent="0.2">
      <c r="A252" s="90" t="s">
        <v>1855</v>
      </c>
      <c r="B252" s="164">
        <v>14</v>
      </c>
    </row>
    <row r="253" spans="1:2" ht="15" thickTop="1" thickBot="1" x14ac:dyDescent="0.2">
      <c r="A253" s="91"/>
      <c r="B253" s="165">
        <v>179</v>
      </c>
    </row>
    <row r="254" spans="1:2" ht="14" x14ac:dyDescent="0.2">
      <c r="A254" s="92"/>
    </row>
    <row r="255" spans="1:2" x14ac:dyDescent="0.15">
      <c r="A255" s="507" t="s">
        <v>3782</v>
      </c>
      <c r="B255" s="507"/>
    </row>
    <row r="256" spans="1:2" ht="14" x14ac:dyDescent="0.2">
      <c r="A256" s="87" t="s">
        <v>3783</v>
      </c>
    </row>
    <row r="257" spans="1:2" x14ac:dyDescent="0.15">
      <c r="A257" s="1091"/>
    </row>
    <row r="258" spans="1:2" x14ac:dyDescent="0.15">
      <c r="A258" s="1091"/>
    </row>
    <row r="259" spans="1:2" ht="14" thickBot="1" x14ac:dyDescent="0.2">
      <c r="A259" s="1091"/>
    </row>
    <row r="260" spans="1:2" ht="14" thickBot="1" x14ac:dyDescent="0.2">
      <c r="A260" s="88" t="s">
        <v>1846</v>
      </c>
      <c r="B260" s="88" t="s">
        <v>1487</v>
      </c>
    </row>
    <row r="261" spans="1:2" ht="14" thickBot="1" x14ac:dyDescent="0.2">
      <c r="A261" s="89" t="s">
        <v>2839</v>
      </c>
      <c r="B261" s="163">
        <v>8</v>
      </c>
    </row>
    <row r="262" spans="1:2" ht="14" thickBot="1" x14ac:dyDescent="0.2">
      <c r="A262" s="90" t="s">
        <v>2840</v>
      </c>
      <c r="B262" s="164">
        <v>3</v>
      </c>
    </row>
    <row r="263" spans="1:2" ht="15" thickTop="1" thickBot="1" x14ac:dyDescent="0.2">
      <c r="A263" s="91"/>
      <c r="B263" s="165">
        <v>11</v>
      </c>
    </row>
  </sheetData>
  <sortState xmlns:xlrd2="http://schemas.microsoft.com/office/spreadsheetml/2017/richdata2" ref="N2:O6">
    <sortCondition ref="O2:O6"/>
  </sortState>
  <mergeCells count="499">
    <mergeCell ref="A2:C3"/>
    <mergeCell ref="D2:F3"/>
    <mergeCell ref="G2:K3"/>
    <mergeCell ref="A4:D4"/>
    <mergeCell ref="E4:G4"/>
    <mergeCell ref="H4:J4"/>
    <mergeCell ref="A7:D7"/>
    <mergeCell ref="E7:G7"/>
    <mergeCell ref="H7:J7"/>
    <mergeCell ref="A8:D8"/>
    <mergeCell ref="E8:G8"/>
    <mergeCell ref="H8:J8"/>
    <mergeCell ref="A5:D5"/>
    <mergeCell ref="E5:G5"/>
    <mergeCell ref="H5:J5"/>
    <mergeCell ref="A6:D6"/>
    <mergeCell ref="E6:G6"/>
    <mergeCell ref="H6:J6"/>
    <mergeCell ref="A12:D12"/>
    <mergeCell ref="E12:G12"/>
    <mergeCell ref="H12:J12"/>
    <mergeCell ref="A13:D13"/>
    <mergeCell ref="E13:G13"/>
    <mergeCell ref="H13:J13"/>
    <mergeCell ref="A10:D10"/>
    <mergeCell ref="E10:G10"/>
    <mergeCell ref="H10:J10"/>
    <mergeCell ref="A11:D11"/>
    <mergeCell ref="E11:G11"/>
    <mergeCell ref="H11:J11"/>
    <mergeCell ref="A16:D16"/>
    <mergeCell ref="E16:G16"/>
    <mergeCell ref="H16:J16"/>
    <mergeCell ref="A17:D17"/>
    <mergeCell ref="E17:G17"/>
    <mergeCell ref="H17:J17"/>
    <mergeCell ref="A14:D14"/>
    <mergeCell ref="E14:G14"/>
    <mergeCell ref="H14:J14"/>
    <mergeCell ref="A15:D15"/>
    <mergeCell ref="E15:G15"/>
    <mergeCell ref="H15:J15"/>
    <mergeCell ref="A20:D20"/>
    <mergeCell ref="E20:G20"/>
    <mergeCell ref="A21:D21"/>
    <mergeCell ref="E21:G21"/>
    <mergeCell ref="A18:D18"/>
    <mergeCell ref="E18:G18"/>
    <mergeCell ref="A19:D19"/>
    <mergeCell ref="E19:G19"/>
    <mergeCell ref="A25:E25"/>
    <mergeCell ref="F25:H25"/>
    <mergeCell ref="A26:E26"/>
    <mergeCell ref="F26:H26"/>
    <mergeCell ref="B27:E27"/>
    <mergeCell ref="F27:H27"/>
    <mergeCell ref="A22:D22"/>
    <mergeCell ref="E22:G22"/>
    <mergeCell ref="H22:J22"/>
    <mergeCell ref="A23:E23"/>
    <mergeCell ref="F23:H23"/>
    <mergeCell ref="A24:E24"/>
    <mergeCell ref="F24:H24"/>
    <mergeCell ref="A31:G31"/>
    <mergeCell ref="H31:J31"/>
    <mergeCell ref="A32:G32"/>
    <mergeCell ref="H32:J32"/>
    <mergeCell ref="A33:G33"/>
    <mergeCell ref="H33:J33"/>
    <mergeCell ref="B28:E28"/>
    <mergeCell ref="F28:H28"/>
    <mergeCell ref="B29:E29"/>
    <mergeCell ref="F29:H29"/>
    <mergeCell ref="A30:G30"/>
    <mergeCell ref="H30:J30"/>
    <mergeCell ref="A37:G37"/>
    <mergeCell ref="H37:J37"/>
    <mergeCell ref="A38:G38"/>
    <mergeCell ref="H38:J38"/>
    <mergeCell ref="A39:G39"/>
    <mergeCell ref="H39:J39"/>
    <mergeCell ref="A34:G34"/>
    <mergeCell ref="H34:J34"/>
    <mergeCell ref="A35:G35"/>
    <mergeCell ref="H35:J35"/>
    <mergeCell ref="A36:G36"/>
    <mergeCell ref="H36:J36"/>
    <mergeCell ref="A43:G43"/>
    <mergeCell ref="H43:J43"/>
    <mergeCell ref="A44:G44"/>
    <mergeCell ref="H44:J44"/>
    <mergeCell ref="A45:G45"/>
    <mergeCell ref="H45:J45"/>
    <mergeCell ref="A40:G40"/>
    <mergeCell ref="H40:J40"/>
    <mergeCell ref="A41:G41"/>
    <mergeCell ref="H41:J41"/>
    <mergeCell ref="A42:G42"/>
    <mergeCell ref="H42:J42"/>
    <mergeCell ref="A50:G50"/>
    <mergeCell ref="H50:J50"/>
    <mergeCell ref="A51:G51"/>
    <mergeCell ref="H51:J51"/>
    <mergeCell ref="A52:G52"/>
    <mergeCell ref="A46:G46"/>
    <mergeCell ref="H46:J46"/>
    <mergeCell ref="A47:G47"/>
    <mergeCell ref="H47:J47"/>
    <mergeCell ref="A48:G48"/>
    <mergeCell ref="H48:J48"/>
    <mergeCell ref="A56:G56"/>
    <mergeCell ref="H56:J56"/>
    <mergeCell ref="A57:G57"/>
    <mergeCell ref="H57:J57"/>
    <mergeCell ref="A58:G58"/>
    <mergeCell ref="H58:J58"/>
    <mergeCell ref="A53:G53"/>
    <mergeCell ref="H53:J53"/>
    <mergeCell ref="A54:G54"/>
    <mergeCell ref="H54:J54"/>
    <mergeCell ref="A55:G55"/>
    <mergeCell ref="H55:J55"/>
    <mergeCell ref="A62:G62"/>
    <mergeCell ref="H62:J62"/>
    <mergeCell ref="A63:G63"/>
    <mergeCell ref="H63:J63"/>
    <mergeCell ref="A64:G64"/>
    <mergeCell ref="H64:J64"/>
    <mergeCell ref="A59:G59"/>
    <mergeCell ref="H59:J59"/>
    <mergeCell ref="A60:G60"/>
    <mergeCell ref="H60:J60"/>
    <mergeCell ref="A61:G61"/>
    <mergeCell ref="H61:J61"/>
    <mergeCell ref="A68:G68"/>
    <mergeCell ref="H68:J68"/>
    <mergeCell ref="A69:G69"/>
    <mergeCell ref="H69:J69"/>
    <mergeCell ref="A70:G70"/>
    <mergeCell ref="H70:J70"/>
    <mergeCell ref="A65:G65"/>
    <mergeCell ref="H65:J65"/>
    <mergeCell ref="A66:G66"/>
    <mergeCell ref="H66:J66"/>
    <mergeCell ref="A67:G67"/>
    <mergeCell ref="H67:J67"/>
    <mergeCell ref="A74:G74"/>
    <mergeCell ref="H74:J74"/>
    <mergeCell ref="A75:G75"/>
    <mergeCell ref="H75:J75"/>
    <mergeCell ref="A76:G76"/>
    <mergeCell ref="H76:J76"/>
    <mergeCell ref="A71:G71"/>
    <mergeCell ref="H71:J71"/>
    <mergeCell ref="A72:G72"/>
    <mergeCell ref="H72:J72"/>
    <mergeCell ref="A73:G73"/>
    <mergeCell ref="H73:J73"/>
    <mergeCell ref="A80:G80"/>
    <mergeCell ref="H80:J80"/>
    <mergeCell ref="A81:G81"/>
    <mergeCell ref="H81:J81"/>
    <mergeCell ref="A83:G83"/>
    <mergeCell ref="H83:J83"/>
    <mergeCell ref="A77:G77"/>
    <mergeCell ref="H77:J77"/>
    <mergeCell ref="A78:G78"/>
    <mergeCell ref="H78:J78"/>
    <mergeCell ref="A79:G79"/>
    <mergeCell ref="H79:J79"/>
    <mergeCell ref="A90:C91"/>
    <mergeCell ref="D90:F91"/>
    <mergeCell ref="G90:L91"/>
    <mergeCell ref="M90:P90"/>
    <mergeCell ref="Q90:T90"/>
    <mergeCell ref="M91:T91"/>
    <mergeCell ref="A84:G84"/>
    <mergeCell ref="H84:J84"/>
    <mergeCell ref="A85:G85"/>
    <mergeCell ref="H85:J85"/>
    <mergeCell ref="A86:G86"/>
    <mergeCell ref="H86:J86"/>
    <mergeCell ref="A94:D94"/>
    <mergeCell ref="E94:G94"/>
    <mergeCell ref="A95:D95"/>
    <mergeCell ref="E95:G95"/>
    <mergeCell ref="A92:D92"/>
    <mergeCell ref="E92:G92"/>
    <mergeCell ref="H92:K92"/>
    <mergeCell ref="A93:D93"/>
    <mergeCell ref="E93:G93"/>
    <mergeCell ref="A99:D99"/>
    <mergeCell ref="E99:G99"/>
    <mergeCell ref="A100:D100"/>
    <mergeCell ref="E100:G100"/>
    <mergeCell ref="A97:D97"/>
    <mergeCell ref="E97:G97"/>
    <mergeCell ref="H97:K97"/>
    <mergeCell ref="A98:D98"/>
    <mergeCell ref="E98:G98"/>
    <mergeCell ref="A103:D103"/>
    <mergeCell ref="E103:G103"/>
    <mergeCell ref="H103:K103"/>
    <mergeCell ref="A104:D104"/>
    <mergeCell ref="E104:G104"/>
    <mergeCell ref="H104:K104"/>
    <mergeCell ref="A101:D101"/>
    <mergeCell ref="E101:G101"/>
    <mergeCell ref="H101:K101"/>
    <mergeCell ref="A102:D102"/>
    <mergeCell ref="E102:G102"/>
    <mergeCell ref="H102:K102"/>
    <mergeCell ref="A107:D107"/>
    <mergeCell ref="E107:G107"/>
    <mergeCell ref="H107:K107"/>
    <mergeCell ref="A108:D108"/>
    <mergeCell ref="E108:G108"/>
    <mergeCell ref="H108:K108"/>
    <mergeCell ref="A105:D105"/>
    <mergeCell ref="E105:G105"/>
    <mergeCell ref="H105:K105"/>
    <mergeCell ref="A106:D106"/>
    <mergeCell ref="E106:G106"/>
    <mergeCell ref="A111:D111"/>
    <mergeCell ref="E111:G111"/>
    <mergeCell ref="H111:K111"/>
    <mergeCell ref="A112:D112"/>
    <mergeCell ref="E112:G112"/>
    <mergeCell ref="A109:D109"/>
    <mergeCell ref="E109:G109"/>
    <mergeCell ref="H109:K109"/>
    <mergeCell ref="A110:D110"/>
    <mergeCell ref="E110:G110"/>
    <mergeCell ref="H110:K110"/>
    <mergeCell ref="A115:D115"/>
    <mergeCell ref="E115:G115"/>
    <mergeCell ref="A116:D116"/>
    <mergeCell ref="E116:G116"/>
    <mergeCell ref="H116:K116"/>
    <mergeCell ref="A113:D113"/>
    <mergeCell ref="E113:G113"/>
    <mergeCell ref="A114:D114"/>
    <mergeCell ref="E114:G114"/>
    <mergeCell ref="A119:D119"/>
    <mergeCell ref="E119:G119"/>
    <mergeCell ref="H119:K119"/>
    <mergeCell ref="A120:D120"/>
    <mergeCell ref="E120:G120"/>
    <mergeCell ref="H120:K120"/>
    <mergeCell ref="A117:D117"/>
    <mergeCell ref="E117:G117"/>
    <mergeCell ref="H117:K117"/>
    <mergeCell ref="A118:D118"/>
    <mergeCell ref="E118:G118"/>
    <mergeCell ref="H118:K118"/>
    <mergeCell ref="A123:D123"/>
    <mergeCell ref="E123:G123"/>
    <mergeCell ref="H123:K123"/>
    <mergeCell ref="A124:E124"/>
    <mergeCell ref="F124:H124"/>
    <mergeCell ref="A125:E125"/>
    <mergeCell ref="F125:H125"/>
    <mergeCell ref="A121:D121"/>
    <mergeCell ref="E121:G121"/>
    <mergeCell ref="H121:K121"/>
    <mergeCell ref="A122:D122"/>
    <mergeCell ref="E122:G122"/>
    <mergeCell ref="H122:K122"/>
    <mergeCell ref="B129:E129"/>
    <mergeCell ref="F129:H129"/>
    <mergeCell ref="B130:E130"/>
    <mergeCell ref="F130:H130"/>
    <mergeCell ref="A131:G131"/>
    <mergeCell ref="H131:K131"/>
    <mergeCell ref="A126:E126"/>
    <mergeCell ref="F126:H126"/>
    <mergeCell ref="A127:E127"/>
    <mergeCell ref="F127:H127"/>
    <mergeCell ref="B128:E128"/>
    <mergeCell ref="F128:H128"/>
    <mergeCell ref="A136:G136"/>
    <mergeCell ref="H136:K136"/>
    <mergeCell ref="A137:G137"/>
    <mergeCell ref="H137:K137"/>
    <mergeCell ref="A138:G138"/>
    <mergeCell ref="H138:K138"/>
    <mergeCell ref="A133:G133"/>
    <mergeCell ref="H133:K133"/>
    <mergeCell ref="A134:G134"/>
    <mergeCell ref="H134:K134"/>
    <mergeCell ref="A135:G135"/>
    <mergeCell ref="H135:K135"/>
    <mergeCell ref="A142:G142"/>
    <mergeCell ref="H142:K142"/>
    <mergeCell ref="A143:G143"/>
    <mergeCell ref="H143:K143"/>
    <mergeCell ref="A144:G144"/>
    <mergeCell ref="H144:K144"/>
    <mergeCell ref="A139:G139"/>
    <mergeCell ref="H139:K139"/>
    <mergeCell ref="A140:G140"/>
    <mergeCell ref="H140:K140"/>
    <mergeCell ref="A141:G141"/>
    <mergeCell ref="H141:K141"/>
    <mergeCell ref="A148:G148"/>
    <mergeCell ref="H148:K148"/>
    <mergeCell ref="A149:G149"/>
    <mergeCell ref="H149:K149"/>
    <mergeCell ref="A150:G150"/>
    <mergeCell ref="H150:K150"/>
    <mergeCell ref="A145:G145"/>
    <mergeCell ref="H145:K145"/>
    <mergeCell ref="A146:G146"/>
    <mergeCell ref="H146:K146"/>
    <mergeCell ref="A147:G147"/>
    <mergeCell ref="H147:K147"/>
    <mergeCell ref="A154:G154"/>
    <mergeCell ref="H154:K154"/>
    <mergeCell ref="A155:G155"/>
    <mergeCell ref="H155:K155"/>
    <mergeCell ref="A156:G156"/>
    <mergeCell ref="H156:K156"/>
    <mergeCell ref="A151:G151"/>
    <mergeCell ref="H151:K151"/>
    <mergeCell ref="A152:G152"/>
    <mergeCell ref="A153:G153"/>
    <mergeCell ref="H153:K153"/>
    <mergeCell ref="A160:G160"/>
    <mergeCell ref="H160:K160"/>
    <mergeCell ref="A161:G161"/>
    <mergeCell ref="H161:K161"/>
    <mergeCell ref="A162:G162"/>
    <mergeCell ref="H162:K162"/>
    <mergeCell ref="A157:G157"/>
    <mergeCell ref="H157:K157"/>
    <mergeCell ref="A158:G158"/>
    <mergeCell ref="H158:K158"/>
    <mergeCell ref="A159:G159"/>
    <mergeCell ref="H159:K159"/>
    <mergeCell ref="A167:G167"/>
    <mergeCell ref="H167:K167"/>
    <mergeCell ref="A168:G168"/>
    <mergeCell ref="A169:G169"/>
    <mergeCell ref="H169:K169"/>
    <mergeCell ref="A163:G163"/>
    <mergeCell ref="H163:K163"/>
    <mergeCell ref="A164:G164"/>
    <mergeCell ref="A165:G165"/>
    <mergeCell ref="H165:K165"/>
    <mergeCell ref="A173:G173"/>
    <mergeCell ref="H173:K173"/>
    <mergeCell ref="A174:G174"/>
    <mergeCell ref="H174:K174"/>
    <mergeCell ref="A175:G175"/>
    <mergeCell ref="A170:G170"/>
    <mergeCell ref="H170:K170"/>
    <mergeCell ref="A171:G171"/>
    <mergeCell ref="H171:K171"/>
    <mergeCell ref="A172:G172"/>
    <mergeCell ref="H172:K172"/>
    <mergeCell ref="A179:G179"/>
    <mergeCell ref="H179:K179"/>
    <mergeCell ref="A180:G180"/>
    <mergeCell ref="H180:K180"/>
    <mergeCell ref="A181:G181"/>
    <mergeCell ref="H181:K181"/>
    <mergeCell ref="A176:G176"/>
    <mergeCell ref="H176:K176"/>
    <mergeCell ref="A177:G177"/>
    <mergeCell ref="H177:K177"/>
    <mergeCell ref="A178:G178"/>
    <mergeCell ref="H178:K178"/>
    <mergeCell ref="A185:G185"/>
    <mergeCell ref="H185:K185"/>
    <mergeCell ref="A186:G186"/>
    <mergeCell ref="H186:K186"/>
    <mergeCell ref="A187:G187"/>
    <mergeCell ref="H187:K187"/>
    <mergeCell ref="A182:G182"/>
    <mergeCell ref="H182:K182"/>
    <mergeCell ref="A183:G183"/>
    <mergeCell ref="H183:K183"/>
    <mergeCell ref="A184:G184"/>
    <mergeCell ref="H184:K184"/>
    <mergeCell ref="A191:G191"/>
    <mergeCell ref="H191:K191"/>
    <mergeCell ref="A192:G192"/>
    <mergeCell ref="H192:K192"/>
    <mergeCell ref="A193:G193"/>
    <mergeCell ref="H193:K193"/>
    <mergeCell ref="A188:G188"/>
    <mergeCell ref="H188:K188"/>
    <mergeCell ref="A189:G189"/>
    <mergeCell ref="H189:K189"/>
    <mergeCell ref="A190:G190"/>
    <mergeCell ref="H190:K190"/>
    <mergeCell ref="A197:G197"/>
    <mergeCell ref="H197:K197"/>
    <mergeCell ref="A198:G198"/>
    <mergeCell ref="H198:K198"/>
    <mergeCell ref="A200:G200"/>
    <mergeCell ref="H200:K200"/>
    <mergeCell ref="A194:G194"/>
    <mergeCell ref="H194:K194"/>
    <mergeCell ref="A195:G195"/>
    <mergeCell ref="H195:K195"/>
    <mergeCell ref="A196:G196"/>
    <mergeCell ref="H196:K196"/>
    <mergeCell ref="A204:G204"/>
    <mergeCell ref="A205:G205"/>
    <mergeCell ref="H205:K205"/>
    <mergeCell ref="A206:G206"/>
    <mergeCell ref="H206:K206"/>
    <mergeCell ref="A201:G201"/>
    <mergeCell ref="H201:K201"/>
    <mergeCell ref="A202:G202"/>
    <mergeCell ref="H202:K202"/>
    <mergeCell ref="A203:G203"/>
    <mergeCell ref="H203:K203"/>
    <mergeCell ref="A210:G210"/>
    <mergeCell ref="H210:K210"/>
    <mergeCell ref="A211:G211"/>
    <mergeCell ref="H211:K211"/>
    <mergeCell ref="A212:G212"/>
    <mergeCell ref="H212:K212"/>
    <mergeCell ref="A207:G207"/>
    <mergeCell ref="H207:K207"/>
    <mergeCell ref="A208:G208"/>
    <mergeCell ref="H208:K208"/>
    <mergeCell ref="A209:G209"/>
    <mergeCell ref="H209:K209"/>
    <mergeCell ref="A213:D213"/>
    <mergeCell ref="E213:J213"/>
    <mergeCell ref="K213:O213"/>
    <mergeCell ref="P213:S213"/>
    <mergeCell ref="T213:U213"/>
    <mergeCell ref="A214:D214"/>
    <mergeCell ref="E214:J214"/>
    <mergeCell ref="K214:O214"/>
    <mergeCell ref="P214:S214"/>
    <mergeCell ref="T214:U214"/>
    <mergeCell ref="A215:D215"/>
    <mergeCell ref="E215:J215"/>
    <mergeCell ref="K215:O215"/>
    <mergeCell ref="P215:S215"/>
    <mergeCell ref="T215:U215"/>
    <mergeCell ref="A216:D216"/>
    <mergeCell ref="E216:J216"/>
    <mergeCell ref="K216:O216"/>
    <mergeCell ref="P216:S216"/>
    <mergeCell ref="T216:U216"/>
    <mergeCell ref="A217:D217"/>
    <mergeCell ref="E217:J217"/>
    <mergeCell ref="K217:O217"/>
    <mergeCell ref="P217:S217"/>
    <mergeCell ref="T217:U217"/>
    <mergeCell ref="A218:D218"/>
    <mergeCell ref="E218:J218"/>
    <mergeCell ref="K218:O218"/>
    <mergeCell ref="P218:S218"/>
    <mergeCell ref="T218:U218"/>
    <mergeCell ref="A219:D219"/>
    <mergeCell ref="E219:J219"/>
    <mergeCell ref="K219:O219"/>
    <mergeCell ref="P219:S219"/>
    <mergeCell ref="T219:U219"/>
    <mergeCell ref="A220:D220"/>
    <mergeCell ref="E220:J220"/>
    <mergeCell ref="K220:O220"/>
    <mergeCell ref="P220:S220"/>
    <mergeCell ref="T220:U220"/>
    <mergeCell ref="A221:D221"/>
    <mergeCell ref="E221:J221"/>
    <mergeCell ref="K221:O221"/>
    <mergeCell ref="P221:S221"/>
    <mergeCell ref="T221:U221"/>
    <mergeCell ref="A222:D222"/>
    <mergeCell ref="E222:J222"/>
    <mergeCell ref="K222:O222"/>
    <mergeCell ref="P222:S222"/>
    <mergeCell ref="T222:U222"/>
    <mergeCell ref="A241:A243"/>
    <mergeCell ref="A257:A259"/>
    <mergeCell ref="A225:D225"/>
    <mergeCell ref="E225:J225"/>
    <mergeCell ref="K225:O225"/>
    <mergeCell ref="P225:S225"/>
    <mergeCell ref="T225:U225"/>
    <mergeCell ref="A229:A231"/>
    <mergeCell ref="A223:D223"/>
    <mergeCell ref="E223:J223"/>
    <mergeCell ref="K223:O223"/>
    <mergeCell ref="P223:S223"/>
    <mergeCell ref="T223:U223"/>
    <mergeCell ref="A224:D224"/>
    <mergeCell ref="E224:J224"/>
    <mergeCell ref="K224:O224"/>
    <mergeCell ref="P224:S224"/>
    <mergeCell ref="T224:U224"/>
  </mergeCells>
  <pageMargins left="0.7" right="0.7" top="0.75" bottom="0.75" header="0.3" footer="0.3"/>
  <pageSetup orientation="portrait"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E0A7-1860-4EF8-B910-EA3075DF2F96}">
  <dimension ref="C2:E7"/>
  <sheetViews>
    <sheetView workbookViewId="0">
      <selection activeCell="D32" sqref="D32"/>
    </sheetView>
  </sheetViews>
  <sheetFormatPr baseColWidth="10" defaultColWidth="8.83203125" defaultRowHeight="13" x14ac:dyDescent="0.15"/>
  <cols>
    <col min="3" max="3" width="29" customWidth="1"/>
    <col min="5" max="5" width="12.33203125" bestFit="1" customWidth="1"/>
  </cols>
  <sheetData>
    <row r="2" spans="3:5" x14ac:dyDescent="0.15">
      <c r="C2" t="s">
        <v>16</v>
      </c>
      <c r="D2" t="s">
        <v>2</v>
      </c>
      <c r="E2" t="s">
        <v>1</v>
      </c>
    </row>
    <row r="3" spans="3:5" x14ac:dyDescent="0.15">
      <c r="C3" t="s">
        <v>19</v>
      </c>
      <c r="D3">
        <v>127</v>
      </c>
      <c r="E3" s="144">
        <v>206003.6</v>
      </c>
    </row>
    <row r="4" spans="3:5" x14ac:dyDescent="0.15">
      <c r="C4" t="s">
        <v>1488</v>
      </c>
      <c r="D4">
        <v>7</v>
      </c>
      <c r="E4" s="144">
        <v>133</v>
      </c>
    </row>
    <row r="5" spans="3:5" x14ac:dyDescent="0.15">
      <c r="C5" t="s">
        <v>20</v>
      </c>
      <c r="D5">
        <v>115</v>
      </c>
      <c r="E5" s="144">
        <v>3032.5</v>
      </c>
    </row>
    <row r="6" spans="3:5" x14ac:dyDescent="0.15">
      <c r="C6" t="s">
        <v>22</v>
      </c>
      <c r="D6">
        <v>109</v>
      </c>
      <c r="E6" s="144">
        <v>12198</v>
      </c>
    </row>
    <row r="7" spans="3:5" x14ac:dyDescent="0.15">
      <c r="C7" t="s">
        <v>21</v>
      </c>
      <c r="D7">
        <v>87</v>
      </c>
      <c r="E7" s="144">
        <v>52285</v>
      </c>
    </row>
  </sheetData>
  <sortState xmlns:xlrd2="http://schemas.microsoft.com/office/spreadsheetml/2017/richdata2" ref="C3:E7">
    <sortCondition ref="C3:C7"/>
  </sortState>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63EBC-6E76-45A9-BF39-D2013C019C79}">
  <dimension ref="A1:X489"/>
  <sheetViews>
    <sheetView zoomScale="95" zoomScaleNormal="95" workbookViewId="0">
      <pane xSplit="2" ySplit="1" topLeftCell="I12" activePane="bottomRight" state="frozen"/>
      <selection pane="topRight" activeCell="C1" sqref="C1"/>
      <selection pane="bottomLeft" activeCell="A2" sqref="A2"/>
      <selection pane="bottomRight" activeCell="I94" sqref="I94"/>
    </sheetView>
  </sheetViews>
  <sheetFormatPr baseColWidth="10" defaultColWidth="8.83203125" defaultRowHeight="13" x14ac:dyDescent="0.15"/>
  <cols>
    <col min="1" max="1" width="39.5" customWidth="1"/>
    <col min="2" max="2" width="26.6640625" customWidth="1"/>
    <col min="3" max="3" width="32.6640625" customWidth="1"/>
    <col min="4" max="4" width="36.83203125" customWidth="1"/>
    <col min="5" max="5" width="12.5" customWidth="1"/>
    <col min="6" max="6" width="44.5" customWidth="1"/>
    <col min="7" max="7" width="35.1640625" customWidth="1"/>
    <col min="8" max="8" width="17.6640625" customWidth="1"/>
    <col min="9" max="11" width="24.33203125" customWidth="1"/>
    <col min="12" max="12" width="30.33203125" customWidth="1"/>
    <col min="13" max="13" width="12.33203125" customWidth="1"/>
    <col min="14" max="15" width="16.1640625" customWidth="1"/>
    <col min="16" max="17" width="18.5" customWidth="1"/>
    <col min="18" max="18" width="88.33203125" bestFit="1" customWidth="1"/>
  </cols>
  <sheetData>
    <row r="1" spans="1:24" ht="42" x14ac:dyDescent="0.15">
      <c r="A1" s="27" t="s">
        <v>55</v>
      </c>
      <c r="B1" t="s">
        <v>56</v>
      </c>
      <c r="C1" t="s">
        <v>57</v>
      </c>
      <c r="D1" t="s">
        <v>58</v>
      </c>
      <c r="E1" s="25" t="s">
        <v>59</v>
      </c>
      <c r="F1" t="s">
        <v>60</v>
      </c>
      <c r="G1" t="s">
        <v>61</v>
      </c>
      <c r="H1" t="s">
        <v>62</v>
      </c>
      <c r="I1" s="25" t="s">
        <v>63</v>
      </c>
      <c r="J1" s="25" t="s">
        <v>64</v>
      </c>
      <c r="K1" s="268" t="s">
        <v>2852</v>
      </c>
      <c r="L1" t="s">
        <v>65</v>
      </c>
      <c r="M1" s="121" t="s">
        <v>6289</v>
      </c>
      <c r="N1" s="261" t="s">
        <v>2850</v>
      </c>
      <c r="O1" s="262" t="s">
        <v>2851</v>
      </c>
      <c r="Q1" t="s">
        <v>499</v>
      </c>
      <c r="R1" t="s">
        <v>500</v>
      </c>
      <c r="S1" t="s">
        <v>501</v>
      </c>
      <c r="T1" t="s">
        <v>3352</v>
      </c>
      <c r="U1" t="s">
        <v>3353</v>
      </c>
      <c r="V1" s="25" t="s">
        <v>3354</v>
      </c>
      <c r="W1" s="25" t="s">
        <v>3355</v>
      </c>
      <c r="X1" t="s">
        <v>502</v>
      </c>
    </row>
    <row r="2" spans="1:24" ht="28" x14ac:dyDescent="0.15">
      <c r="A2" t="s">
        <v>67</v>
      </c>
      <c r="B2" t="s">
        <v>2957</v>
      </c>
      <c r="C2" t="s">
        <v>69</v>
      </c>
      <c r="F2" s="25" t="s">
        <v>2958</v>
      </c>
      <c r="G2" s="25" t="s">
        <v>444</v>
      </c>
      <c r="H2" s="263">
        <v>100000</v>
      </c>
      <c r="I2" s="263">
        <v>0</v>
      </c>
      <c r="J2" s="263"/>
      <c r="K2" s="263"/>
      <c r="L2" t="s">
        <v>2959</v>
      </c>
      <c r="M2" s="25" t="s">
        <v>73</v>
      </c>
      <c r="N2" s="264">
        <f>SUM(H2+I2)</f>
        <v>100000</v>
      </c>
      <c r="O2" s="265">
        <f>IF((J2+K2)&gt;0,(J2+K2)-N2,0)</f>
        <v>0</v>
      </c>
      <c r="Q2" t="s">
        <v>3356</v>
      </c>
      <c r="R2" t="s">
        <v>3357</v>
      </c>
      <c r="S2" t="s">
        <v>395</v>
      </c>
      <c r="V2" s="25"/>
      <c r="W2" s="25"/>
      <c r="X2" t="s">
        <v>3358</v>
      </c>
    </row>
    <row r="3" spans="1:24" ht="28" x14ac:dyDescent="0.15">
      <c r="A3" t="s">
        <v>67</v>
      </c>
      <c r="B3" t="s">
        <v>2960</v>
      </c>
      <c r="C3" t="s">
        <v>69</v>
      </c>
      <c r="F3" s="25" t="s">
        <v>2961</v>
      </c>
      <c r="G3" s="25" t="s">
        <v>2962</v>
      </c>
      <c r="H3" s="263">
        <v>500</v>
      </c>
      <c r="I3" s="263">
        <v>0</v>
      </c>
      <c r="J3" s="263"/>
      <c r="K3" s="263"/>
      <c r="L3" t="s">
        <v>2963</v>
      </c>
      <c r="M3" s="25" t="s">
        <v>73</v>
      </c>
      <c r="N3" s="264">
        <f t="shared" ref="N3:N68" si="0">SUM(H3+I3)</f>
        <v>500</v>
      </c>
      <c r="O3" s="265">
        <f t="shared" ref="O3:O25" si="1">IF((J3+K3)&gt;0,(J3+K3)-N3,0)</f>
        <v>0</v>
      </c>
      <c r="Q3" t="s">
        <v>3359</v>
      </c>
      <c r="R3" t="s">
        <v>3360</v>
      </c>
      <c r="S3" t="s">
        <v>395</v>
      </c>
      <c r="V3" s="25"/>
      <c r="W3" s="25"/>
      <c r="X3" t="s">
        <v>3285</v>
      </c>
    </row>
    <row r="4" spans="1:24" ht="28" x14ac:dyDescent="0.15">
      <c r="A4" t="s">
        <v>67</v>
      </c>
      <c r="B4" t="s">
        <v>2964</v>
      </c>
      <c r="C4" t="s">
        <v>69</v>
      </c>
      <c r="F4" s="25" t="s">
        <v>2965</v>
      </c>
      <c r="G4" s="25" t="s">
        <v>2966</v>
      </c>
      <c r="H4" s="263">
        <v>500000</v>
      </c>
      <c r="I4" s="263">
        <v>0</v>
      </c>
      <c r="J4" s="263"/>
      <c r="K4" s="263"/>
      <c r="L4" t="s">
        <v>2967</v>
      </c>
      <c r="M4" s="25" t="s">
        <v>446</v>
      </c>
      <c r="N4" s="264">
        <f t="shared" si="0"/>
        <v>500000</v>
      </c>
      <c r="O4" s="265">
        <f t="shared" si="1"/>
        <v>0</v>
      </c>
      <c r="Q4" t="s">
        <v>3361</v>
      </c>
      <c r="R4" t="s">
        <v>3362</v>
      </c>
      <c r="S4" t="s">
        <v>101</v>
      </c>
      <c r="V4" s="25"/>
      <c r="W4" s="25"/>
      <c r="X4" t="s">
        <v>102</v>
      </c>
    </row>
    <row r="5" spans="1:24" ht="56" x14ac:dyDescent="0.15">
      <c r="A5" t="s">
        <v>67</v>
      </c>
      <c r="B5" t="s">
        <v>2968</v>
      </c>
      <c r="C5" t="s">
        <v>69</v>
      </c>
      <c r="F5" s="25" t="s">
        <v>2969</v>
      </c>
      <c r="G5" s="25" t="s">
        <v>2970</v>
      </c>
      <c r="H5" s="263">
        <v>100000</v>
      </c>
      <c r="I5" s="263">
        <v>0</v>
      </c>
      <c r="J5" s="263"/>
      <c r="K5" s="263"/>
      <c r="L5" t="s">
        <v>2971</v>
      </c>
      <c r="M5" s="25" t="s">
        <v>73</v>
      </c>
      <c r="N5" s="264">
        <f t="shared" si="0"/>
        <v>100000</v>
      </c>
      <c r="O5" s="265">
        <f t="shared" si="1"/>
        <v>0</v>
      </c>
      <c r="Q5" t="s">
        <v>3363</v>
      </c>
      <c r="R5" s="25" t="s">
        <v>3364</v>
      </c>
      <c r="S5" t="s">
        <v>3365</v>
      </c>
      <c r="V5" s="25"/>
      <c r="W5" s="25"/>
      <c r="X5" t="s">
        <v>3366</v>
      </c>
    </row>
    <row r="6" spans="1:24" ht="56" x14ac:dyDescent="0.15">
      <c r="A6" t="s">
        <v>67</v>
      </c>
      <c r="B6" t="s">
        <v>2972</v>
      </c>
      <c r="C6" t="s">
        <v>69</v>
      </c>
      <c r="F6" s="25" t="s">
        <v>2973</v>
      </c>
      <c r="G6" s="25" t="s">
        <v>2974</v>
      </c>
      <c r="H6" s="263">
        <v>25000</v>
      </c>
      <c r="I6" s="263">
        <v>0</v>
      </c>
      <c r="J6" s="263"/>
      <c r="K6" s="263"/>
      <c r="L6" t="s">
        <v>2975</v>
      </c>
      <c r="M6" s="25" t="s">
        <v>73</v>
      </c>
      <c r="N6" s="264">
        <f t="shared" si="0"/>
        <v>25000</v>
      </c>
      <c r="O6" s="265">
        <f t="shared" si="1"/>
        <v>0</v>
      </c>
      <c r="Q6" t="s">
        <v>3367</v>
      </c>
      <c r="R6" t="s">
        <v>3368</v>
      </c>
      <c r="S6" t="s">
        <v>3369</v>
      </c>
      <c r="V6" s="25"/>
      <c r="W6" s="25"/>
      <c r="X6" t="s">
        <v>3370</v>
      </c>
    </row>
    <row r="7" spans="1:24" ht="98" x14ac:dyDescent="0.15">
      <c r="A7" t="s">
        <v>67</v>
      </c>
      <c r="B7" t="s">
        <v>2976</v>
      </c>
      <c r="C7" t="s">
        <v>69</v>
      </c>
      <c r="F7" s="25" t="s">
        <v>2977</v>
      </c>
      <c r="G7" s="25" t="s">
        <v>2978</v>
      </c>
      <c r="H7" s="263">
        <v>998000</v>
      </c>
      <c r="I7" s="263">
        <v>0</v>
      </c>
      <c r="J7" s="263"/>
      <c r="K7" s="263"/>
      <c r="L7" t="s">
        <v>2979</v>
      </c>
      <c r="M7" s="25" t="s">
        <v>73</v>
      </c>
      <c r="N7" s="264">
        <f t="shared" si="0"/>
        <v>998000</v>
      </c>
      <c r="O7" s="265">
        <f t="shared" si="1"/>
        <v>0</v>
      </c>
    </row>
    <row r="8" spans="1:24" ht="42" x14ac:dyDescent="0.15">
      <c r="A8" t="s">
        <v>67</v>
      </c>
      <c r="B8" t="s">
        <v>2980</v>
      </c>
      <c r="C8" t="s">
        <v>69</v>
      </c>
      <c r="F8" s="25" t="s">
        <v>2981</v>
      </c>
      <c r="G8" s="25" t="s">
        <v>2982</v>
      </c>
      <c r="H8" s="263">
        <v>40000</v>
      </c>
      <c r="I8" s="263">
        <v>0</v>
      </c>
      <c r="J8" s="263"/>
      <c r="K8" s="263"/>
      <c r="L8" t="s">
        <v>2983</v>
      </c>
      <c r="M8" s="25" t="s">
        <v>73</v>
      </c>
      <c r="N8" s="264">
        <f t="shared" si="0"/>
        <v>40000</v>
      </c>
      <c r="O8" s="265">
        <f t="shared" si="1"/>
        <v>0</v>
      </c>
    </row>
    <row r="9" spans="1:24" ht="28" x14ac:dyDescent="0.15">
      <c r="A9" t="s">
        <v>67</v>
      </c>
      <c r="B9" t="s">
        <v>2984</v>
      </c>
      <c r="C9" t="s">
        <v>69</v>
      </c>
      <c r="F9" s="25" t="s">
        <v>2985</v>
      </c>
      <c r="G9" s="25" t="s">
        <v>2986</v>
      </c>
      <c r="H9" s="263">
        <v>107500</v>
      </c>
      <c r="I9" s="263">
        <v>0</v>
      </c>
      <c r="J9" s="263"/>
      <c r="K9" s="263"/>
      <c r="L9" t="s">
        <v>2987</v>
      </c>
      <c r="M9" s="25" t="s">
        <v>73</v>
      </c>
      <c r="N9" s="264">
        <f t="shared" si="0"/>
        <v>107500</v>
      </c>
      <c r="O9" s="265">
        <f t="shared" si="1"/>
        <v>0</v>
      </c>
    </row>
    <row r="10" spans="1:24" ht="224" x14ac:dyDescent="0.15">
      <c r="A10" t="s">
        <v>67</v>
      </c>
      <c r="B10" t="s">
        <v>2988</v>
      </c>
      <c r="C10" t="s">
        <v>69</v>
      </c>
      <c r="F10" s="25" t="s">
        <v>2989</v>
      </c>
      <c r="G10" s="25" t="s">
        <v>76</v>
      </c>
      <c r="H10" s="263">
        <v>4500</v>
      </c>
      <c r="I10" s="263">
        <v>0</v>
      </c>
      <c r="J10" s="263"/>
      <c r="K10" s="263"/>
      <c r="L10" t="s">
        <v>2990</v>
      </c>
      <c r="M10" s="25" t="s">
        <v>73</v>
      </c>
      <c r="N10" s="264">
        <f t="shared" si="0"/>
        <v>4500</v>
      </c>
      <c r="O10" s="265">
        <f t="shared" si="1"/>
        <v>0</v>
      </c>
    </row>
    <row r="11" spans="1:24" ht="224" x14ac:dyDescent="0.15">
      <c r="A11" t="s">
        <v>67</v>
      </c>
      <c r="B11" t="s">
        <v>2988</v>
      </c>
      <c r="C11" t="s">
        <v>69</v>
      </c>
      <c r="F11" s="25" t="s">
        <v>2989</v>
      </c>
      <c r="G11" s="25" t="s">
        <v>76</v>
      </c>
      <c r="H11" s="263">
        <v>4500</v>
      </c>
      <c r="I11" s="263">
        <v>0</v>
      </c>
      <c r="J11" s="263"/>
      <c r="K11" s="263"/>
      <c r="L11" t="s">
        <v>2991</v>
      </c>
      <c r="M11" s="25" t="s">
        <v>73</v>
      </c>
      <c r="N11" s="264">
        <f t="shared" si="0"/>
        <v>4500</v>
      </c>
      <c r="O11" s="265">
        <f t="shared" si="1"/>
        <v>0</v>
      </c>
    </row>
    <row r="12" spans="1:24" ht="238" x14ac:dyDescent="0.15">
      <c r="A12" t="s">
        <v>67</v>
      </c>
      <c r="B12" t="s">
        <v>2992</v>
      </c>
      <c r="C12" t="s">
        <v>69</v>
      </c>
      <c r="F12" s="25" t="s">
        <v>2993</v>
      </c>
      <c r="G12" s="25" t="s">
        <v>76</v>
      </c>
      <c r="H12" s="263">
        <v>4000</v>
      </c>
      <c r="I12" s="263">
        <v>0</v>
      </c>
      <c r="J12" s="263"/>
      <c r="K12" s="263"/>
      <c r="L12" t="s">
        <v>2994</v>
      </c>
      <c r="M12" s="25" t="s">
        <v>73</v>
      </c>
      <c r="N12" s="264">
        <f t="shared" si="0"/>
        <v>4000</v>
      </c>
      <c r="O12" s="265">
        <f t="shared" si="1"/>
        <v>0</v>
      </c>
    </row>
    <row r="13" spans="1:24" ht="112" x14ac:dyDescent="0.15">
      <c r="A13" t="s">
        <v>67</v>
      </c>
      <c r="B13" t="s">
        <v>2995</v>
      </c>
      <c r="C13" t="s">
        <v>69</v>
      </c>
      <c r="F13" s="25" t="s">
        <v>2996</v>
      </c>
      <c r="G13" s="25" t="s">
        <v>2978</v>
      </c>
      <c r="H13" s="263">
        <v>250000</v>
      </c>
      <c r="I13" s="263">
        <v>0</v>
      </c>
      <c r="J13" s="263"/>
      <c r="K13" s="263"/>
      <c r="L13" t="s">
        <v>2997</v>
      </c>
      <c r="M13" s="25" t="s">
        <v>73</v>
      </c>
      <c r="N13" s="264">
        <f t="shared" si="0"/>
        <v>250000</v>
      </c>
      <c r="O13" s="265">
        <f t="shared" si="1"/>
        <v>0</v>
      </c>
    </row>
    <row r="14" spans="1:24" ht="154" x14ac:dyDescent="0.15">
      <c r="A14" t="s">
        <v>67</v>
      </c>
      <c r="B14" t="s">
        <v>2998</v>
      </c>
      <c r="C14" t="s">
        <v>69</v>
      </c>
      <c r="F14" s="25" t="s">
        <v>2999</v>
      </c>
      <c r="G14" s="25" t="s">
        <v>76</v>
      </c>
      <c r="H14" s="263">
        <v>4000</v>
      </c>
      <c r="I14" s="263">
        <v>0</v>
      </c>
      <c r="J14" s="263"/>
      <c r="K14" s="263"/>
      <c r="L14" t="s">
        <v>3000</v>
      </c>
      <c r="M14" s="25" t="s">
        <v>73</v>
      </c>
      <c r="N14" s="264">
        <f t="shared" si="0"/>
        <v>4000</v>
      </c>
      <c r="O14" s="265">
        <f t="shared" si="1"/>
        <v>0</v>
      </c>
    </row>
    <row r="15" spans="1:24" ht="70" x14ac:dyDescent="0.15">
      <c r="A15" t="s">
        <v>67</v>
      </c>
      <c r="B15" t="s">
        <v>3001</v>
      </c>
      <c r="C15" t="s">
        <v>128</v>
      </c>
      <c r="F15" s="25" t="s">
        <v>3002</v>
      </c>
      <c r="G15" s="25" t="s">
        <v>133</v>
      </c>
      <c r="H15" s="263">
        <v>40000</v>
      </c>
      <c r="I15" s="263">
        <v>0</v>
      </c>
      <c r="J15" s="263"/>
      <c r="K15" s="263"/>
      <c r="L15" t="s">
        <v>3003</v>
      </c>
      <c r="M15" s="25" t="s">
        <v>73</v>
      </c>
      <c r="N15" s="264">
        <f t="shared" si="0"/>
        <v>40000</v>
      </c>
      <c r="O15" s="265">
        <f t="shared" si="1"/>
        <v>0</v>
      </c>
    </row>
    <row r="16" spans="1:24" ht="70" x14ac:dyDescent="0.15">
      <c r="A16" t="s">
        <v>67</v>
      </c>
      <c r="B16" t="s">
        <v>3004</v>
      </c>
      <c r="C16" t="s">
        <v>128</v>
      </c>
      <c r="F16" s="25" t="s">
        <v>3005</v>
      </c>
      <c r="G16" s="25" t="s">
        <v>145</v>
      </c>
      <c r="H16" s="263">
        <v>39895.99</v>
      </c>
      <c r="I16" s="263">
        <v>0</v>
      </c>
      <c r="J16" s="263"/>
      <c r="K16" s="263"/>
      <c r="L16" t="s">
        <v>3006</v>
      </c>
      <c r="M16" s="25" t="s">
        <v>73</v>
      </c>
      <c r="N16" s="264">
        <f t="shared" si="0"/>
        <v>39895.99</v>
      </c>
      <c r="O16" s="265">
        <f t="shared" si="1"/>
        <v>0</v>
      </c>
    </row>
    <row r="17" spans="1:17" ht="42" x14ac:dyDescent="0.15">
      <c r="A17" t="s">
        <v>67</v>
      </c>
      <c r="B17" t="s">
        <v>3007</v>
      </c>
      <c r="C17" t="s">
        <v>128</v>
      </c>
      <c r="F17" s="25" t="s">
        <v>3008</v>
      </c>
      <c r="G17" s="25" t="s">
        <v>3009</v>
      </c>
      <c r="H17" s="263">
        <v>25000</v>
      </c>
      <c r="I17" s="263">
        <v>0</v>
      </c>
      <c r="J17" s="263"/>
      <c r="K17" s="263"/>
      <c r="L17" t="s">
        <v>3010</v>
      </c>
      <c r="M17" s="25" t="s">
        <v>73</v>
      </c>
      <c r="N17" s="264">
        <f t="shared" si="0"/>
        <v>25000</v>
      </c>
      <c r="O17" s="265">
        <f t="shared" si="1"/>
        <v>0</v>
      </c>
    </row>
    <row r="18" spans="1:17" ht="42" x14ac:dyDescent="0.15">
      <c r="A18" t="s">
        <v>67</v>
      </c>
      <c r="B18" t="s">
        <v>3011</v>
      </c>
      <c r="C18" t="s">
        <v>128</v>
      </c>
      <c r="F18" s="25" t="s">
        <v>3008</v>
      </c>
      <c r="G18" s="25" t="s">
        <v>3009</v>
      </c>
      <c r="H18" s="263">
        <v>25000</v>
      </c>
      <c r="I18" s="263">
        <v>0</v>
      </c>
      <c r="J18" s="263"/>
      <c r="K18" s="263"/>
      <c r="L18" t="s">
        <v>3012</v>
      </c>
      <c r="M18" s="25" t="s">
        <v>73</v>
      </c>
      <c r="N18" s="264">
        <f t="shared" si="0"/>
        <v>25000</v>
      </c>
      <c r="O18" s="265">
        <f t="shared" si="1"/>
        <v>0</v>
      </c>
    </row>
    <row r="19" spans="1:17" ht="42" x14ac:dyDescent="0.15">
      <c r="A19" t="s">
        <v>67</v>
      </c>
      <c r="B19" t="s">
        <v>3013</v>
      </c>
      <c r="C19" t="s">
        <v>128</v>
      </c>
      <c r="F19" s="25" t="s">
        <v>3014</v>
      </c>
      <c r="G19" s="25" t="s">
        <v>3009</v>
      </c>
      <c r="H19" s="263">
        <v>25000</v>
      </c>
      <c r="I19" s="263">
        <v>0</v>
      </c>
      <c r="J19" s="263"/>
      <c r="K19" s="263"/>
      <c r="L19" t="s">
        <v>3015</v>
      </c>
      <c r="M19" s="25" t="s">
        <v>73</v>
      </c>
      <c r="N19" s="264">
        <f t="shared" si="0"/>
        <v>25000</v>
      </c>
      <c r="O19" s="265">
        <f t="shared" si="1"/>
        <v>0</v>
      </c>
    </row>
    <row r="20" spans="1:17" ht="42" x14ac:dyDescent="0.15">
      <c r="A20" t="s">
        <v>67</v>
      </c>
      <c r="B20" t="s">
        <v>3016</v>
      </c>
      <c r="C20" t="s">
        <v>128</v>
      </c>
      <c r="F20" s="25" t="s">
        <v>3008</v>
      </c>
      <c r="G20" s="25" t="s">
        <v>3009</v>
      </c>
      <c r="H20" s="263">
        <v>25000</v>
      </c>
      <c r="I20" s="263">
        <v>0</v>
      </c>
      <c r="J20" s="263"/>
      <c r="K20" s="263"/>
      <c r="L20" t="s">
        <v>3017</v>
      </c>
      <c r="M20" s="25" t="s">
        <v>73</v>
      </c>
      <c r="N20" s="264">
        <f t="shared" si="0"/>
        <v>25000</v>
      </c>
      <c r="O20" s="265">
        <f t="shared" si="1"/>
        <v>0</v>
      </c>
    </row>
    <row r="21" spans="1:17" ht="42" x14ac:dyDescent="0.15">
      <c r="A21" t="s">
        <v>67</v>
      </c>
      <c r="B21" t="s">
        <v>3018</v>
      </c>
      <c r="C21" t="s">
        <v>128</v>
      </c>
      <c r="F21" s="25" t="s">
        <v>3008</v>
      </c>
      <c r="G21" s="25" t="s">
        <v>3009</v>
      </c>
      <c r="H21" s="263">
        <v>25000</v>
      </c>
      <c r="I21" s="263">
        <v>0</v>
      </c>
      <c r="J21" s="263"/>
      <c r="K21" s="263"/>
      <c r="L21" t="s">
        <v>3019</v>
      </c>
      <c r="M21" s="25" t="s">
        <v>73</v>
      </c>
      <c r="N21" s="264">
        <f t="shared" si="0"/>
        <v>25000</v>
      </c>
      <c r="O21" s="265">
        <f t="shared" si="1"/>
        <v>0</v>
      </c>
    </row>
    <row r="22" spans="1:17" ht="42" x14ac:dyDescent="0.15">
      <c r="A22" t="s">
        <v>67</v>
      </c>
      <c r="B22" t="s">
        <v>3020</v>
      </c>
      <c r="C22" t="s">
        <v>128</v>
      </c>
      <c r="F22" s="25" t="s">
        <v>3008</v>
      </c>
      <c r="G22" s="25" t="s">
        <v>3009</v>
      </c>
      <c r="H22" s="263">
        <v>25000</v>
      </c>
      <c r="I22" s="263">
        <v>0</v>
      </c>
      <c r="J22" s="263"/>
      <c r="K22" s="263"/>
      <c r="L22" t="s">
        <v>3021</v>
      </c>
      <c r="M22" s="25" t="s">
        <v>73</v>
      </c>
      <c r="N22" s="264">
        <f t="shared" si="0"/>
        <v>25000</v>
      </c>
      <c r="O22" s="265">
        <f t="shared" si="1"/>
        <v>0</v>
      </c>
    </row>
    <row r="23" spans="1:17" ht="84" x14ac:dyDescent="0.15">
      <c r="A23" t="s">
        <v>67</v>
      </c>
      <c r="B23" t="s">
        <v>3022</v>
      </c>
      <c r="C23" t="s">
        <v>128</v>
      </c>
      <c r="F23" s="25" t="s">
        <v>3023</v>
      </c>
      <c r="G23" s="25" t="s">
        <v>361</v>
      </c>
      <c r="H23" s="263">
        <v>12000</v>
      </c>
      <c r="I23" s="263">
        <v>0</v>
      </c>
      <c r="J23" s="263"/>
      <c r="K23" s="263"/>
      <c r="L23" t="s">
        <v>3024</v>
      </c>
      <c r="M23" s="25" t="s">
        <v>73</v>
      </c>
      <c r="N23" s="264">
        <f t="shared" si="0"/>
        <v>12000</v>
      </c>
      <c r="O23" s="265">
        <f t="shared" si="1"/>
        <v>0</v>
      </c>
    </row>
    <row r="24" spans="1:17" ht="126" x14ac:dyDescent="0.15">
      <c r="A24" t="s">
        <v>67</v>
      </c>
      <c r="B24" t="s">
        <v>3025</v>
      </c>
      <c r="C24" t="s">
        <v>128</v>
      </c>
      <c r="F24" s="25" t="s">
        <v>3026</v>
      </c>
      <c r="G24" s="25" t="s">
        <v>268</v>
      </c>
      <c r="H24" s="263">
        <v>15500</v>
      </c>
      <c r="I24" s="263">
        <v>0</v>
      </c>
      <c r="J24" s="263"/>
      <c r="K24" s="263"/>
      <c r="L24" t="s">
        <v>3027</v>
      </c>
      <c r="M24" s="25" t="s">
        <v>73</v>
      </c>
      <c r="N24" s="264">
        <f t="shared" si="0"/>
        <v>15500</v>
      </c>
      <c r="O24" s="265">
        <f t="shared" si="1"/>
        <v>0</v>
      </c>
    </row>
    <row r="25" spans="1:17" ht="70" x14ac:dyDescent="0.15">
      <c r="A25" t="s">
        <v>67</v>
      </c>
      <c r="B25" t="s">
        <v>3028</v>
      </c>
      <c r="C25" t="s">
        <v>128</v>
      </c>
      <c r="F25" s="25" t="s">
        <v>3029</v>
      </c>
      <c r="G25" s="25" t="s">
        <v>296</v>
      </c>
      <c r="H25" s="263">
        <v>52800</v>
      </c>
      <c r="I25" s="263">
        <v>0</v>
      </c>
      <c r="J25" s="263"/>
      <c r="K25" s="263"/>
      <c r="L25" t="s">
        <v>3030</v>
      </c>
      <c r="M25" s="25" t="s">
        <v>73</v>
      </c>
      <c r="N25" s="264">
        <f t="shared" si="0"/>
        <v>52800</v>
      </c>
      <c r="O25" s="265">
        <f t="shared" si="1"/>
        <v>0</v>
      </c>
    </row>
    <row r="26" spans="1:17" ht="28.5" customHeight="1" x14ac:dyDescent="0.15">
      <c r="F26" s="25"/>
      <c r="G26" s="25"/>
      <c r="H26" s="263"/>
      <c r="I26" s="263"/>
      <c r="J26" s="263"/>
      <c r="K26" s="263"/>
      <c r="M26" s="282"/>
      <c r="N26" s="283"/>
      <c r="O26" s="285" t="s">
        <v>3373</v>
      </c>
      <c r="P26" s="284">
        <f>COUNTA(A2:A25)</f>
        <v>24</v>
      </c>
      <c r="Q26" s="283">
        <f>SUM(N2:N25)</f>
        <v>2448195.9900000002</v>
      </c>
    </row>
    <row r="27" spans="1:17" ht="15" x14ac:dyDescent="0.2">
      <c r="A27" s="269" t="s">
        <v>529</v>
      </c>
      <c r="B27" s="270"/>
      <c r="C27" s="270"/>
      <c r="D27" s="270"/>
      <c r="E27" s="270"/>
      <c r="F27" s="271"/>
      <c r="G27" s="271"/>
      <c r="H27" s="272">
        <f>SUBTOTAL(9,H2:H25)</f>
        <v>2448195.9900000002</v>
      </c>
      <c r="I27" s="272">
        <f>SUBTOTAL(9,I2:I25)</f>
        <v>0</v>
      </c>
      <c r="J27" s="272">
        <f>SUBTOTAL(9,J2:J25)</f>
        <v>0</v>
      </c>
      <c r="K27" s="267">
        <f>SUBTOTAL(9,K2:K25)</f>
        <v>0</v>
      </c>
      <c r="L27" s="270"/>
      <c r="M27" s="271"/>
      <c r="N27" s="272">
        <f>SUM(N2:N25)</f>
        <v>2448195.9900000002</v>
      </c>
      <c r="O27" s="272">
        <f>SUM(O2:O25)</f>
        <v>0</v>
      </c>
    </row>
    <row r="28" spans="1:17" ht="70" x14ac:dyDescent="0.15">
      <c r="A28" t="s">
        <v>151</v>
      </c>
      <c r="B28" t="s">
        <v>3031</v>
      </c>
      <c r="D28" t="s">
        <v>153</v>
      </c>
      <c r="F28" s="25" t="s">
        <v>3032</v>
      </c>
      <c r="G28" s="25" t="s">
        <v>76</v>
      </c>
      <c r="H28" s="263">
        <v>15000</v>
      </c>
      <c r="I28" s="263">
        <v>0</v>
      </c>
      <c r="J28" s="263"/>
      <c r="K28" s="263"/>
      <c r="L28" t="s">
        <v>3033</v>
      </c>
      <c r="M28" s="25" t="s">
        <v>172</v>
      </c>
      <c r="N28" s="264">
        <f t="shared" si="0"/>
        <v>15000</v>
      </c>
      <c r="O28" s="265">
        <f t="shared" ref="O28:O91" si="2">IF((J28+K28)&gt;0,(J28+K28)-N28,0)</f>
        <v>0</v>
      </c>
    </row>
    <row r="29" spans="1:17" ht="56" x14ac:dyDescent="0.15">
      <c r="A29" t="s">
        <v>151</v>
      </c>
      <c r="B29" t="s">
        <v>3034</v>
      </c>
      <c r="D29" t="s">
        <v>153</v>
      </c>
      <c r="F29" s="25" t="s">
        <v>3035</v>
      </c>
      <c r="G29" s="25" t="s">
        <v>3036</v>
      </c>
      <c r="H29" s="263"/>
      <c r="I29" s="263">
        <v>11337.7</v>
      </c>
      <c r="J29" s="263"/>
      <c r="K29" s="263">
        <v>26690.18</v>
      </c>
      <c r="L29" t="s">
        <v>3037</v>
      </c>
      <c r="M29" s="25" t="s">
        <v>73</v>
      </c>
      <c r="N29" s="264">
        <f t="shared" si="0"/>
        <v>11337.7</v>
      </c>
      <c r="O29" s="265">
        <f t="shared" si="2"/>
        <v>15352.48</v>
      </c>
    </row>
    <row r="30" spans="1:17" ht="70" x14ac:dyDescent="0.15">
      <c r="A30" t="s">
        <v>151</v>
      </c>
      <c r="B30" t="s">
        <v>3038</v>
      </c>
      <c r="D30" t="s">
        <v>153</v>
      </c>
      <c r="F30" s="25" t="s">
        <v>3039</v>
      </c>
      <c r="G30" s="25" t="s">
        <v>3040</v>
      </c>
      <c r="H30" s="263">
        <v>14500</v>
      </c>
      <c r="I30" s="263">
        <v>0</v>
      </c>
      <c r="J30" s="263"/>
      <c r="K30" s="263"/>
      <c r="L30" t="s">
        <v>3041</v>
      </c>
      <c r="M30" s="25" t="s">
        <v>73</v>
      </c>
      <c r="N30" s="264">
        <f t="shared" si="0"/>
        <v>14500</v>
      </c>
      <c r="O30" s="265">
        <f t="shared" si="2"/>
        <v>0</v>
      </c>
    </row>
    <row r="31" spans="1:17" ht="28" x14ac:dyDescent="0.15">
      <c r="A31" t="s">
        <v>151</v>
      </c>
      <c r="B31" t="s">
        <v>3042</v>
      </c>
      <c r="D31" t="s">
        <v>153</v>
      </c>
      <c r="F31" s="25" t="s">
        <v>3043</v>
      </c>
      <c r="G31" s="25" t="s">
        <v>76</v>
      </c>
      <c r="H31" s="263"/>
      <c r="I31" s="263">
        <v>26985.599999999999</v>
      </c>
      <c r="J31" s="263"/>
      <c r="K31" s="263">
        <v>70536.960000000006</v>
      </c>
      <c r="L31" t="s">
        <v>3044</v>
      </c>
      <c r="M31" s="25" t="s">
        <v>73</v>
      </c>
      <c r="N31" s="264">
        <f t="shared" si="0"/>
        <v>26985.599999999999</v>
      </c>
      <c r="O31" s="265">
        <f t="shared" si="2"/>
        <v>43551.360000000008</v>
      </c>
    </row>
    <row r="32" spans="1:17" ht="28" x14ac:dyDescent="0.15">
      <c r="A32" t="s">
        <v>151</v>
      </c>
      <c r="B32" t="s">
        <v>3045</v>
      </c>
      <c r="D32" t="s">
        <v>153</v>
      </c>
      <c r="F32" s="25" t="s">
        <v>3046</v>
      </c>
      <c r="G32" s="25" t="s">
        <v>3047</v>
      </c>
      <c r="H32" s="263">
        <v>9000</v>
      </c>
      <c r="I32" s="263">
        <v>0</v>
      </c>
      <c r="J32" s="263"/>
      <c r="K32" s="263"/>
      <c r="L32" t="s">
        <v>3048</v>
      </c>
      <c r="M32" s="25" t="s">
        <v>73</v>
      </c>
      <c r="N32" s="264">
        <f t="shared" si="0"/>
        <v>9000</v>
      </c>
      <c r="O32" s="265">
        <f t="shared" si="2"/>
        <v>0</v>
      </c>
    </row>
    <row r="33" spans="1:15" ht="42" x14ac:dyDescent="0.15">
      <c r="A33" t="s">
        <v>151</v>
      </c>
      <c r="B33" t="s">
        <v>3049</v>
      </c>
      <c r="D33" t="s">
        <v>153</v>
      </c>
      <c r="F33" s="25" t="s">
        <v>3050</v>
      </c>
      <c r="G33" s="25" t="s">
        <v>3051</v>
      </c>
      <c r="H33" s="263"/>
      <c r="I33" s="263">
        <v>57033.43</v>
      </c>
      <c r="J33" s="263"/>
      <c r="K33" s="263">
        <v>148740.24</v>
      </c>
      <c r="L33" t="s">
        <v>3052</v>
      </c>
      <c r="M33" s="25" t="s">
        <v>73</v>
      </c>
      <c r="N33" s="264">
        <f t="shared" si="0"/>
        <v>57033.43</v>
      </c>
      <c r="O33" s="265">
        <f t="shared" si="2"/>
        <v>91706.81</v>
      </c>
    </row>
    <row r="34" spans="1:15" ht="28" x14ac:dyDescent="0.15">
      <c r="A34" t="s">
        <v>151</v>
      </c>
      <c r="B34" t="s">
        <v>3053</v>
      </c>
      <c r="D34" t="s">
        <v>153</v>
      </c>
      <c r="F34" s="25" t="s">
        <v>3054</v>
      </c>
      <c r="G34" s="25" t="s">
        <v>76</v>
      </c>
      <c r="H34" s="263">
        <v>5300</v>
      </c>
      <c r="I34" s="263">
        <v>0</v>
      </c>
      <c r="J34" s="263"/>
      <c r="K34" s="263"/>
      <c r="L34" t="s">
        <v>3055</v>
      </c>
      <c r="M34" s="25" t="s">
        <v>73</v>
      </c>
      <c r="N34" s="264">
        <f t="shared" si="0"/>
        <v>5300</v>
      </c>
      <c r="O34" s="265">
        <f t="shared" si="2"/>
        <v>0</v>
      </c>
    </row>
    <row r="35" spans="1:15" ht="56" x14ac:dyDescent="0.15">
      <c r="A35" t="s">
        <v>151</v>
      </c>
      <c r="B35" t="s">
        <v>3056</v>
      </c>
      <c r="D35" t="s">
        <v>153</v>
      </c>
      <c r="F35" s="25" t="s">
        <v>3057</v>
      </c>
      <c r="G35" s="25" t="s">
        <v>3058</v>
      </c>
      <c r="H35" s="263"/>
      <c r="I35" s="263">
        <v>23799.1</v>
      </c>
      <c r="J35" s="263"/>
      <c r="K35" s="263">
        <v>56637.05</v>
      </c>
      <c r="L35" t="s">
        <v>3059</v>
      </c>
      <c r="M35" s="25" t="s">
        <v>73</v>
      </c>
      <c r="N35" s="264">
        <f t="shared" si="0"/>
        <v>23799.1</v>
      </c>
      <c r="O35" s="265">
        <f t="shared" si="2"/>
        <v>32837.950000000004</v>
      </c>
    </row>
    <row r="36" spans="1:15" ht="42" x14ac:dyDescent="0.15">
      <c r="A36" t="s">
        <v>151</v>
      </c>
      <c r="B36" t="s">
        <v>3060</v>
      </c>
      <c r="D36" t="s">
        <v>153</v>
      </c>
      <c r="F36" s="25" t="s">
        <v>3061</v>
      </c>
      <c r="G36" s="25" t="s">
        <v>166</v>
      </c>
      <c r="H36" s="263">
        <v>5000</v>
      </c>
      <c r="I36" s="263">
        <v>0</v>
      </c>
      <c r="J36" s="263"/>
      <c r="K36" s="263"/>
      <c r="L36" t="s">
        <v>3062</v>
      </c>
      <c r="M36" s="25" t="s">
        <v>73</v>
      </c>
      <c r="N36" s="264">
        <f t="shared" si="0"/>
        <v>5000</v>
      </c>
      <c r="O36" s="265">
        <f t="shared" si="2"/>
        <v>0</v>
      </c>
    </row>
    <row r="37" spans="1:15" ht="42" x14ac:dyDescent="0.15">
      <c r="A37" t="s">
        <v>151</v>
      </c>
      <c r="B37" t="s">
        <v>3063</v>
      </c>
      <c r="D37" t="s">
        <v>153</v>
      </c>
      <c r="F37" s="25" t="s">
        <v>3064</v>
      </c>
      <c r="G37" s="25" t="s">
        <v>3065</v>
      </c>
      <c r="H37" s="263">
        <v>20000</v>
      </c>
      <c r="I37" s="263">
        <v>0</v>
      </c>
      <c r="J37" s="263"/>
      <c r="K37" s="263"/>
      <c r="L37" t="s">
        <v>3066</v>
      </c>
      <c r="M37" s="25" t="s">
        <v>73</v>
      </c>
      <c r="N37" s="264">
        <f t="shared" si="0"/>
        <v>20000</v>
      </c>
      <c r="O37" s="265">
        <f t="shared" si="2"/>
        <v>0</v>
      </c>
    </row>
    <row r="38" spans="1:15" ht="28" x14ac:dyDescent="0.15">
      <c r="A38" t="s">
        <v>151</v>
      </c>
      <c r="B38" t="s">
        <v>3067</v>
      </c>
      <c r="D38" t="s">
        <v>153</v>
      </c>
      <c r="F38" s="25" t="s">
        <v>3068</v>
      </c>
      <c r="G38" s="25" t="s">
        <v>3069</v>
      </c>
      <c r="H38" s="263">
        <v>16000</v>
      </c>
      <c r="I38" s="263">
        <v>0</v>
      </c>
      <c r="J38" s="263"/>
      <c r="K38" s="263"/>
      <c r="L38" t="s">
        <v>3070</v>
      </c>
      <c r="M38" s="25" t="s">
        <v>73</v>
      </c>
      <c r="N38" s="264">
        <f t="shared" si="0"/>
        <v>16000</v>
      </c>
      <c r="O38" s="265">
        <f t="shared" si="2"/>
        <v>0</v>
      </c>
    </row>
    <row r="39" spans="1:15" ht="28" x14ac:dyDescent="0.15">
      <c r="A39" t="s">
        <v>151</v>
      </c>
      <c r="B39" t="s">
        <v>3071</v>
      </c>
      <c r="D39" t="s">
        <v>153</v>
      </c>
      <c r="F39" s="25" t="s">
        <v>3072</v>
      </c>
      <c r="G39" s="25" t="s">
        <v>3073</v>
      </c>
      <c r="H39" s="263">
        <v>5000</v>
      </c>
      <c r="I39" s="263">
        <v>0</v>
      </c>
      <c r="J39" s="263"/>
      <c r="K39" s="263"/>
      <c r="L39" t="s">
        <v>3074</v>
      </c>
      <c r="M39" s="25" t="s">
        <v>73</v>
      </c>
      <c r="N39" s="264">
        <f t="shared" si="0"/>
        <v>5000</v>
      </c>
      <c r="O39" s="265">
        <f t="shared" si="2"/>
        <v>0</v>
      </c>
    </row>
    <row r="40" spans="1:15" ht="98" x14ac:dyDescent="0.15">
      <c r="A40" t="s">
        <v>151</v>
      </c>
      <c r="B40" t="s">
        <v>3075</v>
      </c>
      <c r="D40" t="s">
        <v>153</v>
      </c>
      <c r="F40" s="25" t="s">
        <v>3076</v>
      </c>
      <c r="G40" s="25" t="s">
        <v>3077</v>
      </c>
      <c r="H40" s="263"/>
      <c r="I40" s="263">
        <v>7168.05</v>
      </c>
      <c r="J40" s="263"/>
      <c r="K40" s="263">
        <v>16874.37</v>
      </c>
      <c r="L40" t="s">
        <v>3078</v>
      </c>
      <c r="M40" s="25" t="s">
        <v>73</v>
      </c>
      <c r="N40" s="264">
        <f t="shared" si="0"/>
        <v>7168.05</v>
      </c>
      <c r="O40" s="265">
        <f t="shared" si="2"/>
        <v>9706.32</v>
      </c>
    </row>
    <row r="41" spans="1:15" ht="28" x14ac:dyDescent="0.15">
      <c r="A41" t="s">
        <v>151</v>
      </c>
      <c r="B41" t="s">
        <v>3079</v>
      </c>
      <c r="D41" t="s">
        <v>153</v>
      </c>
      <c r="F41" s="25" t="s">
        <v>3080</v>
      </c>
      <c r="G41" s="25" t="s">
        <v>76</v>
      </c>
      <c r="H41" s="263">
        <v>2000</v>
      </c>
      <c r="I41" s="263">
        <v>0</v>
      </c>
      <c r="J41" s="263"/>
      <c r="K41" s="263"/>
      <c r="L41" t="s">
        <v>3081</v>
      </c>
      <c r="M41" s="25" t="s">
        <v>73</v>
      </c>
      <c r="N41" s="264">
        <f t="shared" si="0"/>
        <v>2000</v>
      </c>
      <c r="O41" s="265">
        <f t="shared" si="2"/>
        <v>0</v>
      </c>
    </row>
    <row r="42" spans="1:15" ht="28" x14ac:dyDescent="0.15">
      <c r="A42" t="s">
        <v>151</v>
      </c>
      <c r="B42" t="s">
        <v>3082</v>
      </c>
      <c r="D42" t="s">
        <v>153</v>
      </c>
      <c r="F42" s="25" t="s">
        <v>3083</v>
      </c>
      <c r="G42" s="25" t="s">
        <v>76</v>
      </c>
      <c r="H42" s="263">
        <v>30000</v>
      </c>
      <c r="I42" s="263">
        <v>0</v>
      </c>
      <c r="J42" s="263"/>
      <c r="K42" s="263"/>
      <c r="L42" t="s">
        <v>3084</v>
      </c>
      <c r="M42" s="25" t="s">
        <v>73</v>
      </c>
      <c r="N42" s="264">
        <f t="shared" si="0"/>
        <v>30000</v>
      </c>
      <c r="O42" s="265">
        <f t="shared" si="2"/>
        <v>0</v>
      </c>
    </row>
    <row r="43" spans="1:15" ht="28" x14ac:dyDescent="0.15">
      <c r="A43" t="s">
        <v>151</v>
      </c>
      <c r="B43" t="s">
        <v>3085</v>
      </c>
      <c r="D43" t="s">
        <v>153</v>
      </c>
      <c r="F43" s="25" t="s">
        <v>3086</v>
      </c>
      <c r="G43" s="25" t="s">
        <v>76</v>
      </c>
      <c r="H43" s="263">
        <v>5000</v>
      </c>
      <c r="I43" s="263">
        <v>0</v>
      </c>
      <c r="J43" s="263"/>
      <c r="K43" s="263"/>
      <c r="L43" t="s">
        <v>3087</v>
      </c>
      <c r="M43" s="25" t="s">
        <v>73</v>
      </c>
      <c r="N43" s="264">
        <f t="shared" si="0"/>
        <v>5000</v>
      </c>
      <c r="O43" s="265">
        <f t="shared" si="2"/>
        <v>0</v>
      </c>
    </row>
    <row r="44" spans="1:15" ht="28" x14ac:dyDescent="0.15">
      <c r="A44" t="s">
        <v>151</v>
      </c>
      <c r="B44" t="s">
        <v>3088</v>
      </c>
      <c r="D44" t="s">
        <v>153</v>
      </c>
      <c r="F44" s="25" t="s">
        <v>3089</v>
      </c>
      <c r="G44" s="25" t="s">
        <v>76</v>
      </c>
      <c r="H44" s="263">
        <v>5100</v>
      </c>
      <c r="I44" s="263">
        <v>0</v>
      </c>
      <c r="J44" s="263"/>
      <c r="K44" s="263"/>
      <c r="L44" t="s">
        <v>3090</v>
      </c>
      <c r="M44" s="25" t="s">
        <v>73</v>
      </c>
      <c r="N44" s="264">
        <f t="shared" si="0"/>
        <v>5100</v>
      </c>
      <c r="O44" s="265">
        <f t="shared" si="2"/>
        <v>0</v>
      </c>
    </row>
    <row r="45" spans="1:15" ht="56" x14ac:dyDescent="0.15">
      <c r="A45" t="s">
        <v>151</v>
      </c>
      <c r="B45" t="s">
        <v>3091</v>
      </c>
      <c r="D45" t="s">
        <v>211</v>
      </c>
      <c r="F45" s="25" t="s">
        <v>3092</v>
      </c>
      <c r="G45" s="25" t="s">
        <v>3093</v>
      </c>
      <c r="H45" s="263">
        <v>16500</v>
      </c>
      <c r="I45" s="263">
        <v>0</v>
      </c>
      <c r="J45" s="263"/>
      <c r="K45" s="263"/>
      <c r="L45" t="s">
        <v>3094</v>
      </c>
      <c r="M45" s="25" t="s">
        <v>73</v>
      </c>
      <c r="N45" s="264">
        <f t="shared" si="0"/>
        <v>16500</v>
      </c>
      <c r="O45" s="265">
        <f t="shared" si="2"/>
        <v>0</v>
      </c>
    </row>
    <row r="46" spans="1:15" ht="56" x14ac:dyDescent="0.15">
      <c r="A46" t="s">
        <v>151</v>
      </c>
      <c r="B46" t="s">
        <v>3095</v>
      </c>
      <c r="D46" t="s">
        <v>211</v>
      </c>
      <c r="F46" s="25" t="s">
        <v>3096</v>
      </c>
      <c r="G46" s="25" t="s">
        <v>133</v>
      </c>
      <c r="H46" s="263">
        <v>8345</v>
      </c>
      <c r="I46" s="263">
        <v>0</v>
      </c>
      <c r="J46" s="263"/>
      <c r="K46" s="263"/>
      <c r="L46" t="s">
        <v>3097</v>
      </c>
      <c r="M46" s="25" t="s">
        <v>73</v>
      </c>
      <c r="N46" s="264">
        <f t="shared" si="0"/>
        <v>8345</v>
      </c>
      <c r="O46" s="265">
        <f t="shared" si="2"/>
        <v>0</v>
      </c>
    </row>
    <row r="47" spans="1:15" ht="42" x14ac:dyDescent="0.15">
      <c r="A47" t="s">
        <v>151</v>
      </c>
      <c r="B47" t="s">
        <v>3098</v>
      </c>
      <c r="D47" t="s">
        <v>211</v>
      </c>
      <c r="F47" s="25" t="s">
        <v>3099</v>
      </c>
      <c r="G47" s="25" t="s">
        <v>3100</v>
      </c>
      <c r="H47" s="263">
        <v>7935</v>
      </c>
      <c r="I47" s="263">
        <v>0</v>
      </c>
      <c r="J47" s="263"/>
      <c r="K47" s="263"/>
      <c r="L47" t="s">
        <v>3101</v>
      </c>
      <c r="M47" s="25" t="s">
        <v>73</v>
      </c>
      <c r="N47" s="264">
        <f t="shared" si="0"/>
        <v>7935</v>
      </c>
      <c r="O47" s="265">
        <f t="shared" si="2"/>
        <v>0</v>
      </c>
    </row>
    <row r="48" spans="1:15" ht="42" x14ac:dyDescent="0.15">
      <c r="A48" t="s">
        <v>151</v>
      </c>
      <c r="B48" t="s">
        <v>3102</v>
      </c>
      <c r="D48" t="s">
        <v>211</v>
      </c>
      <c r="F48" s="25" t="s">
        <v>3103</v>
      </c>
      <c r="G48" s="25" t="s">
        <v>3104</v>
      </c>
      <c r="H48" s="263">
        <v>4000</v>
      </c>
      <c r="I48" s="263">
        <v>0</v>
      </c>
      <c r="J48" s="263"/>
      <c r="K48" s="263"/>
      <c r="L48" t="s">
        <v>3105</v>
      </c>
      <c r="M48" s="25" t="s">
        <v>73</v>
      </c>
      <c r="N48" s="264">
        <f t="shared" si="0"/>
        <v>4000</v>
      </c>
      <c r="O48" s="265">
        <f t="shared" si="2"/>
        <v>0</v>
      </c>
    </row>
    <row r="49" spans="1:15" ht="56" x14ac:dyDescent="0.15">
      <c r="A49" t="s">
        <v>151</v>
      </c>
      <c r="B49" t="s">
        <v>3106</v>
      </c>
      <c r="D49" t="s">
        <v>211</v>
      </c>
      <c r="F49" s="25" t="s">
        <v>3107</v>
      </c>
      <c r="G49" s="25" t="s">
        <v>145</v>
      </c>
      <c r="H49" s="263">
        <v>14850</v>
      </c>
      <c r="I49" s="263">
        <v>0</v>
      </c>
      <c r="J49" s="263"/>
      <c r="K49" s="263"/>
      <c r="L49" t="s">
        <v>3108</v>
      </c>
      <c r="M49" s="25" t="s">
        <v>73</v>
      </c>
      <c r="N49" s="264">
        <f t="shared" si="0"/>
        <v>14850</v>
      </c>
      <c r="O49" s="265">
        <f t="shared" si="2"/>
        <v>0</v>
      </c>
    </row>
    <row r="50" spans="1:15" ht="56" x14ac:dyDescent="0.15">
      <c r="A50" t="s">
        <v>151</v>
      </c>
      <c r="B50" t="s">
        <v>3109</v>
      </c>
      <c r="D50" t="s">
        <v>211</v>
      </c>
      <c r="F50" s="25" t="s">
        <v>3110</v>
      </c>
      <c r="G50" s="25" t="s">
        <v>145</v>
      </c>
      <c r="H50" s="263">
        <v>13000</v>
      </c>
      <c r="I50" s="263">
        <v>0</v>
      </c>
      <c r="J50" s="263"/>
      <c r="K50" s="263"/>
      <c r="L50" t="s">
        <v>3111</v>
      </c>
      <c r="M50" s="25" t="s">
        <v>73</v>
      </c>
      <c r="N50" s="264">
        <f t="shared" si="0"/>
        <v>13000</v>
      </c>
      <c r="O50" s="265">
        <f t="shared" si="2"/>
        <v>0</v>
      </c>
    </row>
    <row r="51" spans="1:15" ht="56" x14ac:dyDescent="0.15">
      <c r="A51" t="s">
        <v>151</v>
      </c>
      <c r="B51" t="s">
        <v>3112</v>
      </c>
      <c r="D51" t="s">
        <v>211</v>
      </c>
      <c r="F51" s="25" t="s">
        <v>3113</v>
      </c>
      <c r="G51" s="25" t="s">
        <v>133</v>
      </c>
      <c r="H51" s="263">
        <v>10000</v>
      </c>
      <c r="I51" s="263">
        <v>0</v>
      </c>
      <c r="J51" s="263"/>
      <c r="K51" s="263"/>
      <c r="L51" t="s">
        <v>3114</v>
      </c>
      <c r="M51" s="25" t="s">
        <v>73</v>
      </c>
      <c r="N51" s="264">
        <f t="shared" si="0"/>
        <v>10000</v>
      </c>
      <c r="O51" s="265">
        <f t="shared" si="2"/>
        <v>0</v>
      </c>
    </row>
    <row r="52" spans="1:15" ht="70" x14ac:dyDescent="0.15">
      <c r="A52" t="s">
        <v>151</v>
      </c>
      <c r="B52" t="s">
        <v>3115</v>
      </c>
      <c r="D52" t="s">
        <v>211</v>
      </c>
      <c r="F52" s="25" t="s">
        <v>3116</v>
      </c>
      <c r="G52" s="25" t="s">
        <v>133</v>
      </c>
      <c r="H52" s="263">
        <v>6500</v>
      </c>
      <c r="I52" s="263">
        <v>0</v>
      </c>
      <c r="J52" s="263"/>
      <c r="K52" s="263"/>
      <c r="L52" t="s">
        <v>3117</v>
      </c>
      <c r="M52" s="25" t="s">
        <v>73</v>
      </c>
      <c r="N52" s="264">
        <f t="shared" si="0"/>
        <v>6500</v>
      </c>
      <c r="O52" s="265">
        <f t="shared" si="2"/>
        <v>0</v>
      </c>
    </row>
    <row r="53" spans="1:15" ht="56" x14ac:dyDescent="0.15">
      <c r="A53" t="s">
        <v>151</v>
      </c>
      <c r="B53" t="s">
        <v>3118</v>
      </c>
      <c r="D53" t="s">
        <v>211</v>
      </c>
      <c r="F53" s="25" t="s">
        <v>3119</v>
      </c>
      <c r="G53" s="25" t="s">
        <v>133</v>
      </c>
      <c r="H53" s="263">
        <v>7500</v>
      </c>
      <c r="I53" s="263">
        <v>0</v>
      </c>
      <c r="J53" s="263"/>
      <c r="K53" s="263"/>
      <c r="L53" t="s">
        <v>3120</v>
      </c>
      <c r="M53" s="25" t="s">
        <v>73</v>
      </c>
      <c r="N53" s="264">
        <f t="shared" si="0"/>
        <v>7500</v>
      </c>
      <c r="O53" s="265">
        <f t="shared" si="2"/>
        <v>0</v>
      </c>
    </row>
    <row r="54" spans="1:15" ht="56" x14ac:dyDescent="0.15">
      <c r="A54" t="s">
        <v>151</v>
      </c>
      <c r="B54" t="s">
        <v>3121</v>
      </c>
      <c r="D54" t="s">
        <v>211</v>
      </c>
      <c r="F54" s="25" t="s">
        <v>3122</v>
      </c>
      <c r="G54" s="25" t="s">
        <v>258</v>
      </c>
      <c r="H54" s="263">
        <v>32571</v>
      </c>
      <c r="I54" s="263">
        <v>0</v>
      </c>
      <c r="J54" s="263"/>
      <c r="K54" s="263"/>
      <c r="L54" t="s">
        <v>3123</v>
      </c>
      <c r="M54" s="25" t="s">
        <v>73</v>
      </c>
      <c r="N54" s="264">
        <f t="shared" si="0"/>
        <v>32571</v>
      </c>
      <c r="O54" s="265">
        <f t="shared" si="2"/>
        <v>0</v>
      </c>
    </row>
    <row r="55" spans="1:15" ht="56" x14ac:dyDescent="0.15">
      <c r="A55" t="s">
        <v>151</v>
      </c>
      <c r="B55" t="s">
        <v>3124</v>
      </c>
      <c r="D55" t="s">
        <v>211</v>
      </c>
      <c r="F55" s="25" t="s">
        <v>3125</v>
      </c>
      <c r="G55" s="25" t="s">
        <v>292</v>
      </c>
      <c r="H55" s="263">
        <v>25650</v>
      </c>
      <c r="I55" s="263">
        <v>0</v>
      </c>
      <c r="J55" s="263"/>
      <c r="K55" s="263"/>
      <c r="L55" t="s">
        <v>3126</v>
      </c>
      <c r="M55" s="25" t="s">
        <v>73</v>
      </c>
      <c r="N55" s="264">
        <f t="shared" si="0"/>
        <v>25650</v>
      </c>
      <c r="O55" s="265">
        <f t="shared" si="2"/>
        <v>0</v>
      </c>
    </row>
    <row r="56" spans="1:15" ht="42" x14ac:dyDescent="0.15">
      <c r="A56" t="s">
        <v>151</v>
      </c>
      <c r="B56" t="s">
        <v>3127</v>
      </c>
      <c r="D56" t="s">
        <v>211</v>
      </c>
      <c r="F56" s="25" t="s">
        <v>3128</v>
      </c>
      <c r="G56" s="25" t="s">
        <v>292</v>
      </c>
      <c r="H56" s="263">
        <v>17170</v>
      </c>
      <c r="I56" s="263">
        <v>0</v>
      </c>
      <c r="J56" s="263"/>
      <c r="K56" s="263"/>
      <c r="L56" t="s">
        <v>3129</v>
      </c>
      <c r="M56" s="25" t="s">
        <v>73</v>
      </c>
      <c r="N56" s="264">
        <f t="shared" si="0"/>
        <v>17170</v>
      </c>
      <c r="O56" s="265">
        <f t="shared" si="2"/>
        <v>0</v>
      </c>
    </row>
    <row r="57" spans="1:15" ht="42" x14ac:dyDescent="0.15">
      <c r="A57" t="s">
        <v>151</v>
      </c>
      <c r="B57" t="s">
        <v>3130</v>
      </c>
      <c r="D57" t="s">
        <v>211</v>
      </c>
      <c r="F57" s="25" t="s">
        <v>3131</v>
      </c>
      <c r="G57" s="25" t="s">
        <v>292</v>
      </c>
      <c r="H57" s="263">
        <v>10600</v>
      </c>
      <c r="I57" s="263">
        <v>0</v>
      </c>
      <c r="J57" s="263"/>
      <c r="K57" s="263"/>
      <c r="L57" t="s">
        <v>3132</v>
      </c>
      <c r="M57" s="25" t="s">
        <v>73</v>
      </c>
      <c r="N57" s="264">
        <f t="shared" si="0"/>
        <v>10600</v>
      </c>
      <c r="O57" s="265">
        <f t="shared" si="2"/>
        <v>0</v>
      </c>
    </row>
    <row r="58" spans="1:15" ht="42" x14ac:dyDescent="0.15">
      <c r="A58" t="s">
        <v>151</v>
      </c>
      <c r="B58" t="s">
        <v>3133</v>
      </c>
      <c r="D58" t="s">
        <v>211</v>
      </c>
      <c r="F58" s="25" t="s">
        <v>3131</v>
      </c>
      <c r="G58" s="25" t="s">
        <v>292</v>
      </c>
      <c r="H58" s="263">
        <v>14250</v>
      </c>
      <c r="I58" s="263">
        <v>0</v>
      </c>
      <c r="J58" s="263"/>
      <c r="K58" s="263"/>
      <c r="L58" t="s">
        <v>3134</v>
      </c>
      <c r="M58" s="25" t="s">
        <v>73</v>
      </c>
      <c r="N58" s="264">
        <f t="shared" si="0"/>
        <v>14250</v>
      </c>
      <c r="O58" s="265">
        <f t="shared" si="2"/>
        <v>0</v>
      </c>
    </row>
    <row r="59" spans="1:15" ht="42" x14ac:dyDescent="0.15">
      <c r="A59" t="s">
        <v>151</v>
      </c>
      <c r="B59" t="s">
        <v>3135</v>
      </c>
      <c r="D59" t="s">
        <v>211</v>
      </c>
      <c r="F59" s="25" t="s">
        <v>3136</v>
      </c>
      <c r="G59" s="25" t="s">
        <v>292</v>
      </c>
      <c r="H59" s="263">
        <v>22950</v>
      </c>
      <c r="I59" s="263">
        <v>0</v>
      </c>
      <c r="J59" s="263"/>
      <c r="K59" s="263"/>
      <c r="L59" t="s">
        <v>3137</v>
      </c>
      <c r="M59" s="25" t="s">
        <v>73</v>
      </c>
      <c r="N59" s="264">
        <f t="shared" si="0"/>
        <v>22950</v>
      </c>
      <c r="O59" s="265">
        <f t="shared" si="2"/>
        <v>0</v>
      </c>
    </row>
    <row r="60" spans="1:15" ht="70" x14ac:dyDescent="0.15">
      <c r="A60" t="s">
        <v>151</v>
      </c>
      <c r="B60" t="s">
        <v>3138</v>
      </c>
      <c r="D60" t="s">
        <v>211</v>
      </c>
      <c r="F60" s="25" t="s">
        <v>3139</v>
      </c>
      <c r="G60" s="25" t="s">
        <v>133</v>
      </c>
      <c r="H60" s="263">
        <v>2000</v>
      </c>
      <c r="I60" s="263">
        <v>0</v>
      </c>
      <c r="J60" s="263"/>
      <c r="K60" s="263"/>
      <c r="L60" t="s">
        <v>3140</v>
      </c>
      <c r="M60" s="25" t="s">
        <v>73</v>
      </c>
      <c r="N60" s="264">
        <f t="shared" si="0"/>
        <v>2000</v>
      </c>
      <c r="O60" s="265">
        <f t="shared" si="2"/>
        <v>0</v>
      </c>
    </row>
    <row r="61" spans="1:15" ht="70" x14ac:dyDescent="0.15">
      <c r="A61" t="s">
        <v>151</v>
      </c>
      <c r="B61" t="s">
        <v>3141</v>
      </c>
      <c r="D61" t="s">
        <v>211</v>
      </c>
      <c r="F61" s="25" t="s">
        <v>3142</v>
      </c>
      <c r="G61" s="25" t="s">
        <v>133</v>
      </c>
      <c r="H61" s="263">
        <v>8000</v>
      </c>
      <c r="I61" s="263">
        <v>0</v>
      </c>
      <c r="J61" s="263"/>
      <c r="K61" s="263"/>
      <c r="L61" t="s">
        <v>3140</v>
      </c>
      <c r="M61" s="25" t="s">
        <v>73</v>
      </c>
      <c r="N61" s="264">
        <f t="shared" si="0"/>
        <v>8000</v>
      </c>
      <c r="O61" s="265">
        <f t="shared" si="2"/>
        <v>0</v>
      </c>
    </row>
    <row r="62" spans="1:15" ht="56" x14ac:dyDescent="0.15">
      <c r="A62" t="s">
        <v>151</v>
      </c>
      <c r="B62" t="s">
        <v>3143</v>
      </c>
      <c r="D62" t="s">
        <v>211</v>
      </c>
      <c r="F62" s="25" t="s">
        <v>3144</v>
      </c>
      <c r="G62" s="25" t="s">
        <v>133</v>
      </c>
      <c r="H62" s="263">
        <v>10000</v>
      </c>
      <c r="I62" s="263">
        <v>0</v>
      </c>
      <c r="J62" s="263"/>
      <c r="K62" s="263"/>
      <c r="L62" t="s">
        <v>3145</v>
      </c>
      <c r="M62" s="25" t="s">
        <v>73</v>
      </c>
      <c r="N62" s="264">
        <f t="shared" si="0"/>
        <v>10000</v>
      </c>
      <c r="O62" s="265">
        <f t="shared" si="2"/>
        <v>0</v>
      </c>
    </row>
    <row r="63" spans="1:15" ht="56" x14ac:dyDescent="0.15">
      <c r="A63" t="s">
        <v>151</v>
      </c>
      <c r="B63" t="s">
        <v>3146</v>
      </c>
      <c r="D63" t="s">
        <v>211</v>
      </c>
      <c r="F63" s="25" t="s">
        <v>3147</v>
      </c>
      <c r="G63" s="25" t="s">
        <v>292</v>
      </c>
      <c r="H63" s="263">
        <v>13000</v>
      </c>
      <c r="I63" s="263">
        <v>0</v>
      </c>
      <c r="J63" s="263"/>
      <c r="K63" s="263"/>
      <c r="L63" t="s">
        <v>3148</v>
      </c>
      <c r="M63" s="25" t="s">
        <v>73</v>
      </c>
      <c r="N63" s="264">
        <f t="shared" si="0"/>
        <v>13000</v>
      </c>
      <c r="O63" s="265">
        <f t="shared" si="2"/>
        <v>0</v>
      </c>
    </row>
    <row r="64" spans="1:15" ht="56" x14ac:dyDescent="0.15">
      <c r="A64" t="s">
        <v>151</v>
      </c>
      <c r="B64" t="s">
        <v>3149</v>
      </c>
      <c r="D64" t="s">
        <v>211</v>
      </c>
      <c r="F64" s="25" t="s">
        <v>3150</v>
      </c>
      <c r="G64" s="25" t="s">
        <v>292</v>
      </c>
      <c r="H64" s="263">
        <v>16750</v>
      </c>
      <c r="I64" s="263">
        <v>0</v>
      </c>
      <c r="J64" s="263"/>
      <c r="K64" s="263"/>
      <c r="L64" t="s">
        <v>3151</v>
      </c>
      <c r="M64" s="25" t="s">
        <v>73</v>
      </c>
      <c r="N64" s="264">
        <f t="shared" si="0"/>
        <v>16750</v>
      </c>
      <c r="O64" s="265">
        <f t="shared" si="2"/>
        <v>0</v>
      </c>
    </row>
    <row r="65" spans="1:15" ht="56" x14ac:dyDescent="0.15">
      <c r="A65" t="s">
        <v>151</v>
      </c>
      <c r="B65" t="s">
        <v>3152</v>
      </c>
      <c r="D65" t="s">
        <v>211</v>
      </c>
      <c r="F65" s="25" t="s">
        <v>3153</v>
      </c>
      <c r="G65" s="25" t="s">
        <v>145</v>
      </c>
      <c r="H65" s="263">
        <v>2500</v>
      </c>
      <c r="I65" s="263">
        <v>0</v>
      </c>
      <c r="J65" s="263"/>
      <c r="K65" s="263"/>
      <c r="L65" t="s">
        <v>3111</v>
      </c>
      <c r="M65" s="25" t="s">
        <v>73</v>
      </c>
      <c r="N65" s="264">
        <f t="shared" si="0"/>
        <v>2500</v>
      </c>
      <c r="O65" s="265">
        <f t="shared" si="2"/>
        <v>0</v>
      </c>
    </row>
    <row r="66" spans="1:15" ht="84" x14ac:dyDescent="0.15">
      <c r="A66" t="s">
        <v>151</v>
      </c>
      <c r="B66" t="s">
        <v>3154</v>
      </c>
      <c r="D66" t="s">
        <v>211</v>
      </c>
      <c r="F66" s="25" t="s">
        <v>3155</v>
      </c>
      <c r="G66" s="25" t="s">
        <v>320</v>
      </c>
      <c r="H66" s="263">
        <v>9965</v>
      </c>
      <c r="I66" s="263">
        <v>0</v>
      </c>
      <c r="J66" s="263"/>
      <c r="K66" s="263"/>
      <c r="L66" t="s">
        <v>3156</v>
      </c>
      <c r="M66" s="25" t="s">
        <v>73</v>
      </c>
      <c r="N66" s="264">
        <f t="shared" si="0"/>
        <v>9965</v>
      </c>
      <c r="O66" s="265">
        <f t="shared" si="2"/>
        <v>0</v>
      </c>
    </row>
    <row r="67" spans="1:15" ht="42" x14ac:dyDescent="0.15">
      <c r="A67" t="s">
        <v>151</v>
      </c>
      <c r="B67" t="s">
        <v>3157</v>
      </c>
      <c r="D67" t="s">
        <v>211</v>
      </c>
      <c r="F67" s="25" t="s">
        <v>3158</v>
      </c>
      <c r="G67" s="25" t="s">
        <v>252</v>
      </c>
      <c r="H67" s="263">
        <v>26056</v>
      </c>
      <c r="I67" s="263">
        <v>0</v>
      </c>
      <c r="J67" s="263"/>
      <c r="K67" s="263"/>
      <c r="L67" t="s">
        <v>3159</v>
      </c>
      <c r="M67" s="25" t="s">
        <v>73</v>
      </c>
      <c r="N67" s="264">
        <f t="shared" si="0"/>
        <v>26056</v>
      </c>
      <c r="O67" s="265">
        <f t="shared" si="2"/>
        <v>0</v>
      </c>
    </row>
    <row r="68" spans="1:15" ht="70" x14ac:dyDescent="0.15">
      <c r="A68" t="s">
        <v>151</v>
      </c>
      <c r="B68" t="s">
        <v>3160</v>
      </c>
      <c r="D68" t="s">
        <v>211</v>
      </c>
      <c r="F68" s="25" t="s">
        <v>3161</v>
      </c>
      <c r="G68" s="25" t="s">
        <v>296</v>
      </c>
      <c r="H68" s="263">
        <v>6000</v>
      </c>
      <c r="I68" s="263">
        <v>0</v>
      </c>
      <c r="J68" s="263"/>
      <c r="K68" s="263"/>
      <c r="L68" t="s">
        <v>3162</v>
      </c>
      <c r="M68" s="25" t="s">
        <v>73</v>
      </c>
      <c r="N68" s="264">
        <f t="shared" si="0"/>
        <v>6000</v>
      </c>
      <c r="O68" s="265">
        <f t="shared" si="2"/>
        <v>0</v>
      </c>
    </row>
    <row r="69" spans="1:15" ht="42" x14ac:dyDescent="0.15">
      <c r="A69" t="s">
        <v>151</v>
      </c>
      <c r="B69" t="s">
        <v>3163</v>
      </c>
      <c r="D69" t="s">
        <v>211</v>
      </c>
      <c r="F69" s="25" t="s">
        <v>3164</v>
      </c>
      <c r="G69" s="25" t="s">
        <v>217</v>
      </c>
      <c r="H69" s="263">
        <v>2500</v>
      </c>
      <c r="I69" s="263">
        <v>0</v>
      </c>
      <c r="J69" s="263"/>
      <c r="K69" s="263"/>
      <c r="L69" t="s">
        <v>3165</v>
      </c>
      <c r="M69" s="25" t="s">
        <v>73</v>
      </c>
      <c r="N69" s="264">
        <f t="shared" ref="N69:N140" si="3">SUM(H69+I69)</f>
        <v>2500</v>
      </c>
      <c r="O69" s="265">
        <f t="shared" si="2"/>
        <v>0</v>
      </c>
    </row>
    <row r="70" spans="1:15" ht="42" x14ac:dyDescent="0.15">
      <c r="A70" t="s">
        <v>151</v>
      </c>
      <c r="B70" t="s">
        <v>3166</v>
      </c>
      <c r="D70" t="s">
        <v>211</v>
      </c>
      <c r="F70" s="25" t="s">
        <v>3167</v>
      </c>
      <c r="G70" s="25" t="s">
        <v>217</v>
      </c>
      <c r="H70" s="263">
        <v>7500</v>
      </c>
      <c r="I70" s="263">
        <v>0</v>
      </c>
      <c r="J70" s="263"/>
      <c r="K70" s="263"/>
      <c r="L70" t="s">
        <v>3165</v>
      </c>
      <c r="M70" s="25" t="s">
        <v>73</v>
      </c>
      <c r="N70" s="264">
        <f t="shared" si="3"/>
        <v>7500</v>
      </c>
      <c r="O70" s="265">
        <f t="shared" si="2"/>
        <v>0</v>
      </c>
    </row>
    <row r="71" spans="1:15" ht="56" x14ac:dyDescent="0.15">
      <c r="A71" t="s">
        <v>151</v>
      </c>
      <c r="B71" t="s">
        <v>3168</v>
      </c>
      <c r="D71" t="s">
        <v>211</v>
      </c>
      <c r="F71" s="25" t="s">
        <v>3169</v>
      </c>
      <c r="G71" s="25" t="s">
        <v>306</v>
      </c>
      <c r="H71" s="263">
        <v>15000</v>
      </c>
      <c r="I71" s="263">
        <v>0</v>
      </c>
      <c r="J71" s="263"/>
      <c r="K71" s="263"/>
      <c r="L71" t="s">
        <v>3170</v>
      </c>
      <c r="M71" s="25" t="s">
        <v>73</v>
      </c>
      <c r="N71" s="264">
        <f t="shared" si="3"/>
        <v>15000</v>
      </c>
      <c r="O71" s="265">
        <f t="shared" si="2"/>
        <v>0</v>
      </c>
    </row>
    <row r="72" spans="1:15" ht="70" x14ac:dyDescent="0.15">
      <c r="A72" t="s">
        <v>151</v>
      </c>
      <c r="B72" t="s">
        <v>3171</v>
      </c>
      <c r="D72" t="s">
        <v>211</v>
      </c>
      <c r="F72" s="25" t="s">
        <v>3172</v>
      </c>
      <c r="G72" s="25" t="s">
        <v>133</v>
      </c>
      <c r="H72" s="263">
        <v>13000</v>
      </c>
      <c r="I72" s="263">
        <v>0</v>
      </c>
      <c r="J72" s="263"/>
      <c r="K72" s="263"/>
      <c r="L72" t="s">
        <v>3173</v>
      </c>
      <c r="M72" s="25" t="s">
        <v>73</v>
      </c>
      <c r="N72" s="264">
        <f t="shared" si="3"/>
        <v>13000</v>
      </c>
      <c r="O72" s="265">
        <f t="shared" si="2"/>
        <v>0</v>
      </c>
    </row>
    <row r="73" spans="1:15" ht="56" x14ac:dyDescent="0.15">
      <c r="A73" t="s">
        <v>151</v>
      </c>
      <c r="B73" t="s">
        <v>3174</v>
      </c>
      <c r="D73" t="s">
        <v>211</v>
      </c>
      <c r="F73" s="25" t="s">
        <v>3175</v>
      </c>
      <c r="G73" s="25" t="s">
        <v>296</v>
      </c>
      <c r="H73" s="263">
        <v>19500</v>
      </c>
      <c r="I73" s="263">
        <v>0</v>
      </c>
      <c r="J73" s="263"/>
      <c r="K73" s="263"/>
      <c r="L73" t="s">
        <v>3176</v>
      </c>
      <c r="M73" s="25" t="s">
        <v>73</v>
      </c>
      <c r="N73" s="264">
        <f t="shared" si="3"/>
        <v>19500</v>
      </c>
      <c r="O73" s="265">
        <f t="shared" si="2"/>
        <v>0</v>
      </c>
    </row>
    <row r="74" spans="1:15" ht="70" x14ac:dyDescent="0.15">
      <c r="A74" t="s">
        <v>151</v>
      </c>
      <c r="B74" t="s">
        <v>3177</v>
      </c>
      <c r="D74" t="s">
        <v>211</v>
      </c>
      <c r="F74" s="25" t="s">
        <v>3178</v>
      </c>
      <c r="G74" s="25" t="s">
        <v>3179</v>
      </c>
      <c r="H74" s="263">
        <v>7000</v>
      </c>
      <c r="I74" s="263">
        <v>0</v>
      </c>
      <c r="J74" s="263"/>
      <c r="K74" s="263"/>
      <c r="L74" t="s">
        <v>3180</v>
      </c>
      <c r="M74" s="25" t="s">
        <v>73</v>
      </c>
      <c r="N74" s="264">
        <f t="shared" si="3"/>
        <v>7000</v>
      </c>
      <c r="O74" s="265">
        <f t="shared" si="2"/>
        <v>0</v>
      </c>
    </row>
    <row r="75" spans="1:15" ht="56" x14ac:dyDescent="0.15">
      <c r="A75" t="s">
        <v>151</v>
      </c>
      <c r="B75" t="s">
        <v>3181</v>
      </c>
      <c r="D75" t="s">
        <v>211</v>
      </c>
      <c r="F75" s="25" t="s">
        <v>3182</v>
      </c>
      <c r="G75" s="25" t="s">
        <v>258</v>
      </c>
      <c r="H75" s="263">
        <v>18040</v>
      </c>
      <c r="I75" s="263">
        <v>0</v>
      </c>
      <c r="J75" s="263"/>
      <c r="K75" s="263"/>
      <c r="L75" t="s">
        <v>3183</v>
      </c>
      <c r="M75" s="25" t="s">
        <v>73</v>
      </c>
      <c r="N75" s="264">
        <f t="shared" si="3"/>
        <v>18040</v>
      </c>
      <c r="O75" s="265">
        <f t="shared" si="2"/>
        <v>0</v>
      </c>
    </row>
    <row r="76" spans="1:15" ht="70" x14ac:dyDescent="0.15">
      <c r="A76" t="s">
        <v>151</v>
      </c>
      <c r="B76" t="s">
        <v>3184</v>
      </c>
      <c r="D76" t="s">
        <v>211</v>
      </c>
      <c r="F76" s="25" t="s">
        <v>3185</v>
      </c>
      <c r="G76" s="25" t="s">
        <v>258</v>
      </c>
      <c r="H76" s="263">
        <v>23000</v>
      </c>
      <c r="I76" s="263">
        <v>0</v>
      </c>
      <c r="J76" s="263"/>
      <c r="K76" s="263"/>
      <c r="L76" t="s">
        <v>3186</v>
      </c>
      <c r="M76" s="25" t="s">
        <v>172</v>
      </c>
      <c r="N76" s="264">
        <f t="shared" si="3"/>
        <v>23000</v>
      </c>
      <c r="O76" s="265">
        <f t="shared" si="2"/>
        <v>0</v>
      </c>
    </row>
    <row r="77" spans="1:15" ht="28" x14ac:dyDescent="0.15">
      <c r="A77" t="s">
        <v>151</v>
      </c>
      <c r="B77" t="s">
        <v>3187</v>
      </c>
      <c r="D77" t="s">
        <v>211</v>
      </c>
      <c r="F77" s="25" t="s">
        <v>3188</v>
      </c>
      <c r="G77" s="25" t="s">
        <v>76</v>
      </c>
      <c r="H77" s="263">
        <v>12000</v>
      </c>
      <c r="I77" s="263">
        <v>0</v>
      </c>
      <c r="J77" s="263"/>
      <c r="K77" s="263"/>
      <c r="L77" t="s">
        <v>3189</v>
      </c>
      <c r="M77" s="25" t="s">
        <v>73</v>
      </c>
      <c r="N77" s="264">
        <f t="shared" si="3"/>
        <v>12000</v>
      </c>
      <c r="O77" s="265">
        <f t="shared" si="2"/>
        <v>0</v>
      </c>
    </row>
    <row r="78" spans="1:15" ht="42" x14ac:dyDescent="0.15">
      <c r="A78" t="s">
        <v>151</v>
      </c>
      <c r="B78" t="s">
        <v>3190</v>
      </c>
      <c r="D78" t="s">
        <v>211</v>
      </c>
      <c r="F78" s="25" t="s">
        <v>3191</v>
      </c>
      <c r="G78" s="25" t="s">
        <v>3192</v>
      </c>
      <c r="H78" s="263">
        <v>13000</v>
      </c>
      <c r="I78" s="263">
        <v>0</v>
      </c>
      <c r="J78" s="263"/>
      <c r="K78" s="263"/>
      <c r="L78" t="s">
        <v>3193</v>
      </c>
      <c r="M78" s="25" t="s">
        <v>73</v>
      </c>
      <c r="N78" s="264">
        <f t="shared" si="3"/>
        <v>13000</v>
      </c>
      <c r="O78" s="265">
        <f t="shared" si="2"/>
        <v>0</v>
      </c>
    </row>
    <row r="79" spans="1:15" ht="56" x14ac:dyDescent="0.15">
      <c r="A79" t="s">
        <v>151</v>
      </c>
      <c r="B79" t="s">
        <v>3194</v>
      </c>
      <c r="D79" t="s">
        <v>211</v>
      </c>
      <c r="F79" s="25" t="s">
        <v>3195</v>
      </c>
      <c r="G79" s="25" t="s">
        <v>133</v>
      </c>
      <c r="H79" s="263">
        <v>18000</v>
      </c>
      <c r="I79" s="263">
        <v>0</v>
      </c>
      <c r="J79" s="263"/>
      <c r="K79" s="263"/>
      <c r="L79" t="s">
        <v>3196</v>
      </c>
      <c r="M79" s="25" t="s">
        <v>73</v>
      </c>
      <c r="N79" s="264">
        <f t="shared" si="3"/>
        <v>18000</v>
      </c>
      <c r="O79" s="265">
        <f t="shared" si="2"/>
        <v>0</v>
      </c>
    </row>
    <row r="80" spans="1:15" ht="56" x14ac:dyDescent="0.15">
      <c r="A80" t="s">
        <v>151</v>
      </c>
      <c r="B80" t="s">
        <v>3197</v>
      </c>
      <c r="D80" t="s">
        <v>211</v>
      </c>
      <c r="F80" s="25" t="s">
        <v>3198</v>
      </c>
      <c r="G80" s="25" t="s">
        <v>258</v>
      </c>
      <c r="H80" s="263">
        <v>19576</v>
      </c>
      <c r="I80" s="263">
        <v>0</v>
      </c>
      <c r="J80" s="263"/>
      <c r="K80" s="263"/>
      <c r="L80" t="s">
        <v>3199</v>
      </c>
      <c r="M80" s="25" t="s">
        <v>73</v>
      </c>
      <c r="N80" s="264">
        <f t="shared" si="3"/>
        <v>19576</v>
      </c>
      <c r="O80" s="265">
        <f t="shared" si="2"/>
        <v>0</v>
      </c>
    </row>
    <row r="81" spans="1:15" ht="42" x14ac:dyDescent="0.15">
      <c r="A81" t="s">
        <v>151</v>
      </c>
      <c r="B81" t="s">
        <v>3200</v>
      </c>
      <c r="D81" t="s">
        <v>211</v>
      </c>
      <c r="F81" s="25" t="s">
        <v>3201</v>
      </c>
      <c r="G81" s="25" t="s">
        <v>76</v>
      </c>
      <c r="H81" s="263">
        <v>6000</v>
      </c>
      <c r="I81" s="263">
        <v>0</v>
      </c>
      <c r="J81" s="263"/>
      <c r="K81" s="263"/>
      <c r="L81" t="s">
        <v>3202</v>
      </c>
      <c r="M81" s="25" t="s">
        <v>73</v>
      </c>
      <c r="N81" s="264">
        <f t="shared" si="3"/>
        <v>6000</v>
      </c>
      <c r="O81" s="265">
        <f t="shared" si="2"/>
        <v>0</v>
      </c>
    </row>
    <row r="82" spans="1:15" ht="56" x14ac:dyDescent="0.15">
      <c r="A82" t="s">
        <v>151</v>
      </c>
      <c r="B82" t="s">
        <v>3203</v>
      </c>
      <c r="D82" t="s">
        <v>211</v>
      </c>
      <c r="F82" s="25" t="s">
        <v>3204</v>
      </c>
      <c r="G82" s="25" t="s">
        <v>145</v>
      </c>
      <c r="H82" s="263">
        <v>1500</v>
      </c>
      <c r="I82" s="263">
        <v>0</v>
      </c>
      <c r="J82" s="263"/>
      <c r="K82" s="263"/>
      <c r="L82" t="s">
        <v>3205</v>
      </c>
      <c r="M82" s="25" t="s">
        <v>73</v>
      </c>
      <c r="N82" s="264">
        <f t="shared" si="3"/>
        <v>1500</v>
      </c>
      <c r="O82" s="265">
        <f t="shared" si="2"/>
        <v>0</v>
      </c>
    </row>
    <row r="83" spans="1:15" ht="42" x14ac:dyDescent="0.15">
      <c r="A83" t="s">
        <v>151</v>
      </c>
      <c r="B83" t="s">
        <v>3206</v>
      </c>
      <c r="D83" t="s">
        <v>211</v>
      </c>
      <c r="F83" s="25" t="s">
        <v>3207</v>
      </c>
      <c r="G83" s="25" t="s">
        <v>145</v>
      </c>
      <c r="H83" s="263">
        <v>8725</v>
      </c>
      <c r="I83" s="263">
        <v>0</v>
      </c>
      <c r="J83" s="263"/>
      <c r="K83" s="263"/>
      <c r="L83" t="s">
        <v>3205</v>
      </c>
      <c r="M83" s="25" t="s">
        <v>73</v>
      </c>
      <c r="N83" s="264">
        <f t="shared" si="3"/>
        <v>8725</v>
      </c>
      <c r="O83" s="265">
        <f t="shared" si="2"/>
        <v>0</v>
      </c>
    </row>
    <row r="84" spans="1:15" ht="42" x14ac:dyDescent="0.15">
      <c r="A84" t="s">
        <v>151</v>
      </c>
      <c r="B84" t="s">
        <v>3208</v>
      </c>
      <c r="D84" t="s">
        <v>211</v>
      </c>
      <c r="F84" s="25" t="s">
        <v>3209</v>
      </c>
      <c r="G84" s="25" t="s">
        <v>3210</v>
      </c>
      <c r="H84" s="263">
        <v>12000</v>
      </c>
      <c r="I84" s="263">
        <v>0</v>
      </c>
      <c r="J84" s="263"/>
      <c r="K84" s="263"/>
      <c r="L84" t="s">
        <v>3211</v>
      </c>
      <c r="M84" s="25" t="s">
        <v>73</v>
      </c>
      <c r="N84" s="264">
        <f t="shared" si="3"/>
        <v>12000</v>
      </c>
      <c r="O84" s="265">
        <f t="shared" si="2"/>
        <v>0</v>
      </c>
    </row>
    <row r="85" spans="1:15" ht="42" x14ac:dyDescent="0.15">
      <c r="A85" t="s">
        <v>151</v>
      </c>
      <c r="B85" t="s">
        <v>3212</v>
      </c>
      <c r="D85" t="s">
        <v>211</v>
      </c>
      <c r="F85" s="25" t="s">
        <v>3213</v>
      </c>
      <c r="G85" s="25" t="s">
        <v>313</v>
      </c>
      <c r="H85" s="263">
        <v>8750</v>
      </c>
      <c r="I85" s="263">
        <v>0</v>
      </c>
      <c r="J85" s="263"/>
      <c r="K85" s="263"/>
      <c r="L85" t="s">
        <v>3214</v>
      </c>
      <c r="M85" s="25" t="s">
        <v>73</v>
      </c>
      <c r="N85" s="264">
        <f t="shared" si="3"/>
        <v>8750</v>
      </c>
      <c r="O85" s="265">
        <f t="shared" si="2"/>
        <v>0</v>
      </c>
    </row>
    <row r="86" spans="1:15" ht="56" x14ac:dyDescent="0.15">
      <c r="A86" t="s">
        <v>151</v>
      </c>
      <c r="B86" t="s">
        <v>3215</v>
      </c>
      <c r="D86" t="s">
        <v>211</v>
      </c>
      <c r="F86" s="25" t="s">
        <v>3216</v>
      </c>
      <c r="G86" s="25" t="s">
        <v>224</v>
      </c>
      <c r="H86" s="263">
        <v>10000</v>
      </c>
      <c r="I86" s="263">
        <v>0</v>
      </c>
      <c r="J86" s="263"/>
      <c r="K86" s="263"/>
      <c r="L86" t="s">
        <v>3217</v>
      </c>
      <c r="M86" s="25" t="s">
        <v>73</v>
      </c>
      <c r="N86" s="264">
        <f t="shared" si="3"/>
        <v>10000</v>
      </c>
      <c r="O86" s="265">
        <f t="shared" si="2"/>
        <v>0</v>
      </c>
    </row>
    <row r="87" spans="1:15" ht="42" x14ac:dyDescent="0.15">
      <c r="A87" t="s">
        <v>151</v>
      </c>
      <c r="B87" t="s">
        <v>3218</v>
      </c>
      <c r="D87" t="s">
        <v>211</v>
      </c>
      <c r="F87" s="25" t="s">
        <v>3219</v>
      </c>
      <c r="G87" s="25" t="s">
        <v>292</v>
      </c>
      <c r="H87" s="263">
        <v>10450</v>
      </c>
      <c r="I87" s="263">
        <v>0</v>
      </c>
      <c r="J87" s="263"/>
      <c r="K87" s="263"/>
      <c r="L87" t="s">
        <v>3220</v>
      </c>
      <c r="M87" s="25" t="s">
        <v>73</v>
      </c>
      <c r="N87" s="264">
        <f t="shared" si="3"/>
        <v>10450</v>
      </c>
      <c r="O87" s="265">
        <f t="shared" si="2"/>
        <v>0</v>
      </c>
    </row>
    <row r="88" spans="1:15" ht="56" x14ac:dyDescent="0.15">
      <c r="A88" t="s">
        <v>151</v>
      </c>
      <c r="B88" t="s">
        <v>3221</v>
      </c>
      <c r="D88" t="s">
        <v>211</v>
      </c>
      <c r="F88" s="25" t="s">
        <v>3222</v>
      </c>
      <c r="G88" s="25" t="s">
        <v>292</v>
      </c>
      <c r="H88" s="263">
        <v>7500</v>
      </c>
      <c r="I88" s="263">
        <v>0</v>
      </c>
      <c r="J88" s="263"/>
      <c r="K88" s="263"/>
      <c r="L88" t="s">
        <v>3223</v>
      </c>
      <c r="M88" s="25" t="s">
        <v>73</v>
      </c>
      <c r="N88" s="264">
        <f t="shared" si="3"/>
        <v>7500</v>
      </c>
      <c r="O88" s="265">
        <f t="shared" si="2"/>
        <v>0</v>
      </c>
    </row>
    <row r="89" spans="1:15" ht="42" x14ac:dyDescent="0.15">
      <c r="A89" t="s">
        <v>151</v>
      </c>
      <c r="B89" t="s">
        <v>3224</v>
      </c>
      <c r="D89" t="s">
        <v>211</v>
      </c>
      <c r="F89" s="25" t="s">
        <v>3225</v>
      </c>
      <c r="G89" s="25" t="s">
        <v>288</v>
      </c>
      <c r="H89" s="263">
        <v>7000</v>
      </c>
      <c r="I89" s="263">
        <v>0</v>
      </c>
      <c r="J89" s="263"/>
      <c r="K89" s="263"/>
      <c r="L89" t="s">
        <v>3226</v>
      </c>
      <c r="M89" s="25" t="s">
        <v>73</v>
      </c>
      <c r="N89" s="264">
        <f t="shared" si="3"/>
        <v>7000</v>
      </c>
      <c r="O89" s="265">
        <f t="shared" si="2"/>
        <v>0</v>
      </c>
    </row>
    <row r="90" spans="1:15" ht="70" x14ac:dyDescent="0.15">
      <c r="A90" t="s">
        <v>151</v>
      </c>
      <c r="B90" t="s">
        <v>3227</v>
      </c>
      <c r="D90" t="s">
        <v>211</v>
      </c>
      <c r="F90" s="25" t="s">
        <v>3228</v>
      </c>
      <c r="G90" s="25" t="s">
        <v>133</v>
      </c>
      <c r="H90" s="266">
        <v>13000</v>
      </c>
      <c r="I90" s="266">
        <v>0</v>
      </c>
      <c r="J90" s="263"/>
      <c r="K90" s="263"/>
      <c r="L90" t="s">
        <v>3229</v>
      </c>
      <c r="M90" s="25" t="s">
        <v>73</v>
      </c>
      <c r="N90" s="264">
        <f t="shared" si="3"/>
        <v>13000</v>
      </c>
      <c r="O90" s="265">
        <f t="shared" si="2"/>
        <v>0</v>
      </c>
    </row>
    <row r="91" spans="1:15" ht="70" x14ac:dyDescent="0.15">
      <c r="A91" t="s">
        <v>151</v>
      </c>
      <c r="B91" t="s">
        <v>3230</v>
      </c>
      <c r="D91" t="s">
        <v>211</v>
      </c>
      <c r="F91" s="25" t="s">
        <v>3231</v>
      </c>
      <c r="G91" s="25" t="s">
        <v>133</v>
      </c>
      <c r="H91" s="263">
        <v>10000</v>
      </c>
      <c r="I91" s="263">
        <v>0</v>
      </c>
      <c r="J91" s="263"/>
      <c r="K91" s="263"/>
      <c r="L91" t="s">
        <v>3232</v>
      </c>
      <c r="M91" s="25" t="s">
        <v>73</v>
      </c>
      <c r="N91" s="264">
        <f t="shared" si="3"/>
        <v>10000</v>
      </c>
      <c r="O91" s="265">
        <f t="shared" si="2"/>
        <v>0</v>
      </c>
    </row>
    <row r="92" spans="1:15" ht="70" x14ac:dyDescent="0.15">
      <c r="A92" t="s">
        <v>151</v>
      </c>
      <c r="B92" t="s">
        <v>3233</v>
      </c>
      <c r="D92" t="s">
        <v>211</v>
      </c>
      <c r="F92" s="25" t="s">
        <v>3234</v>
      </c>
      <c r="G92" s="25" t="s">
        <v>133</v>
      </c>
      <c r="H92" s="263">
        <v>11000</v>
      </c>
      <c r="I92" s="263">
        <v>0</v>
      </c>
      <c r="J92" s="263"/>
      <c r="K92" s="263"/>
      <c r="L92" t="s">
        <v>3235</v>
      </c>
      <c r="M92" s="25" t="s">
        <v>73</v>
      </c>
      <c r="N92" s="264">
        <f t="shared" si="3"/>
        <v>11000</v>
      </c>
      <c r="O92" s="265">
        <f t="shared" ref="O92:O97" si="4">IF((J92+K92)&gt;0,(J92+K92)-N92,0)</f>
        <v>0</v>
      </c>
    </row>
    <row r="93" spans="1:15" ht="84" x14ac:dyDescent="0.15">
      <c r="A93" t="s">
        <v>151</v>
      </c>
      <c r="B93" t="s">
        <v>3236</v>
      </c>
      <c r="D93" t="s">
        <v>211</v>
      </c>
      <c r="F93" s="25" t="s">
        <v>3237</v>
      </c>
      <c r="G93" s="25" t="s">
        <v>3238</v>
      </c>
      <c r="H93" s="263">
        <v>8000</v>
      </c>
      <c r="I93" s="263">
        <v>0</v>
      </c>
      <c r="J93" s="263"/>
      <c r="K93" s="263"/>
      <c r="L93" t="s">
        <v>3239</v>
      </c>
      <c r="M93" s="25" t="s">
        <v>73</v>
      </c>
      <c r="N93" s="264">
        <f t="shared" si="3"/>
        <v>8000</v>
      </c>
      <c r="O93" s="265">
        <f t="shared" si="4"/>
        <v>0</v>
      </c>
    </row>
    <row r="94" spans="1:15" ht="84" x14ac:dyDescent="0.15">
      <c r="A94" t="s">
        <v>151</v>
      </c>
      <c r="B94" t="s">
        <v>3236</v>
      </c>
      <c r="D94" t="s">
        <v>211</v>
      </c>
      <c r="F94" s="25" t="s">
        <v>3237</v>
      </c>
      <c r="G94" s="25" t="s">
        <v>3238</v>
      </c>
      <c r="H94" s="263">
        <v>8000</v>
      </c>
      <c r="I94" s="263">
        <v>0</v>
      </c>
      <c r="J94" s="263"/>
      <c r="K94" s="263"/>
      <c r="L94" t="s">
        <v>3240</v>
      </c>
      <c r="M94" s="25" t="s">
        <v>73</v>
      </c>
      <c r="N94" s="264">
        <f t="shared" si="3"/>
        <v>8000</v>
      </c>
      <c r="O94" s="265">
        <f t="shared" si="4"/>
        <v>0</v>
      </c>
    </row>
    <row r="95" spans="1:15" ht="42" x14ac:dyDescent="0.15">
      <c r="A95" t="s">
        <v>151</v>
      </c>
      <c r="B95" t="s">
        <v>3241</v>
      </c>
      <c r="D95" t="s">
        <v>211</v>
      </c>
      <c r="F95" s="25" t="s">
        <v>3242</v>
      </c>
      <c r="G95" s="25" t="s">
        <v>3210</v>
      </c>
      <c r="H95" s="263">
        <v>12000</v>
      </c>
      <c r="I95" s="263">
        <v>0</v>
      </c>
      <c r="J95" s="263"/>
      <c r="K95" s="263"/>
      <c r="L95" t="s">
        <v>3211</v>
      </c>
      <c r="M95" s="25" t="s">
        <v>73</v>
      </c>
      <c r="N95" s="264">
        <f t="shared" si="3"/>
        <v>12000</v>
      </c>
      <c r="O95" s="265">
        <f t="shared" si="4"/>
        <v>0</v>
      </c>
    </row>
    <row r="96" spans="1:15" ht="42" x14ac:dyDescent="0.15">
      <c r="A96" t="s">
        <v>151</v>
      </c>
      <c r="B96" t="s">
        <v>3243</v>
      </c>
      <c r="D96" t="s">
        <v>211</v>
      </c>
      <c r="F96" s="25" t="s">
        <v>3244</v>
      </c>
      <c r="G96" s="25" t="s">
        <v>288</v>
      </c>
      <c r="H96" s="263">
        <v>5000</v>
      </c>
      <c r="I96" s="263">
        <v>0</v>
      </c>
      <c r="J96" s="263"/>
      <c r="K96" s="263"/>
      <c r="L96" t="s">
        <v>3245</v>
      </c>
      <c r="M96" s="25" t="s">
        <v>73</v>
      </c>
      <c r="N96" s="264">
        <f t="shared" si="3"/>
        <v>5000</v>
      </c>
      <c r="O96" s="265">
        <f t="shared" si="4"/>
        <v>0</v>
      </c>
    </row>
    <row r="97" spans="1:17" ht="42" x14ac:dyDescent="0.15">
      <c r="A97" t="s">
        <v>151</v>
      </c>
      <c r="B97" t="s">
        <v>3246</v>
      </c>
      <c r="D97" t="s">
        <v>211</v>
      </c>
      <c r="F97" s="25" t="s">
        <v>3247</v>
      </c>
      <c r="G97" s="25" t="s">
        <v>292</v>
      </c>
      <c r="H97" s="263">
        <v>4000</v>
      </c>
      <c r="I97" s="263">
        <v>0</v>
      </c>
      <c r="J97" s="263"/>
      <c r="K97" s="263"/>
      <c r="L97" t="s">
        <v>3248</v>
      </c>
      <c r="M97" s="25" t="s">
        <v>73</v>
      </c>
      <c r="N97" s="264">
        <f t="shared" si="3"/>
        <v>4000</v>
      </c>
      <c r="O97" s="265">
        <f t="shared" si="4"/>
        <v>0</v>
      </c>
    </row>
    <row r="98" spans="1:17" ht="30" customHeight="1" x14ac:dyDescent="0.15">
      <c r="F98" s="25"/>
      <c r="G98" s="25"/>
      <c r="H98" s="263"/>
      <c r="I98" s="263"/>
      <c r="J98" s="263"/>
      <c r="K98" s="263"/>
      <c r="M98" s="282"/>
      <c r="N98" s="283"/>
      <c r="O98" s="285" t="s">
        <v>3373</v>
      </c>
      <c r="P98" s="284">
        <f>COUNTA(A28:A97)</f>
        <v>70</v>
      </c>
      <c r="Q98" s="283">
        <f>SUM(N28:N97)</f>
        <v>875356.88</v>
      </c>
    </row>
    <row r="99" spans="1:17" ht="15" x14ac:dyDescent="0.2">
      <c r="A99" s="269" t="s">
        <v>530</v>
      </c>
      <c r="B99" s="270"/>
      <c r="C99" s="270"/>
      <c r="D99" s="270"/>
      <c r="E99" s="270"/>
      <c r="F99" s="271"/>
      <c r="G99" s="271"/>
      <c r="H99" s="272">
        <f>SUBTOTAL(9,H28:H97)</f>
        <v>749033</v>
      </c>
      <c r="I99" s="272">
        <f>SUBTOTAL(9,I28:I97)</f>
        <v>126323.88000000002</v>
      </c>
      <c r="J99" s="272">
        <f>SUBTOTAL(9,J28:J97)</f>
        <v>0</v>
      </c>
      <c r="K99" s="267">
        <f>SUBTOTAL(9,K28:K97)</f>
        <v>319478.8</v>
      </c>
      <c r="L99" s="270"/>
      <c r="M99" s="271"/>
      <c r="N99" s="272">
        <f>SUM(N28:N97)</f>
        <v>875356.88</v>
      </c>
      <c r="O99" s="272">
        <f>SUM(O28:O97)</f>
        <v>193154.92000000004</v>
      </c>
    </row>
    <row r="100" spans="1:17" ht="28" x14ac:dyDescent="0.15">
      <c r="A100" t="s">
        <v>381</v>
      </c>
      <c r="B100" t="s">
        <v>3257</v>
      </c>
      <c r="D100" t="s">
        <v>383</v>
      </c>
      <c r="E100" s="279" t="s">
        <v>3258</v>
      </c>
      <c r="F100" s="25" t="s">
        <v>3259</v>
      </c>
      <c r="G100" s="25" t="s">
        <v>76</v>
      </c>
      <c r="H100" s="263"/>
      <c r="I100" s="263">
        <v>41063.1</v>
      </c>
      <c r="J100" s="263"/>
      <c r="K100" s="263">
        <v>98337.17</v>
      </c>
      <c r="L100" t="s">
        <v>3260</v>
      </c>
      <c r="M100" s="25" t="s">
        <v>156</v>
      </c>
      <c r="N100" s="264">
        <f>SUM(H100+I100)</f>
        <v>41063.1</v>
      </c>
      <c r="O100" s="265">
        <f t="shared" ref="O100:O102" si="5">IF((J100+K100)&gt;0,(J100+K100)-N100,0)</f>
        <v>57274.07</v>
      </c>
    </row>
    <row r="101" spans="1:17" ht="28" x14ac:dyDescent="0.15">
      <c r="A101" t="s">
        <v>381</v>
      </c>
      <c r="B101" t="s">
        <v>3267</v>
      </c>
      <c r="D101" t="s">
        <v>383</v>
      </c>
      <c r="E101" s="279" t="s">
        <v>3258</v>
      </c>
      <c r="F101" s="25" t="s">
        <v>3268</v>
      </c>
      <c r="G101" s="25" t="s">
        <v>3269</v>
      </c>
      <c r="H101" s="263"/>
      <c r="I101" s="263">
        <v>36623.14</v>
      </c>
      <c r="J101" s="263"/>
      <c r="K101" s="263">
        <v>80057.350000000006</v>
      </c>
      <c r="L101" t="s">
        <v>3270</v>
      </c>
      <c r="M101" s="25" t="s">
        <v>156</v>
      </c>
      <c r="N101" s="264">
        <f>SUM(H101+I101)</f>
        <v>36623.14</v>
      </c>
      <c r="O101" s="265">
        <f t="shared" si="5"/>
        <v>43434.210000000006</v>
      </c>
    </row>
    <row r="102" spans="1:17" ht="28" x14ac:dyDescent="0.15">
      <c r="A102" t="s">
        <v>381</v>
      </c>
      <c r="B102" t="s">
        <v>3274</v>
      </c>
      <c r="D102" t="s">
        <v>383</v>
      </c>
      <c r="E102" s="279" t="s">
        <v>3258</v>
      </c>
      <c r="F102" s="25" t="s">
        <v>3275</v>
      </c>
      <c r="G102" s="25" t="s">
        <v>193</v>
      </c>
      <c r="H102" s="263"/>
      <c r="I102" s="263">
        <v>39567.599999999999</v>
      </c>
      <c r="J102" s="263"/>
      <c r="K102" s="263">
        <v>106222.36</v>
      </c>
      <c r="L102" t="s">
        <v>3276</v>
      </c>
      <c r="M102" s="25" t="s">
        <v>156</v>
      </c>
      <c r="N102" s="264">
        <f>SUM(H102+I102)</f>
        <v>39567.599999999999</v>
      </c>
      <c r="O102" s="265">
        <f t="shared" si="5"/>
        <v>66654.760000000009</v>
      </c>
      <c r="P102" s="27" t="s">
        <v>3372</v>
      </c>
      <c r="Q102" s="27" t="s">
        <v>3377</v>
      </c>
    </row>
    <row r="103" spans="1:17" ht="26.25" customHeight="1" x14ac:dyDescent="0.15">
      <c r="E103" s="279"/>
      <c r="F103" s="25"/>
      <c r="G103" s="25"/>
      <c r="H103" s="263"/>
      <c r="I103" s="263"/>
      <c r="J103" s="263"/>
      <c r="K103" s="263"/>
      <c r="M103" s="282"/>
      <c r="N103" s="283"/>
      <c r="O103" s="285" t="s">
        <v>3373</v>
      </c>
      <c r="P103" s="284">
        <f>COUNTA(M100:M102)</f>
        <v>3</v>
      </c>
      <c r="Q103" s="283">
        <f>SUM(N100:N102)</f>
        <v>117253.84</v>
      </c>
    </row>
    <row r="104" spans="1:17" ht="28" x14ac:dyDescent="0.15">
      <c r="A104" t="s">
        <v>381</v>
      </c>
      <c r="B104" t="s">
        <v>3315</v>
      </c>
      <c r="D104" t="s">
        <v>438</v>
      </c>
      <c r="F104" s="25" t="s">
        <v>3316</v>
      </c>
      <c r="G104" s="25" t="s">
        <v>3317</v>
      </c>
      <c r="H104" s="263"/>
      <c r="I104" s="263">
        <v>74226.899999999994</v>
      </c>
      <c r="J104" s="263"/>
      <c r="K104" s="263">
        <v>175377.69</v>
      </c>
      <c r="L104" t="s">
        <v>3318</v>
      </c>
      <c r="M104" s="25" t="s">
        <v>3319</v>
      </c>
      <c r="N104" s="264">
        <f>SUM(H104+I104)</f>
        <v>74226.899999999994</v>
      </c>
      <c r="O104" s="265">
        <f t="shared" ref="O104:O107" si="6">IF((J104+K104)&gt;0,(J104+K104)-N104,0)</f>
        <v>101150.79000000001</v>
      </c>
    </row>
    <row r="105" spans="1:17" ht="28" x14ac:dyDescent="0.15">
      <c r="A105" t="s">
        <v>381</v>
      </c>
      <c r="B105" t="s">
        <v>3320</v>
      </c>
      <c r="D105" t="s">
        <v>438</v>
      </c>
      <c r="F105" s="25" t="s">
        <v>3321</v>
      </c>
      <c r="G105" s="25" t="s">
        <v>3317</v>
      </c>
      <c r="H105" s="263"/>
      <c r="I105" s="263">
        <v>74226.899999999994</v>
      </c>
      <c r="J105" s="263"/>
      <c r="K105" s="263">
        <v>175377.69</v>
      </c>
      <c r="L105" t="s">
        <v>3322</v>
      </c>
      <c r="M105" s="25" t="s">
        <v>3319</v>
      </c>
      <c r="N105" s="264">
        <f>SUM(H105+I105)</f>
        <v>74226.899999999994</v>
      </c>
      <c r="O105" s="265">
        <f t="shared" si="6"/>
        <v>101150.79000000001</v>
      </c>
    </row>
    <row r="106" spans="1:17" ht="28" x14ac:dyDescent="0.15">
      <c r="A106" t="s">
        <v>381</v>
      </c>
      <c r="B106" t="s">
        <v>3323</v>
      </c>
      <c r="D106" t="s">
        <v>438</v>
      </c>
      <c r="F106" s="25" t="s">
        <v>3321</v>
      </c>
      <c r="G106" s="25" t="s">
        <v>3317</v>
      </c>
      <c r="H106" s="263"/>
      <c r="I106" s="263">
        <v>74226.899999999994</v>
      </c>
      <c r="J106" s="263"/>
      <c r="K106" s="263">
        <v>175377.69</v>
      </c>
      <c r="L106" t="s">
        <v>3324</v>
      </c>
      <c r="M106" s="25" t="s">
        <v>3319</v>
      </c>
      <c r="N106" s="264">
        <f>SUM(H106+I106)</f>
        <v>74226.899999999994</v>
      </c>
      <c r="O106" s="265">
        <f t="shared" si="6"/>
        <v>101150.79000000001</v>
      </c>
    </row>
    <row r="107" spans="1:17" ht="28" x14ac:dyDescent="0.15">
      <c r="A107" t="s">
        <v>381</v>
      </c>
      <c r="B107" t="s">
        <v>3325</v>
      </c>
      <c r="D107" t="s">
        <v>438</v>
      </c>
      <c r="F107" s="25" t="s">
        <v>3321</v>
      </c>
      <c r="G107" s="25" t="s">
        <v>3317</v>
      </c>
      <c r="H107" s="263"/>
      <c r="I107" s="263">
        <v>74226.899999999994</v>
      </c>
      <c r="J107" s="263"/>
      <c r="K107" s="263">
        <v>175377.69</v>
      </c>
      <c r="L107" t="s">
        <v>3326</v>
      </c>
      <c r="M107" s="25" t="s">
        <v>3319</v>
      </c>
      <c r="N107" s="264">
        <f>SUM(H107+I107)</f>
        <v>74226.899999999994</v>
      </c>
      <c r="O107" s="265">
        <f t="shared" si="6"/>
        <v>101150.79000000001</v>
      </c>
    </row>
    <row r="108" spans="1:17" ht="27" customHeight="1" x14ac:dyDescent="0.15">
      <c r="F108" s="25"/>
      <c r="G108" s="25"/>
      <c r="H108" s="263"/>
      <c r="I108" s="263"/>
      <c r="J108" s="263"/>
      <c r="K108" s="263"/>
      <c r="M108" s="282"/>
      <c r="N108" s="283"/>
      <c r="O108" s="285" t="s">
        <v>3373</v>
      </c>
      <c r="P108" s="284">
        <f>COUNTA(M104:M107)</f>
        <v>4</v>
      </c>
      <c r="Q108" s="283">
        <f>SUM(N104:N107)</f>
        <v>296907.59999999998</v>
      </c>
    </row>
    <row r="109" spans="1:17" ht="28" x14ac:dyDescent="0.15">
      <c r="A109" t="s">
        <v>381</v>
      </c>
      <c r="B109" t="s">
        <v>3249</v>
      </c>
      <c r="D109" t="s">
        <v>383</v>
      </c>
      <c r="F109" s="25" t="s">
        <v>387</v>
      </c>
      <c r="G109" s="25" t="s">
        <v>3250</v>
      </c>
      <c r="H109" s="263"/>
      <c r="I109" s="263">
        <v>145646</v>
      </c>
      <c r="J109" s="263"/>
      <c r="K109" s="263">
        <v>345426.83</v>
      </c>
      <c r="L109" t="s">
        <v>3251</v>
      </c>
      <c r="M109" s="25" t="s">
        <v>172</v>
      </c>
      <c r="N109" s="264">
        <f t="shared" ref="N109:N120" si="7">SUM(H109+I109)</f>
        <v>145646</v>
      </c>
      <c r="O109" s="265">
        <f t="shared" ref="O109:O121" si="8">IF((J109+K109)&gt;0,(J109+K109)-N109,0)</f>
        <v>199780.83000000002</v>
      </c>
    </row>
    <row r="110" spans="1:17" ht="28" x14ac:dyDescent="0.15">
      <c r="A110" t="s">
        <v>381</v>
      </c>
      <c r="B110" t="s">
        <v>3261</v>
      </c>
      <c r="D110" t="s">
        <v>383</v>
      </c>
      <c r="F110" s="25" t="s">
        <v>387</v>
      </c>
      <c r="G110" s="25" t="s">
        <v>3262</v>
      </c>
      <c r="H110" s="263"/>
      <c r="I110" s="263">
        <v>151605.54999999999</v>
      </c>
      <c r="J110" s="263"/>
      <c r="K110" s="263">
        <v>358910.47</v>
      </c>
      <c r="L110" t="s">
        <v>3263</v>
      </c>
      <c r="M110" s="25" t="s">
        <v>172</v>
      </c>
      <c r="N110" s="264">
        <f t="shared" si="7"/>
        <v>151605.54999999999</v>
      </c>
      <c r="O110" s="265">
        <f t="shared" si="8"/>
        <v>207304.91999999998</v>
      </c>
    </row>
    <row r="111" spans="1:17" ht="28" x14ac:dyDescent="0.15">
      <c r="A111" t="s">
        <v>381</v>
      </c>
      <c r="B111" t="s">
        <v>3264</v>
      </c>
      <c r="D111" t="s">
        <v>383</v>
      </c>
      <c r="F111" s="25" t="s">
        <v>3265</v>
      </c>
      <c r="G111" s="25" t="s">
        <v>193</v>
      </c>
      <c r="H111" s="263"/>
      <c r="I111" s="263">
        <v>149079.15</v>
      </c>
      <c r="J111" s="263"/>
      <c r="K111" s="263">
        <v>374605.14</v>
      </c>
      <c r="L111" t="s">
        <v>3266</v>
      </c>
      <c r="M111" s="25" t="s">
        <v>172</v>
      </c>
      <c r="N111" s="264">
        <f t="shared" si="7"/>
        <v>149079.15</v>
      </c>
      <c r="O111" s="265">
        <f t="shared" si="8"/>
        <v>225525.99000000002</v>
      </c>
    </row>
    <row r="112" spans="1:17" ht="28" x14ac:dyDescent="0.15">
      <c r="A112" t="s">
        <v>381</v>
      </c>
      <c r="B112" t="s">
        <v>3271</v>
      </c>
      <c r="D112" t="s">
        <v>383</v>
      </c>
      <c r="F112" s="25" t="s">
        <v>387</v>
      </c>
      <c r="G112" s="25" t="s">
        <v>3272</v>
      </c>
      <c r="H112" s="263"/>
      <c r="I112" s="263">
        <v>110407.2</v>
      </c>
      <c r="J112" s="263"/>
      <c r="K112" s="263">
        <v>261444.28</v>
      </c>
      <c r="L112" t="s">
        <v>3273</v>
      </c>
      <c r="M112" s="25" t="s">
        <v>172</v>
      </c>
      <c r="N112" s="264">
        <f t="shared" si="7"/>
        <v>110407.2</v>
      </c>
      <c r="O112" s="265">
        <f t="shared" si="8"/>
        <v>151037.08000000002</v>
      </c>
    </row>
    <row r="113" spans="1:17" ht="28" x14ac:dyDescent="0.15">
      <c r="A113" t="s">
        <v>381</v>
      </c>
      <c r="B113" t="s">
        <v>3277</v>
      </c>
      <c r="D113" t="s">
        <v>383</v>
      </c>
      <c r="F113" s="25" t="s">
        <v>387</v>
      </c>
      <c r="G113" s="25" t="s">
        <v>3278</v>
      </c>
      <c r="H113" s="263"/>
      <c r="I113" s="263">
        <v>102478.61</v>
      </c>
      <c r="J113" s="263"/>
      <c r="K113" s="263">
        <v>323262.03000000003</v>
      </c>
      <c r="L113" t="s">
        <v>3279</v>
      </c>
      <c r="M113" s="25" t="s">
        <v>172</v>
      </c>
      <c r="N113" s="264">
        <f t="shared" si="7"/>
        <v>102478.61</v>
      </c>
      <c r="O113" s="265">
        <f t="shared" si="8"/>
        <v>220783.42000000004</v>
      </c>
    </row>
    <row r="114" spans="1:17" ht="28" x14ac:dyDescent="0.15">
      <c r="A114" t="s">
        <v>381</v>
      </c>
      <c r="B114" t="s">
        <v>3280</v>
      </c>
      <c r="D114" t="s">
        <v>383</v>
      </c>
      <c r="F114" s="25" t="s">
        <v>402</v>
      </c>
      <c r="G114" s="25" t="s">
        <v>3281</v>
      </c>
      <c r="H114" s="263"/>
      <c r="I114" s="263">
        <v>75793.399999999994</v>
      </c>
      <c r="J114" s="263"/>
      <c r="K114" s="263">
        <v>178920.17</v>
      </c>
      <c r="L114" t="s">
        <v>3282</v>
      </c>
      <c r="M114" s="25" t="s">
        <v>172</v>
      </c>
      <c r="N114" s="264">
        <f t="shared" si="7"/>
        <v>75793.399999999994</v>
      </c>
      <c r="O114" s="265">
        <f t="shared" si="8"/>
        <v>103126.77000000002</v>
      </c>
    </row>
    <row r="115" spans="1:17" ht="56" x14ac:dyDescent="0.15">
      <c r="A115" t="s">
        <v>381</v>
      </c>
      <c r="B115" t="s">
        <v>3283</v>
      </c>
      <c r="D115" t="s">
        <v>383</v>
      </c>
      <c r="F115" s="25" t="s">
        <v>3284</v>
      </c>
      <c r="G115" s="25" t="s">
        <v>395</v>
      </c>
      <c r="H115" s="263"/>
      <c r="I115" s="263">
        <v>73674.44</v>
      </c>
      <c r="J115" s="263"/>
      <c r="K115" s="263">
        <v>181075.54</v>
      </c>
      <c r="L115" t="s">
        <v>3285</v>
      </c>
      <c r="M115" s="25" t="s">
        <v>172</v>
      </c>
      <c r="N115" s="264">
        <f t="shared" si="7"/>
        <v>73674.44</v>
      </c>
      <c r="O115" s="265">
        <f t="shared" si="8"/>
        <v>107401.1</v>
      </c>
    </row>
    <row r="116" spans="1:17" ht="28" x14ac:dyDescent="0.15">
      <c r="A116" t="s">
        <v>381</v>
      </c>
      <c r="B116" t="s">
        <v>3286</v>
      </c>
      <c r="D116" t="s">
        <v>383</v>
      </c>
      <c r="F116" s="25" t="s">
        <v>3287</v>
      </c>
      <c r="G116" s="25" t="s">
        <v>3288</v>
      </c>
      <c r="H116" s="263"/>
      <c r="I116" s="263">
        <v>176554.85</v>
      </c>
      <c r="J116" s="263"/>
      <c r="K116" s="263">
        <v>418297.38</v>
      </c>
      <c r="L116" t="s">
        <v>3289</v>
      </c>
      <c r="M116" s="25" t="s">
        <v>172</v>
      </c>
      <c r="N116" s="264">
        <f t="shared" si="7"/>
        <v>176554.85</v>
      </c>
      <c r="O116" s="265">
        <f t="shared" si="8"/>
        <v>241742.53</v>
      </c>
    </row>
    <row r="117" spans="1:17" ht="28" x14ac:dyDescent="0.15">
      <c r="A117" t="s">
        <v>381</v>
      </c>
      <c r="B117" t="s">
        <v>3290</v>
      </c>
      <c r="D117" t="s">
        <v>383</v>
      </c>
      <c r="F117" s="25" t="s">
        <v>402</v>
      </c>
      <c r="G117" s="25" t="s">
        <v>76</v>
      </c>
      <c r="H117" s="263"/>
      <c r="I117" s="263">
        <v>115297.85</v>
      </c>
      <c r="J117" s="263"/>
      <c r="K117" s="263">
        <v>271423.69</v>
      </c>
      <c r="L117" t="s">
        <v>3291</v>
      </c>
      <c r="M117" s="25" t="s">
        <v>172</v>
      </c>
      <c r="N117" s="264">
        <f t="shared" si="7"/>
        <v>115297.85</v>
      </c>
      <c r="O117" s="265">
        <f t="shared" si="8"/>
        <v>156125.84</v>
      </c>
    </row>
    <row r="118" spans="1:17" ht="28" x14ac:dyDescent="0.15">
      <c r="A118" t="s">
        <v>381</v>
      </c>
      <c r="B118" t="s">
        <v>3292</v>
      </c>
      <c r="D118" t="s">
        <v>383</v>
      </c>
      <c r="F118" s="25" t="s">
        <v>402</v>
      </c>
      <c r="G118" s="25" t="s">
        <v>3293</v>
      </c>
      <c r="H118" s="263"/>
      <c r="I118" s="263">
        <v>166978.67000000001</v>
      </c>
      <c r="J118" s="263"/>
      <c r="K118" s="263">
        <v>391615.71</v>
      </c>
      <c r="L118" t="s">
        <v>3294</v>
      </c>
      <c r="M118" s="25" t="s">
        <v>172</v>
      </c>
      <c r="N118" s="264">
        <f t="shared" si="7"/>
        <v>166978.67000000001</v>
      </c>
      <c r="O118" s="265">
        <f t="shared" si="8"/>
        <v>224637.04</v>
      </c>
    </row>
    <row r="119" spans="1:17" ht="28" x14ac:dyDescent="0.15">
      <c r="A119" t="s">
        <v>381</v>
      </c>
      <c r="B119" t="s">
        <v>3295</v>
      </c>
      <c r="D119" t="s">
        <v>383</v>
      </c>
      <c r="F119" s="25" t="s">
        <v>419</v>
      </c>
      <c r="G119" s="25" t="s">
        <v>3296</v>
      </c>
      <c r="H119" s="263"/>
      <c r="I119" s="263">
        <v>103653.5</v>
      </c>
      <c r="J119" s="263"/>
      <c r="K119" s="263">
        <v>266717.88</v>
      </c>
      <c r="L119" t="s">
        <v>3297</v>
      </c>
      <c r="M119" s="25" t="s">
        <v>172</v>
      </c>
      <c r="N119" s="264">
        <f t="shared" si="7"/>
        <v>103653.5</v>
      </c>
      <c r="O119" s="265">
        <f t="shared" si="8"/>
        <v>163064.38</v>
      </c>
    </row>
    <row r="120" spans="1:17" ht="28" x14ac:dyDescent="0.15">
      <c r="A120" t="s">
        <v>381</v>
      </c>
      <c r="B120" t="s">
        <v>3298</v>
      </c>
      <c r="D120" t="s">
        <v>383</v>
      </c>
      <c r="F120" s="25" t="s">
        <v>3299</v>
      </c>
      <c r="G120" s="25" t="s">
        <v>3301</v>
      </c>
      <c r="H120" s="263"/>
      <c r="I120" s="266">
        <v>152543.6</v>
      </c>
      <c r="J120" s="263"/>
      <c r="K120" s="263">
        <v>359104.24</v>
      </c>
      <c r="L120" t="s">
        <v>3300</v>
      </c>
      <c r="M120" s="25" t="s">
        <v>172</v>
      </c>
      <c r="N120" s="264">
        <f t="shared" si="7"/>
        <v>152543.6</v>
      </c>
      <c r="O120" s="265">
        <f t="shared" si="8"/>
        <v>206560.63999999998</v>
      </c>
    </row>
    <row r="121" spans="1:17" ht="28" x14ac:dyDescent="0.15">
      <c r="A121" t="s">
        <v>381</v>
      </c>
      <c r="B121" t="s">
        <v>3302</v>
      </c>
      <c r="D121" t="s">
        <v>383</v>
      </c>
      <c r="F121" s="25" t="s">
        <v>3303</v>
      </c>
      <c r="G121" s="25" t="s">
        <v>3304</v>
      </c>
      <c r="H121" s="263"/>
      <c r="I121" s="263">
        <v>138213.75</v>
      </c>
      <c r="J121" s="263"/>
      <c r="K121" s="263">
        <v>327907.08</v>
      </c>
      <c r="L121" t="s">
        <v>3305</v>
      </c>
      <c r="M121" s="25" t="s">
        <v>172</v>
      </c>
      <c r="N121" s="264">
        <f>SUM(H121+I121)</f>
        <v>138213.75</v>
      </c>
      <c r="O121" s="265">
        <f t="shared" si="8"/>
        <v>189693.33000000002</v>
      </c>
    </row>
    <row r="122" spans="1:17" ht="27" customHeight="1" x14ac:dyDescent="0.15">
      <c r="F122" s="25"/>
      <c r="G122" s="25"/>
      <c r="H122" s="263"/>
      <c r="I122" s="263"/>
      <c r="J122" s="263"/>
      <c r="K122" s="263"/>
      <c r="M122" s="282"/>
      <c r="N122" s="283"/>
      <c r="O122" s="285" t="s">
        <v>3373</v>
      </c>
      <c r="P122" s="284">
        <f>COUNTA(M109:M121)</f>
        <v>13</v>
      </c>
      <c r="Q122" s="283">
        <f>SUM(N109:N121)</f>
        <v>1661926.5699999998</v>
      </c>
    </row>
    <row r="123" spans="1:17" ht="28" x14ac:dyDescent="0.15">
      <c r="A123" t="s">
        <v>381</v>
      </c>
      <c r="B123" t="s">
        <v>3252</v>
      </c>
      <c r="D123" t="s">
        <v>383</v>
      </c>
      <c r="E123" s="279" t="s">
        <v>3371</v>
      </c>
      <c r="F123" s="25" t="s">
        <v>3253</v>
      </c>
      <c r="G123" s="25" t="s">
        <v>3254</v>
      </c>
      <c r="H123" s="263"/>
      <c r="I123" s="266">
        <v>170746.4</v>
      </c>
      <c r="J123" s="266"/>
      <c r="K123" s="266">
        <v>403323.6</v>
      </c>
      <c r="L123" t="s">
        <v>3255</v>
      </c>
      <c r="M123" s="25" t="s">
        <v>3256</v>
      </c>
      <c r="N123" s="264">
        <f>SUM(H123+I123)</f>
        <v>170746.4</v>
      </c>
      <c r="O123" s="265">
        <f t="shared" ref="O123:O127" si="9">IF((J123+K123)&gt;0,(J123+K123)-N123,0)</f>
        <v>232577.19999999998</v>
      </c>
    </row>
    <row r="124" spans="1:17" ht="28" x14ac:dyDescent="0.15">
      <c r="A124" t="s">
        <v>381</v>
      </c>
      <c r="B124" t="s">
        <v>3306</v>
      </c>
      <c r="D124" t="s">
        <v>438</v>
      </c>
      <c r="E124" s="279" t="s">
        <v>3371</v>
      </c>
      <c r="F124" s="25" t="s">
        <v>3307</v>
      </c>
      <c r="G124" s="25" t="s">
        <v>444</v>
      </c>
      <c r="H124" s="263"/>
      <c r="I124" s="263">
        <v>80602.5</v>
      </c>
      <c r="J124" s="263"/>
      <c r="K124" s="263">
        <v>210735</v>
      </c>
      <c r="L124" t="s">
        <v>3308</v>
      </c>
      <c r="M124" s="25" t="s">
        <v>3256</v>
      </c>
      <c r="N124" s="264">
        <f>SUM(H124+I124)</f>
        <v>80602.5</v>
      </c>
      <c r="O124" s="265">
        <f t="shared" si="9"/>
        <v>130132.5</v>
      </c>
    </row>
    <row r="125" spans="1:17" ht="28" x14ac:dyDescent="0.15">
      <c r="A125" t="s">
        <v>381</v>
      </c>
      <c r="B125" t="s">
        <v>3309</v>
      </c>
      <c r="D125" t="s">
        <v>438</v>
      </c>
      <c r="E125" s="279" t="s">
        <v>3371</v>
      </c>
      <c r="F125" s="25" t="s">
        <v>3307</v>
      </c>
      <c r="G125" s="25" t="s">
        <v>444</v>
      </c>
      <c r="H125" s="263"/>
      <c r="I125" s="263">
        <v>50183.85</v>
      </c>
      <c r="J125" s="263"/>
      <c r="K125" s="263">
        <v>133463.66</v>
      </c>
      <c r="L125" t="s">
        <v>3310</v>
      </c>
      <c r="M125" s="25" t="s">
        <v>3256</v>
      </c>
      <c r="N125" s="264">
        <f>SUM(H125+I125)</f>
        <v>50183.85</v>
      </c>
      <c r="O125" s="265">
        <f t="shared" si="9"/>
        <v>83279.81</v>
      </c>
    </row>
    <row r="126" spans="1:17" ht="28" x14ac:dyDescent="0.15">
      <c r="A126" t="s">
        <v>381</v>
      </c>
      <c r="B126" t="s">
        <v>3311</v>
      </c>
      <c r="D126" t="s">
        <v>438</v>
      </c>
      <c r="E126" s="279" t="s">
        <v>3371</v>
      </c>
      <c r="F126" s="25" t="s">
        <v>3307</v>
      </c>
      <c r="G126" s="25" t="s">
        <v>444</v>
      </c>
      <c r="H126" s="263"/>
      <c r="I126" s="263">
        <v>92716.15</v>
      </c>
      <c r="J126" s="263"/>
      <c r="K126" s="263">
        <v>242348.34</v>
      </c>
      <c r="L126" t="s">
        <v>3312</v>
      </c>
      <c r="M126" s="25" t="s">
        <v>3256</v>
      </c>
      <c r="N126" s="264">
        <f>SUM(H126+I126)</f>
        <v>92716.15</v>
      </c>
      <c r="O126" s="265">
        <f t="shared" si="9"/>
        <v>149632.19</v>
      </c>
    </row>
    <row r="127" spans="1:17" ht="28" x14ac:dyDescent="0.15">
      <c r="A127" t="s">
        <v>381</v>
      </c>
      <c r="B127" t="s">
        <v>3313</v>
      </c>
      <c r="D127" t="s">
        <v>438</v>
      </c>
      <c r="E127" s="279" t="s">
        <v>3371</v>
      </c>
      <c r="F127" s="25" t="s">
        <v>3307</v>
      </c>
      <c r="G127" s="25" t="s">
        <v>444</v>
      </c>
      <c r="H127" s="263"/>
      <c r="I127" s="263">
        <v>50183.85</v>
      </c>
      <c r="J127" s="263"/>
      <c r="K127" s="263">
        <v>133463.66</v>
      </c>
      <c r="L127" t="s">
        <v>3314</v>
      </c>
      <c r="M127" s="25" t="s">
        <v>3256</v>
      </c>
      <c r="N127" s="264">
        <f>SUM(H127+I127)</f>
        <v>50183.85</v>
      </c>
      <c r="O127" s="265">
        <f t="shared" si="9"/>
        <v>83279.81</v>
      </c>
    </row>
    <row r="128" spans="1:17" ht="32.25" customHeight="1" x14ac:dyDescent="0.15">
      <c r="E128" s="279"/>
      <c r="F128" s="25"/>
      <c r="G128" s="25"/>
      <c r="H128" s="263"/>
      <c r="I128" s="263"/>
      <c r="J128" s="263"/>
      <c r="K128" s="263"/>
      <c r="M128" s="282"/>
      <c r="N128" s="283"/>
      <c r="O128" s="285" t="s">
        <v>3373</v>
      </c>
      <c r="P128" s="284">
        <f>COUNTA(M123:M127)</f>
        <v>5</v>
      </c>
      <c r="Q128" s="283">
        <f>SUM(N123:N127)</f>
        <v>444432.75</v>
      </c>
    </row>
    <row r="129" spans="1:18" ht="15" x14ac:dyDescent="0.2">
      <c r="A129" s="269" t="s">
        <v>531</v>
      </c>
      <c r="B129" s="270"/>
      <c r="C129" s="270"/>
      <c r="D129" s="270"/>
      <c r="E129" s="270"/>
      <c r="F129" s="271"/>
      <c r="G129" s="271"/>
      <c r="H129" s="272">
        <f>SUBTOTAL(9,H100:H127)</f>
        <v>0</v>
      </c>
      <c r="I129" s="272">
        <f>SUBTOTAL(9,I100:I127)</f>
        <v>2520520.7600000002</v>
      </c>
      <c r="J129" s="272">
        <f>SUBTOTAL(9,J100:J127)</f>
        <v>0</v>
      </c>
      <c r="K129" s="267">
        <f>SUBTOTAL(9,K100:K127)</f>
        <v>6168172.3399999999</v>
      </c>
      <c r="L129" s="270"/>
      <c r="M129" s="271"/>
      <c r="N129" s="272">
        <f>SUM(N100:N127)</f>
        <v>2520520.7600000002</v>
      </c>
      <c r="O129" s="272">
        <f>SUM(O100:O127)</f>
        <v>3647651.5800000005</v>
      </c>
      <c r="Q129" s="263">
        <f>SUM(Q103:Q128)</f>
        <v>2520520.7599999998</v>
      </c>
    </row>
    <row r="130" spans="1:18" ht="28" x14ac:dyDescent="0.15">
      <c r="A130" t="s">
        <v>3327</v>
      </c>
      <c r="B130" t="s">
        <v>3328</v>
      </c>
      <c r="D130" t="s">
        <v>3329</v>
      </c>
      <c r="F130" s="25" t="s">
        <v>3330</v>
      </c>
      <c r="G130" s="25" t="s">
        <v>3331</v>
      </c>
      <c r="H130" s="263"/>
      <c r="I130" s="263">
        <v>97978.45</v>
      </c>
      <c r="J130" s="263"/>
      <c r="K130" s="263">
        <v>259413.27</v>
      </c>
      <c r="L130" t="s">
        <v>3332</v>
      </c>
      <c r="M130" s="25" t="s">
        <v>3333</v>
      </c>
      <c r="N130" s="264">
        <f t="shared" si="3"/>
        <v>97978.45</v>
      </c>
      <c r="O130" s="265">
        <f t="shared" ref="O130" si="10">IF((J130+K130)&gt;0,(J130+K130)-N130,0)</f>
        <v>161434.82</v>
      </c>
      <c r="R130" s="27" t="s">
        <v>3374</v>
      </c>
    </row>
    <row r="131" spans="1:18" ht="32.25" customHeight="1" x14ac:dyDescent="0.15">
      <c r="F131" s="25"/>
      <c r="G131" s="25"/>
      <c r="H131" s="263"/>
      <c r="I131" s="263"/>
      <c r="J131" s="263"/>
      <c r="K131" s="263"/>
      <c r="M131" s="282"/>
      <c r="N131" s="283"/>
      <c r="O131" s="283"/>
      <c r="P131" s="284">
        <f>COUNTA(M130)</f>
        <v>1</v>
      </c>
      <c r="Q131" s="283">
        <f>N130</f>
        <v>97978.45</v>
      </c>
      <c r="R131" s="284">
        <f>SUM(P131*2)</f>
        <v>2</v>
      </c>
    </row>
    <row r="132" spans="1:18" ht="15" x14ac:dyDescent="0.2">
      <c r="A132" s="269" t="s">
        <v>3334</v>
      </c>
      <c r="B132" s="270"/>
      <c r="C132" s="270"/>
      <c r="D132" s="270"/>
      <c r="E132" s="270"/>
      <c r="F132" s="271"/>
      <c r="G132" s="271"/>
      <c r="H132" s="272">
        <f>SUBTOTAL(9,H130:H130)</f>
        <v>0</v>
      </c>
      <c r="I132" s="272">
        <f>SUBTOTAL(9,I130:I130)</f>
        <v>97978.45</v>
      </c>
      <c r="J132" s="272">
        <f>SUBTOTAL(9,J130:J130)</f>
        <v>0</v>
      </c>
      <c r="K132" s="267">
        <f>SUBTOTAL(9,K130:K130)</f>
        <v>259413.27</v>
      </c>
      <c r="L132" s="270"/>
      <c r="M132" s="271"/>
      <c r="N132" s="272">
        <f>N130</f>
        <v>97978.45</v>
      </c>
      <c r="O132" s="272">
        <f>O130</f>
        <v>161434.82</v>
      </c>
    </row>
    <row r="133" spans="1:18" ht="28" x14ac:dyDescent="0.15">
      <c r="A133" t="s">
        <v>440</v>
      </c>
      <c r="B133" t="s">
        <v>3335</v>
      </c>
      <c r="C133" t="s">
        <v>442</v>
      </c>
      <c r="F133" s="25" t="s">
        <v>3336</v>
      </c>
      <c r="G133" s="25" t="s">
        <v>3304</v>
      </c>
      <c r="H133" s="263"/>
      <c r="I133" s="263">
        <v>1815388.4</v>
      </c>
      <c r="J133" s="263"/>
      <c r="K133" s="263">
        <v>4467551.2</v>
      </c>
      <c r="L133" t="s">
        <v>3337</v>
      </c>
      <c r="M133" s="25" t="s">
        <v>446</v>
      </c>
      <c r="N133" s="264">
        <f t="shared" si="3"/>
        <v>1815388.4</v>
      </c>
      <c r="O133" s="265">
        <f t="shared" ref="O133:O135" si="11">IF((J133+K133)&gt;0,(J133+K133)-N133,0)</f>
        <v>2652162.8000000003</v>
      </c>
      <c r="R133">
        <v>48</v>
      </c>
    </row>
    <row r="134" spans="1:18" ht="28" x14ac:dyDescent="0.15">
      <c r="A134" t="s">
        <v>440</v>
      </c>
      <c r="B134" t="s">
        <v>3338</v>
      </c>
      <c r="C134" t="s">
        <v>442</v>
      </c>
      <c r="F134" s="25" t="s">
        <v>3339</v>
      </c>
      <c r="G134" s="25" t="s">
        <v>3340</v>
      </c>
      <c r="H134" s="263"/>
      <c r="I134" s="263">
        <v>847165.98</v>
      </c>
      <c r="J134" s="263"/>
      <c r="K134" s="263">
        <v>2084819.64</v>
      </c>
      <c r="L134" t="s">
        <v>3341</v>
      </c>
      <c r="M134" s="25" t="s">
        <v>446</v>
      </c>
      <c r="N134" s="264">
        <f t="shared" si="3"/>
        <v>847165.98</v>
      </c>
      <c r="O134" s="265">
        <f t="shared" si="11"/>
        <v>1237653.6599999999</v>
      </c>
      <c r="R134">
        <v>18</v>
      </c>
    </row>
    <row r="135" spans="1:18" ht="28" x14ac:dyDescent="0.15">
      <c r="A135" t="s">
        <v>440</v>
      </c>
      <c r="B135" t="s">
        <v>3342</v>
      </c>
      <c r="C135" t="s">
        <v>442</v>
      </c>
      <c r="F135" s="25" t="s">
        <v>3343</v>
      </c>
      <c r="G135" s="25" t="s">
        <v>3340</v>
      </c>
      <c r="H135" s="263"/>
      <c r="I135" s="263">
        <v>846891.06</v>
      </c>
      <c r="J135" s="263"/>
      <c r="K135" s="263">
        <v>2084143.08</v>
      </c>
      <c r="L135" t="s">
        <v>3344</v>
      </c>
      <c r="M135" s="25" t="s">
        <v>446</v>
      </c>
      <c r="N135" s="264">
        <f t="shared" si="3"/>
        <v>846891.06</v>
      </c>
      <c r="O135" s="265">
        <f t="shared" si="11"/>
        <v>1237252.02</v>
      </c>
      <c r="R135">
        <v>18</v>
      </c>
    </row>
    <row r="136" spans="1:18" ht="29.25" customHeight="1" x14ac:dyDescent="0.15">
      <c r="F136" s="25"/>
      <c r="G136" s="25"/>
      <c r="H136" s="263"/>
      <c r="I136" s="263"/>
      <c r="J136" s="263"/>
      <c r="K136" s="263"/>
      <c r="M136" s="282"/>
      <c r="N136" s="283"/>
      <c r="O136" s="283"/>
      <c r="P136" s="284">
        <f>COUNTA(M133:M135)</f>
        <v>3</v>
      </c>
      <c r="Q136" s="283">
        <f>SUM(N133:N135)</f>
        <v>3509445.44</v>
      </c>
      <c r="R136" s="284">
        <f>SUM(R133:R135)</f>
        <v>84</v>
      </c>
    </row>
    <row r="137" spans="1:18" ht="15" x14ac:dyDescent="0.2">
      <c r="A137" s="269" t="s">
        <v>532</v>
      </c>
      <c r="B137" s="270"/>
      <c r="C137" s="270"/>
      <c r="D137" s="270"/>
      <c r="E137" s="270"/>
      <c r="F137" s="271"/>
      <c r="G137" s="271"/>
      <c r="H137" s="272">
        <f>SUBTOTAL(9,H133:H135)</f>
        <v>0</v>
      </c>
      <c r="I137" s="272">
        <f>SUBTOTAL(9,I133:I135)</f>
        <v>3509445.44</v>
      </c>
      <c r="J137" s="272">
        <f>SUBTOTAL(9,J133:J135)</f>
        <v>0</v>
      </c>
      <c r="K137" s="267">
        <f>SUBTOTAL(9,K133:K135)</f>
        <v>8636513.9199999999</v>
      </c>
      <c r="L137" s="270"/>
      <c r="M137" s="271"/>
      <c r="N137" s="272">
        <f>SUM(N133:N135)</f>
        <v>3509445.44</v>
      </c>
      <c r="O137" s="272">
        <f>SUM(O133:O135)</f>
        <v>5127068.4800000004</v>
      </c>
    </row>
    <row r="138" spans="1:18" ht="28" x14ac:dyDescent="0.15">
      <c r="A138" t="s">
        <v>465</v>
      </c>
      <c r="B138" t="s">
        <v>3345</v>
      </c>
      <c r="D138" t="s">
        <v>471</v>
      </c>
      <c r="F138" s="25" t="s">
        <v>478</v>
      </c>
      <c r="G138" s="25" t="s">
        <v>3272</v>
      </c>
      <c r="H138" s="263"/>
      <c r="I138" s="263">
        <v>9820.7999999999993</v>
      </c>
      <c r="J138" s="263"/>
      <c r="K138" s="263">
        <v>28068.48</v>
      </c>
      <c r="L138" t="s">
        <v>3273</v>
      </c>
      <c r="M138" s="121" t="s">
        <v>3375</v>
      </c>
      <c r="N138" s="264">
        <f t="shared" si="3"/>
        <v>9820.7999999999993</v>
      </c>
      <c r="O138" s="265">
        <f t="shared" ref="O138:O140" si="12">IF((J138+K138)&gt;0,(J138+K138)-N138,0)</f>
        <v>18247.68</v>
      </c>
    </row>
    <row r="139" spans="1:18" ht="28" x14ac:dyDescent="0.15">
      <c r="A139" t="s">
        <v>465</v>
      </c>
      <c r="B139" t="s">
        <v>3346</v>
      </c>
      <c r="D139" t="s">
        <v>471</v>
      </c>
      <c r="F139" s="25" t="s">
        <v>476</v>
      </c>
      <c r="G139" s="25" t="s">
        <v>76</v>
      </c>
      <c r="H139" s="263"/>
      <c r="I139" s="263">
        <v>20460</v>
      </c>
      <c r="J139" s="263"/>
      <c r="K139" s="263">
        <v>50976</v>
      </c>
      <c r="L139" t="s">
        <v>3347</v>
      </c>
      <c r="M139" s="121" t="s">
        <v>3375</v>
      </c>
      <c r="N139" s="264">
        <f t="shared" si="3"/>
        <v>20460</v>
      </c>
      <c r="O139" s="265">
        <f t="shared" si="12"/>
        <v>30516</v>
      </c>
    </row>
    <row r="140" spans="1:18" ht="28" x14ac:dyDescent="0.15">
      <c r="A140" t="s">
        <v>465</v>
      </c>
      <c r="B140" t="s">
        <v>3348</v>
      </c>
      <c r="D140" t="s">
        <v>471</v>
      </c>
      <c r="F140" s="25" t="s">
        <v>476</v>
      </c>
      <c r="G140" s="25" t="s">
        <v>3296</v>
      </c>
      <c r="H140" s="263"/>
      <c r="I140" s="263">
        <v>9820.7999999999993</v>
      </c>
      <c r="J140" s="263"/>
      <c r="K140" s="263">
        <v>24468.48</v>
      </c>
      <c r="L140" t="s">
        <v>3297</v>
      </c>
      <c r="M140" s="121" t="s">
        <v>3375</v>
      </c>
      <c r="N140" s="264">
        <f t="shared" si="3"/>
        <v>9820.7999999999993</v>
      </c>
      <c r="O140" s="265">
        <f t="shared" si="12"/>
        <v>14647.68</v>
      </c>
    </row>
    <row r="141" spans="1:18" ht="33" customHeight="1" x14ac:dyDescent="0.15">
      <c r="F141" s="25"/>
      <c r="G141" s="25"/>
      <c r="H141" s="263"/>
      <c r="I141" s="263"/>
      <c r="J141" s="263"/>
      <c r="K141" s="263"/>
      <c r="M141" s="286"/>
      <c r="N141" s="283"/>
      <c r="O141" s="283"/>
      <c r="P141" s="284">
        <f>COUNTA(M138:M140)</f>
        <v>3</v>
      </c>
      <c r="Q141" s="283">
        <f>SUM(N138:N140)</f>
        <v>40101.599999999999</v>
      </c>
      <c r="R141" s="284"/>
    </row>
    <row r="142" spans="1:18" ht="15" x14ac:dyDescent="0.2">
      <c r="A142" s="269" t="s">
        <v>533</v>
      </c>
      <c r="B142" s="270"/>
      <c r="C142" s="270"/>
      <c r="D142" s="270"/>
      <c r="E142" s="270"/>
      <c r="F142" s="271"/>
      <c r="G142" s="271"/>
      <c r="H142" s="272">
        <f>SUBTOTAL(9,H138:H140)</f>
        <v>0</v>
      </c>
      <c r="I142" s="272">
        <f>SUBTOTAL(9,I138:I140)</f>
        <v>40101.599999999999</v>
      </c>
      <c r="J142" s="272">
        <f>SUBTOTAL(9,J138:J140)</f>
        <v>0</v>
      </c>
      <c r="K142" s="267">
        <f>SUBTOTAL(9,K138:K140)</f>
        <v>103512.95999999999</v>
      </c>
      <c r="L142" s="270"/>
      <c r="M142" s="271"/>
      <c r="N142" s="272">
        <f>SUM(N138:N140)</f>
        <v>40101.599999999999</v>
      </c>
      <c r="O142" s="272">
        <f>SUM(O138:O140)</f>
        <v>63411.360000000001</v>
      </c>
    </row>
    <row r="143" spans="1:18" ht="42" x14ac:dyDescent="0.15">
      <c r="A143" t="s">
        <v>489</v>
      </c>
      <c r="B143" t="s">
        <v>3349</v>
      </c>
      <c r="C143" t="s">
        <v>496</v>
      </c>
      <c r="F143" s="25" t="s">
        <v>3350</v>
      </c>
      <c r="G143" s="25" t="s">
        <v>3351</v>
      </c>
      <c r="H143" s="263"/>
      <c r="I143" s="263">
        <v>9954</v>
      </c>
      <c r="J143" s="263">
        <v>28347.9</v>
      </c>
      <c r="K143" s="263"/>
      <c r="L143" t="s">
        <v>122</v>
      </c>
      <c r="M143" s="121" t="s">
        <v>3376</v>
      </c>
      <c r="N143" s="264">
        <f t="shared" ref="N143" si="13">SUM(H143+I143)</f>
        <v>9954</v>
      </c>
      <c r="O143" s="265">
        <f t="shared" ref="O143" si="14">IF((J143+K143)&gt;0,(J143+K143)-N143,0)</f>
        <v>18393.900000000001</v>
      </c>
    </row>
    <row r="144" spans="1:18" ht="28.5" customHeight="1" x14ac:dyDescent="0.15">
      <c r="F144" s="25"/>
      <c r="G144" s="25"/>
      <c r="H144" s="263"/>
      <c r="I144" s="263"/>
      <c r="J144" s="263"/>
      <c r="K144" s="263"/>
      <c r="M144" s="282"/>
      <c r="N144" s="283"/>
      <c r="O144" s="283"/>
      <c r="P144" s="284">
        <f>COUNTA(M143)</f>
        <v>1</v>
      </c>
      <c r="Q144" s="283">
        <f>N143</f>
        <v>9954</v>
      </c>
      <c r="R144" s="284"/>
    </row>
    <row r="145" spans="1:15" ht="15" x14ac:dyDescent="0.2">
      <c r="A145" s="269" t="s">
        <v>534</v>
      </c>
      <c r="B145" s="270"/>
      <c r="C145" s="270"/>
      <c r="D145" s="270"/>
      <c r="E145" s="270"/>
      <c r="F145" s="271"/>
      <c r="G145" s="271"/>
      <c r="H145" s="272">
        <f>SUBTOTAL(9,H143:H143)</f>
        <v>0</v>
      </c>
      <c r="I145" s="272">
        <f>SUBTOTAL(9,I143:I143)</f>
        <v>9954</v>
      </c>
      <c r="J145" s="272">
        <f>SUBTOTAL(9,J143:J143)</f>
        <v>28347.9</v>
      </c>
      <c r="K145" s="267">
        <f>SUBTOTAL(9,K143:K143)</f>
        <v>0</v>
      </c>
      <c r="L145" s="270"/>
      <c r="M145" s="271"/>
      <c r="N145" s="272">
        <f>N143</f>
        <v>9954</v>
      </c>
      <c r="O145" s="272">
        <f>O143</f>
        <v>18393.900000000001</v>
      </c>
    </row>
    <row r="146" spans="1:15" ht="15" x14ac:dyDescent="0.2">
      <c r="A146" s="280"/>
      <c r="F146" s="25"/>
      <c r="G146" s="25"/>
      <c r="H146" s="263"/>
      <c r="I146" s="263"/>
      <c r="J146" s="263"/>
      <c r="K146" s="263"/>
      <c r="M146" s="25"/>
      <c r="N146" s="281"/>
      <c r="O146" s="281"/>
    </row>
    <row r="147" spans="1:15" ht="15" x14ac:dyDescent="0.2">
      <c r="A147" s="273" t="s">
        <v>535</v>
      </c>
      <c r="B147" s="274"/>
      <c r="C147" s="274"/>
      <c r="D147" s="274"/>
      <c r="E147" s="274"/>
      <c r="F147" s="275"/>
      <c r="G147" s="275"/>
      <c r="H147" s="276">
        <f>SUBTOTAL(9,H2:H143)</f>
        <v>3197228.99</v>
      </c>
      <c r="I147" s="276">
        <f>SUBTOTAL(9,I2:I143)</f>
        <v>6304324.1300000008</v>
      </c>
      <c r="J147" s="276">
        <f>SUBTOTAL(9,J2:J143)</f>
        <v>28347.9</v>
      </c>
      <c r="K147" s="267">
        <f>SUBTOTAL(9,K2:K143)</f>
        <v>15487091.290000001</v>
      </c>
      <c r="L147" s="274"/>
      <c r="M147" s="275"/>
      <c r="N147" s="276">
        <f>SUM(N145+N142+N137+N132+N129+N99+N27)</f>
        <v>9501553.120000001</v>
      </c>
      <c r="O147" s="276">
        <f>SUM(O145+O142+O137+O132+O129+O99+O27)</f>
        <v>9211115.0600000005</v>
      </c>
    </row>
    <row r="148" spans="1:15" ht="15" x14ac:dyDescent="0.2">
      <c r="A148" s="280"/>
      <c r="F148" s="25"/>
      <c r="G148" s="25"/>
      <c r="H148" s="263">
        <f>SUM(H27+H99+H129+H132+H137+H142+H145)</f>
        <v>3197228.99</v>
      </c>
      <c r="I148" s="263">
        <f>SUM(I27+I99+I129+I132+I137+I142+I145)</f>
        <v>6304324.1299999999</v>
      </c>
      <c r="J148" s="263">
        <f>SUM(J27+J99+J129+J132+J137+J142+J145)</f>
        <v>28347.9</v>
      </c>
      <c r="K148" s="263">
        <f>SUM(K27+K99+K129+K132+K137+K142+K145)</f>
        <v>15487091.289999999</v>
      </c>
      <c r="M148" s="25"/>
      <c r="N148" s="263"/>
      <c r="O148" s="263"/>
    </row>
    <row r="149" spans="1:15" x14ac:dyDescent="0.15">
      <c r="F149" s="25"/>
      <c r="G149" s="25"/>
      <c r="N149" s="263"/>
      <c r="O149" s="263"/>
    </row>
    <row r="150" spans="1:15" x14ac:dyDescent="0.15">
      <c r="F150" s="25"/>
      <c r="G150" s="25"/>
      <c r="L150" s="277" t="s">
        <v>46</v>
      </c>
      <c r="M150" s="277"/>
      <c r="N150" s="278"/>
      <c r="O150" s="278">
        <f>SUM(N147+O147)</f>
        <v>18712668.18</v>
      </c>
    </row>
    <row r="151" spans="1:15" x14ac:dyDescent="0.15">
      <c r="F151" s="25"/>
      <c r="G151" s="25"/>
    </row>
    <row r="152" spans="1:15" x14ac:dyDescent="0.15">
      <c r="F152" s="25"/>
      <c r="G152" s="25"/>
    </row>
    <row r="153" spans="1:15" x14ac:dyDescent="0.15">
      <c r="F153" s="25"/>
      <c r="G153" s="25"/>
    </row>
    <row r="154" spans="1:15" x14ac:dyDescent="0.15">
      <c r="B154" s="25"/>
      <c r="F154" s="25"/>
      <c r="G154" s="25"/>
    </row>
    <row r="155" spans="1:15" x14ac:dyDescent="0.15">
      <c r="F155" s="25"/>
      <c r="G155" s="25"/>
    </row>
    <row r="156" spans="1:15" x14ac:dyDescent="0.15">
      <c r="F156" s="25"/>
      <c r="G156" s="25"/>
    </row>
    <row r="157" spans="1:15" x14ac:dyDescent="0.15">
      <c r="F157" s="25"/>
      <c r="G157" s="25"/>
    </row>
    <row r="158" spans="1:15" x14ac:dyDescent="0.15">
      <c r="F158" s="25"/>
      <c r="G158" s="25"/>
    </row>
    <row r="159" spans="1:15" x14ac:dyDescent="0.15">
      <c r="F159" s="25"/>
      <c r="G159" s="25"/>
    </row>
    <row r="160" spans="1:15" x14ac:dyDescent="0.15">
      <c r="F160" s="25"/>
      <c r="G160" s="25"/>
    </row>
    <row r="161" spans="6:7" x14ac:dyDescent="0.15">
      <c r="F161" s="25"/>
      <c r="G161" s="25"/>
    </row>
    <row r="162" spans="6:7" x14ac:dyDescent="0.15">
      <c r="F162" s="25"/>
      <c r="G162" s="25"/>
    </row>
    <row r="163" spans="6:7" x14ac:dyDescent="0.15">
      <c r="F163" s="25"/>
      <c r="G163" s="25"/>
    </row>
    <row r="164" spans="6:7" x14ac:dyDescent="0.15">
      <c r="F164" s="25"/>
      <c r="G164" s="25"/>
    </row>
    <row r="165" spans="6:7" x14ac:dyDescent="0.15">
      <c r="F165" s="25"/>
      <c r="G165" s="25"/>
    </row>
    <row r="166" spans="6:7" x14ac:dyDescent="0.15">
      <c r="F166" s="25"/>
      <c r="G166" s="25"/>
    </row>
    <row r="167" spans="6:7" x14ac:dyDescent="0.15">
      <c r="F167" s="25"/>
      <c r="G167" s="25"/>
    </row>
    <row r="168" spans="6:7" x14ac:dyDescent="0.15">
      <c r="F168" s="25"/>
      <c r="G168" s="25"/>
    </row>
    <row r="169" spans="6:7" x14ac:dyDescent="0.15">
      <c r="F169" s="25"/>
      <c r="G169" s="25"/>
    </row>
    <row r="170" spans="6:7" x14ac:dyDescent="0.15">
      <c r="F170" s="25"/>
      <c r="G170" s="25"/>
    </row>
    <row r="171" spans="6:7" x14ac:dyDescent="0.15">
      <c r="F171" s="25"/>
      <c r="G171" s="25"/>
    </row>
    <row r="172" spans="6:7" x14ac:dyDescent="0.15">
      <c r="F172" s="25"/>
      <c r="G172" s="25"/>
    </row>
    <row r="173" spans="6:7" x14ac:dyDescent="0.15">
      <c r="F173" s="25"/>
      <c r="G173" s="25"/>
    </row>
    <row r="174" spans="6:7" x14ac:dyDescent="0.15">
      <c r="F174" s="25"/>
      <c r="G174" s="25"/>
    </row>
    <row r="175" spans="6:7" x14ac:dyDescent="0.15">
      <c r="F175" s="25"/>
      <c r="G175" s="25"/>
    </row>
    <row r="176" spans="6:7" x14ac:dyDescent="0.15">
      <c r="F176" s="25"/>
      <c r="G176" s="25"/>
    </row>
    <row r="177" spans="6:7" x14ac:dyDescent="0.15">
      <c r="F177" s="25"/>
      <c r="G177" s="25"/>
    </row>
    <row r="178" spans="6:7" x14ac:dyDescent="0.15">
      <c r="F178" s="25"/>
      <c r="G178" s="25"/>
    </row>
    <row r="179" spans="6:7" x14ac:dyDescent="0.15">
      <c r="F179" s="25"/>
      <c r="G179" s="25"/>
    </row>
    <row r="180" spans="6:7" x14ac:dyDescent="0.15">
      <c r="F180" s="25"/>
      <c r="G180" s="25"/>
    </row>
    <row r="181" spans="6:7" x14ac:dyDescent="0.15">
      <c r="F181" s="25"/>
      <c r="G181" s="25"/>
    </row>
    <row r="182" spans="6:7" x14ac:dyDescent="0.15">
      <c r="F182" s="25"/>
      <c r="G182" s="25"/>
    </row>
    <row r="183" spans="6:7" x14ac:dyDescent="0.15">
      <c r="F183" s="25"/>
      <c r="G183" s="25"/>
    </row>
    <row r="184" spans="6:7" x14ac:dyDescent="0.15">
      <c r="F184" s="25"/>
      <c r="G184" s="25"/>
    </row>
    <row r="185" spans="6:7" x14ac:dyDescent="0.15">
      <c r="F185" s="25"/>
      <c r="G185" s="25"/>
    </row>
    <row r="186" spans="6:7" x14ac:dyDescent="0.15">
      <c r="F186" s="25"/>
      <c r="G186" s="25"/>
    </row>
    <row r="187" spans="6:7" x14ac:dyDescent="0.15">
      <c r="F187" s="25"/>
      <c r="G187" s="25"/>
    </row>
    <row r="188" spans="6:7" x14ac:dyDescent="0.15">
      <c r="F188" s="25"/>
      <c r="G188" s="25"/>
    </row>
    <row r="189" spans="6:7" x14ac:dyDescent="0.15">
      <c r="F189" s="25"/>
      <c r="G189" s="25"/>
    </row>
    <row r="190" spans="6:7" x14ac:dyDescent="0.15">
      <c r="F190" s="25"/>
      <c r="G190" s="25"/>
    </row>
    <row r="191" spans="6:7" x14ac:dyDescent="0.15">
      <c r="F191" s="25"/>
      <c r="G191" s="25"/>
    </row>
    <row r="192" spans="6:7" x14ac:dyDescent="0.15">
      <c r="F192" s="25"/>
      <c r="G192" s="25"/>
    </row>
    <row r="193" spans="6:7" x14ac:dyDescent="0.15">
      <c r="F193" s="25"/>
      <c r="G193" s="25"/>
    </row>
    <row r="194" spans="6:7" x14ac:dyDescent="0.15">
      <c r="F194" s="25"/>
      <c r="G194" s="25"/>
    </row>
    <row r="195" spans="6:7" x14ac:dyDescent="0.15">
      <c r="F195" s="25"/>
      <c r="G195" s="25"/>
    </row>
    <row r="196" spans="6:7" x14ac:dyDescent="0.15">
      <c r="F196" s="25"/>
      <c r="G196" s="25"/>
    </row>
    <row r="197" spans="6:7" x14ac:dyDescent="0.15">
      <c r="F197" s="25"/>
      <c r="G197" s="25"/>
    </row>
    <row r="198" spans="6:7" x14ac:dyDescent="0.15">
      <c r="F198" s="25"/>
      <c r="G198" s="25"/>
    </row>
    <row r="199" spans="6:7" x14ac:dyDescent="0.15">
      <c r="F199" s="25"/>
      <c r="G199" s="25"/>
    </row>
    <row r="200" spans="6:7" x14ac:dyDescent="0.15">
      <c r="F200" s="25"/>
      <c r="G200" s="25"/>
    </row>
    <row r="201" spans="6:7" x14ac:dyDescent="0.15">
      <c r="F201" s="25"/>
      <c r="G201" s="25"/>
    </row>
    <row r="202" spans="6:7" x14ac:dyDescent="0.15">
      <c r="F202" s="25"/>
      <c r="G202" s="25"/>
    </row>
    <row r="203" spans="6:7" x14ac:dyDescent="0.15">
      <c r="F203" s="25"/>
      <c r="G203" s="25"/>
    </row>
    <row r="204" spans="6:7" x14ac:dyDescent="0.15">
      <c r="F204" s="25"/>
      <c r="G204" s="25"/>
    </row>
    <row r="205" spans="6:7" x14ac:dyDescent="0.15">
      <c r="F205" s="25"/>
      <c r="G205" s="25"/>
    </row>
    <row r="206" spans="6:7" x14ac:dyDescent="0.15">
      <c r="F206" s="25"/>
      <c r="G206" s="25"/>
    </row>
    <row r="207" spans="6:7" x14ac:dyDescent="0.15">
      <c r="F207" s="25"/>
      <c r="G207" s="25"/>
    </row>
    <row r="208" spans="6:7" x14ac:dyDescent="0.15">
      <c r="F208" s="25"/>
      <c r="G208" s="25"/>
    </row>
    <row r="209" spans="6:7" x14ac:dyDescent="0.15">
      <c r="F209" s="25"/>
      <c r="G209" s="25"/>
    </row>
    <row r="210" spans="6:7" x14ac:dyDescent="0.15">
      <c r="F210" s="25"/>
      <c r="G210" s="25"/>
    </row>
    <row r="211" spans="6:7" x14ac:dyDescent="0.15">
      <c r="F211" s="25"/>
      <c r="G211" s="25"/>
    </row>
    <row r="212" spans="6:7" x14ac:dyDescent="0.15">
      <c r="F212" s="25"/>
      <c r="G212" s="25"/>
    </row>
    <row r="213" spans="6:7" x14ac:dyDescent="0.15">
      <c r="F213" s="25"/>
      <c r="G213" s="25"/>
    </row>
    <row r="214" spans="6:7" x14ac:dyDescent="0.15">
      <c r="F214" s="25"/>
      <c r="G214" s="25"/>
    </row>
    <row r="215" spans="6:7" x14ac:dyDescent="0.15">
      <c r="F215" s="25"/>
      <c r="G215" s="25"/>
    </row>
    <row r="216" spans="6:7" x14ac:dyDescent="0.15">
      <c r="F216" s="25"/>
      <c r="G216" s="25"/>
    </row>
    <row r="217" spans="6:7" x14ac:dyDescent="0.15">
      <c r="F217" s="25"/>
      <c r="G217" s="25"/>
    </row>
    <row r="218" spans="6:7" x14ac:dyDescent="0.15">
      <c r="F218" s="25"/>
      <c r="G218" s="25"/>
    </row>
    <row r="219" spans="6:7" x14ac:dyDescent="0.15">
      <c r="F219" s="25"/>
      <c r="G219" s="25"/>
    </row>
    <row r="220" spans="6:7" x14ac:dyDescent="0.15">
      <c r="F220" s="25"/>
      <c r="G220" s="25"/>
    </row>
    <row r="221" spans="6:7" x14ac:dyDescent="0.15">
      <c r="F221" s="25"/>
      <c r="G221" s="25"/>
    </row>
    <row r="222" spans="6:7" x14ac:dyDescent="0.15">
      <c r="F222" s="25"/>
      <c r="G222" s="25"/>
    </row>
    <row r="223" spans="6:7" x14ac:dyDescent="0.15">
      <c r="F223" s="25"/>
      <c r="G223" s="25"/>
    </row>
    <row r="224" spans="6:7" x14ac:dyDescent="0.15">
      <c r="F224" s="25"/>
      <c r="G224" s="25"/>
    </row>
    <row r="225" spans="6:7" x14ac:dyDescent="0.15">
      <c r="F225" s="25"/>
      <c r="G225" s="25"/>
    </row>
    <row r="226" spans="6:7" x14ac:dyDescent="0.15">
      <c r="F226" s="25"/>
      <c r="G226" s="25"/>
    </row>
    <row r="227" spans="6:7" x14ac:dyDescent="0.15">
      <c r="F227" s="25"/>
      <c r="G227" s="25"/>
    </row>
    <row r="228" spans="6:7" x14ac:dyDescent="0.15">
      <c r="F228" s="25"/>
      <c r="G228" s="25"/>
    </row>
    <row r="229" spans="6:7" x14ac:dyDescent="0.15">
      <c r="F229" s="25"/>
      <c r="G229" s="25"/>
    </row>
    <row r="230" spans="6:7" x14ac:dyDescent="0.15">
      <c r="F230" s="25"/>
      <c r="G230" s="25"/>
    </row>
    <row r="231" spans="6:7" x14ac:dyDescent="0.15">
      <c r="F231" s="25"/>
      <c r="G231" s="25"/>
    </row>
    <row r="232" spans="6:7" x14ac:dyDescent="0.15">
      <c r="F232" s="25"/>
      <c r="G232" s="25"/>
    </row>
    <row r="233" spans="6:7" x14ac:dyDescent="0.15">
      <c r="F233" s="25"/>
      <c r="G233" s="25"/>
    </row>
    <row r="234" spans="6:7" x14ac:dyDescent="0.15">
      <c r="F234" s="25"/>
      <c r="G234" s="25"/>
    </row>
    <row r="235" spans="6:7" x14ac:dyDescent="0.15">
      <c r="F235" s="25"/>
      <c r="G235" s="25"/>
    </row>
    <row r="236" spans="6:7" x14ac:dyDescent="0.15">
      <c r="F236" s="25"/>
      <c r="G236" s="25"/>
    </row>
    <row r="237" spans="6:7" x14ac:dyDescent="0.15">
      <c r="F237" s="25"/>
      <c r="G237" s="25"/>
    </row>
    <row r="238" spans="6:7" x14ac:dyDescent="0.15">
      <c r="F238" s="25"/>
      <c r="G238" s="25"/>
    </row>
    <row r="239" spans="6:7" x14ac:dyDescent="0.15">
      <c r="F239" s="25"/>
      <c r="G239" s="25"/>
    </row>
    <row r="240" spans="6:7" x14ac:dyDescent="0.15">
      <c r="F240" s="25"/>
      <c r="G240" s="25"/>
    </row>
    <row r="241" spans="6:7" x14ac:dyDescent="0.15">
      <c r="F241" s="25"/>
      <c r="G241" s="25"/>
    </row>
    <row r="242" spans="6:7" x14ac:dyDescent="0.15">
      <c r="F242" s="25"/>
      <c r="G242" s="25"/>
    </row>
    <row r="243" spans="6:7" x14ac:dyDescent="0.15">
      <c r="F243" s="25"/>
      <c r="G243" s="25"/>
    </row>
    <row r="244" spans="6:7" x14ac:dyDescent="0.15">
      <c r="F244" s="25"/>
      <c r="G244" s="25"/>
    </row>
    <row r="245" spans="6:7" x14ac:dyDescent="0.15">
      <c r="F245" s="25"/>
      <c r="G245" s="25"/>
    </row>
    <row r="246" spans="6:7" x14ac:dyDescent="0.15">
      <c r="F246" s="25"/>
      <c r="G246" s="25"/>
    </row>
    <row r="247" spans="6:7" x14ac:dyDescent="0.15">
      <c r="F247" s="25"/>
      <c r="G247" s="25"/>
    </row>
    <row r="248" spans="6:7" x14ac:dyDescent="0.15">
      <c r="F248" s="25"/>
      <c r="G248" s="25"/>
    </row>
    <row r="249" spans="6:7" x14ac:dyDescent="0.15">
      <c r="F249" s="25"/>
      <c r="G249" s="25"/>
    </row>
    <row r="250" spans="6:7" x14ac:dyDescent="0.15">
      <c r="F250" s="25"/>
      <c r="G250" s="25"/>
    </row>
    <row r="251" spans="6:7" x14ac:dyDescent="0.15">
      <c r="F251" s="25"/>
      <c r="G251" s="25"/>
    </row>
    <row r="252" spans="6:7" x14ac:dyDescent="0.15">
      <c r="F252" s="25"/>
      <c r="G252" s="25"/>
    </row>
    <row r="253" spans="6:7" x14ac:dyDescent="0.15">
      <c r="F253" s="25"/>
      <c r="G253" s="25"/>
    </row>
    <row r="254" spans="6:7" x14ac:dyDescent="0.15">
      <c r="F254" s="25"/>
      <c r="G254" s="25"/>
    </row>
    <row r="255" spans="6:7" x14ac:dyDescent="0.15">
      <c r="F255" s="25"/>
      <c r="G255" s="25"/>
    </row>
    <row r="256" spans="6:7" x14ac:dyDescent="0.15">
      <c r="F256" s="25"/>
      <c r="G256" s="25"/>
    </row>
    <row r="257" spans="6:7" x14ac:dyDescent="0.15">
      <c r="F257" s="25"/>
      <c r="G257" s="25"/>
    </row>
    <row r="258" spans="6:7" x14ac:dyDescent="0.15">
      <c r="F258" s="25"/>
      <c r="G258" s="25"/>
    </row>
    <row r="259" spans="6:7" x14ac:dyDescent="0.15">
      <c r="F259" s="25"/>
      <c r="G259" s="25"/>
    </row>
    <row r="260" spans="6:7" x14ac:dyDescent="0.15">
      <c r="F260" s="25"/>
      <c r="G260" s="25"/>
    </row>
    <row r="261" spans="6:7" x14ac:dyDescent="0.15">
      <c r="F261" s="25"/>
      <c r="G261" s="25"/>
    </row>
    <row r="262" spans="6:7" x14ac:dyDescent="0.15">
      <c r="F262" s="25"/>
      <c r="G262" s="25"/>
    </row>
    <row r="263" spans="6:7" x14ac:dyDescent="0.15">
      <c r="F263" s="25"/>
      <c r="G263" s="25"/>
    </row>
    <row r="264" spans="6:7" x14ac:dyDescent="0.15">
      <c r="F264" s="25"/>
      <c r="G264" s="25"/>
    </row>
    <row r="265" spans="6:7" x14ac:dyDescent="0.15">
      <c r="F265" s="25"/>
      <c r="G265" s="25"/>
    </row>
    <row r="266" spans="6:7" x14ac:dyDescent="0.15">
      <c r="F266" s="25"/>
      <c r="G266" s="25"/>
    </row>
    <row r="267" spans="6:7" x14ac:dyDescent="0.15">
      <c r="F267" s="25"/>
      <c r="G267" s="25"/>
    </row>
    <row r="268" spans="6:7" x14ac:dyDescent="0.15">
      <c r="F268" s="25"/>
      <c r="G268" s="25"/>
    </row>
    <row r="269" spans="6:7" x14ac:dyDescent="0.15">
      <c r="F269" s="25"/>
      <c r="G269" s="25"/>
    </row>
    <row r="270" spans="6:7" x14ac:dyDescent="0.15">
      <c r="F270" s="25"/>
      <c r="G270" s="25"/>
    </row>
    <row r="271" spans="6:7" x14ac:dyDescent="0.15">
      <c r="F271" s="25"/>
      <c r="G271" s="25"/>
    </row>
    <row r="272" spans="6:7" x14ac:dyDescent="0.15">
      <c r="F272" s="25"/>
      <c r="G272" s="25"/>
    </row>
    <row r="273" spans="6:7" x14ac:dyDescent="0.15">
      <c r="F273" s="25"/>
      <c r="G273" s="25"/>
    </row>
    <row r="274" spans="6:7" x14ac:dyDescent="0.15">
      <c r="F274" s="25"/>
      <c r="G274" s="25"/>
    </row>
    <row r="275" spans="6:7" x14ac:dyDescent="0.15">
      <c r="F275" s="25"/>
      <c r="G275" s="25"/>
    </row>
    <row r="276" spans="6:7" x14ac:dyDescent="0.15">
      <c r="F276" s="25"/>
      <c r="G276" s="25"/>
    </row>
    <row r="277" spans="6:7" x14ac:dyDescent="0.15">
      <c r="F277" s="25"/>
      <c r="G277" s="25"/>
    </row>
    <row r="278" spans="6:7" x14ac:dyDescent="0.15">
      <c r="F278" s="25"/>
      <c r="G278" s="25"/>
    </row>
    <row r="279" spans="6:7" x14ac:dyDescent="0.15">
      <c r="F279" s="25"/>
      <c r="G279" s="25"/>
    </row>
    <row r="280" spans="6:7" x14ac:dyDescent="0.15">
      <c r="F280" s="25"/>
      <c r="G280" s="25"/>
    </row>
    <row r="281" spans="6:7" x14ac:dyDescent="0.15">
      <c r="F281" s="25"/>
      <c r="G281" s="25"/>
    </row>
    <row r="282" spans="6:7" x14ac:dyDescent="0.15">
      <c r="F282" s="25"/>
      <c r="G282" s="25"/>
    </row>
    <row r="283" spans="6:7" x14ac:dyDescent="0.15">
      <c r="F283" s="25"/>
      <c r="G283" s="25"/>
    </row>
    <row r="284" spans="6:7" x14ac:dyDescent="0.15">
      <c r="F284" s="25"/>
      <c r="G284" s="25"/>
    </row>
    <row r="285" spans="6:7" x14ac:dyDescent="0.15">
      <c r="F285" s="25"/>
      <c r="G285" s="25"/>
    </row>
    <row r="286" spans="6:7" x14ac:dyDescent="0.15">
      <c r="F286" s="25"/>
      <c r="G286" s="25"/>
    </row>
    <row r="287" spans="6:7" x14ac:dyDescent="0.15">
      <c r="F287" s="25"/>
      <c r="G287" s="25"/>
    </row>
    <row r="288" spans="6:7" x14ac:dyDescent="0.15">
      <c r="F288" s="25"/>
      <c r="G288" s="25"/>
    </row>
    <row r="289" spans="6:7" x14ac:dyDescent="0.15">
      <c r="F289" s="25"/>
      <c r="G289" s="25"/>
    </row>
    <row r="290" spans="6:7" x14ac:dyDescent="0.15">
      <c r="F290" s="25"/>
      <c r="G290" s="25"/>
    </row>
    <row r="291" spans="6:7" x14ac:dyDescent="0.15">
      <c r="F291" s="25"/>
      <c r="G291" s="25"/>
    </row>
    <row r="292" spans="6:7" x14ac:dyDescent="0.15">
      <c r="F292" s="25"/>
      <c r="G292" s="25"/>
    </row>
    <row r="293" spans="6:7" x14ac:dyDescent="0.15">
      <c r="F293" s="25"/>
      <c r="G293" s="25"/>
    </row>
    <row r="294" spans="6:7" x14ac:dyDescent="0.15">
      <c r="F294" s="25"/>
      <c r="G294" s="25"/>
    </row>
    <row r="295" spans="6:7" x14ac:dyDescent="0.15">
      <c r="F295" s="25"/>
      <c r="G295" s="25"/>
    </row>
    <row r="296" spans="6:7" x14ac:dyDescent="0.15">
      <c r="F296" s="25"/>
      <c r="G296" s="25"/>
    </row>
    <row r="297" spans="6:7" x14ac:dyDescent="0.15">
      <c r="F297" s="25"/>
      <c r="G297" s="25"/>
    </row>
    <row r="298" spans="6:7" x14ac:dyDescent="0.15">
      <c r="F298" s="25"/>
      <c r="G298" s="25"/>
    </row>
    <row r="299" spans="6:7" x14ac:dyDescent="0.15">
      <c r="F299" s="25"/>
      <c r="G299" s="25"/>
    </row>
    <row r="300" spans="6:7" x14ac:dyDescent="0.15">
      <c r="F300" s="25"/>
      <c r="G300" s="25"/>
    </row>
    <row r="301" spans="6:7" x14ac:dyDescent="0.15">
      <c r="F301" s="25"/>
      <c r="G301" s="25"/>
    </row>
    <row r="302" spans="6:7" x14ac:dyDescent="0.15">
      <c r="F302" s="25"/>
      <c r="G302" s="25"/>
    </row>
    <row r="303" spans="6:7" x14ac:dyDescent="0.15">
      <c r="F303" s="25"/>
      <c r="G303" s="25"/>
    </row>
    <row r="304" spans="6:7" x14ac:dyDescent="0.15">
      <c r="F304" s="25"/>
      <c r="G304" s="25"/>
    </row>
    <row r="305" spans="6:7" x14ac:dyDescent="0.15">
      <c r="F305" s="25"/>
      <c r="G305" s="25"/>
    </row>
    <row r="306" spans="6:7" x14ac:dyDescent="0.15">
      <c r="F306" s="25"/>
      <c r="G306" s="25"/>
    </row>
    <row r="307" spans="6:7" x14ac:dyDescent="0.15">
      <c r="F307" s="25"/>
      <c r="G307" s="25"/>
    </row>
    <row r="308" spans="6:7" x14ac:dyDescent="0.15">
      <c r="F308" s="25"/>
      <c r="G308" s="25"/>
    </row>
    <row r="309" spans="6:7" x14ac:dyDescent="0.15">
      <c r="F309" s="25"/>
      <c r="G309" s="25"/>
    </row>
    <row r="310" spans="6:7" x14ac:dyDescent="0.15">
      <c r="F310" s="25"/>
      <c r="G310" s="25"/>
    </row>
    <row r="311" spans="6:7" x14ac:dyDescent="0.15">
      <c r="F311" s="25"/>
      <c r="G311" s="25"/>
    </row>
    <row r="312" spans="6:7" x14ac:dyDescent="0.15">
      <c r="F312" s="25"/>
      <c r="G312" s="25"/>
    </row>
    <row r="313" spans="6:7" x14ac:dyDescent="0.15">
      <c r="F313" s="25"/>
      <c r="G313" s="25"/>
    </row>
    <row r="314" spans="6:7" x14ac:dyDescent="0.15">
      <c r="F314" s="25"/>
      <c r="G314" s="25"/>
    </row>
    <row r="315" spans="6:7" x14ac:dyDescent="0.15">
      <c r="F315" s="25"/>
      <c r="G315" s="25"/>
    </row>
    <row r="316" spans="6:7" x14ac:dyDescent="0.15">
      <c r="F316" s="25"/>
      <c r="G316" s="25"/>
    </row>
    <row r="317" spans="6:7" x14ac:dyDescent="0.15">
      <c r="F317" s="25"/>
      <c r="G317" s="25"/>
    </row>
    <row r="318" spans="6:7" x14ac:dyDescent="0.15">
      <c r="F318" s="25"/>
      <c r="G318" s="25"/>
    </row>
    <row r="319" spans="6:7" x14ac:dyDescent="0.15">
      <c r="F319" s="25"/>
      <c r="G319" s="25"/>
    </row>
    <row r="320" spans="6:7" x14ac:dyDescent="0.15">
      <c r="F320" s="25"/>
      <c r="G320" s="25"/>
    </row>
    <row r="321" spans="6:7" x14ac:dyDescent="0.15">
      <c r="F321" s="25"/>
      <c r="G321" s="25"/>
    </row>
    <row r="322" spans="6:7" x14ac:dyDescent="0.15">
      <c r="F322" s="25"/>
      <c r="G322" s="25"/>
    </row>
    <row r="323" spans="6:7" x14ac:dyDescent="0.15">
      <c r="F323" s="25"/>
      <c r="G323" s="25"/>
    </row>
    <row r="324" spans="6:7" x14ac:dyDescent="0.15">
      <c r="F324" s="25"/>
      <c r="G324" s="25"/>
    </row>
    <row r="325" spans="6:7" x14ac:dyDescent="0.15">
      <c r="F325" s="25"/>
      <c r="G325" s="25"/>
    </row>
    <row r="326" spans="6:7" x14ac:dyDescent="0.15">
      <c r="F326" s="25"/>
      <c r="G326" s="25"/>
    </row>
    <row r="327" spans="6:7" x14ac:dyDescent="0.15">
      <c r="F327" s="25"/>
      <c r="G327" s="25"/>
    </row>
    <row r="328" spans="6:7" x14ac:dyDescent="0.15">
      <c r="F328" s="25"/>
      <c r="G328" s="25"/>
    </row>
    <row r="329" spans="6:7" x14ac:dyDescent="0.15">
      <c r="F329" s="25"/>
      <c r="G329" s="25"/>
    </row>
    <row r="330" spans="6:7" x14ac:dyDescent="0.15">
      <c r="F330" s="25"/>
      <c r="G330" s="25"/>
    </row>
    <row r="331" spans="6:7" x14ac:dyDescent="0.15">
      <c r="F331" s="25"/>
      <c r="G331" s="25"/>
    </row>
    <row r="332" spans="6:7" x14ac:dyDescent="0.15">
      <c r="F332" s="25"/>
      <c r="G332" s="25"/>
    </row>
    <row r="333" spans="6:7" x14ac:dyDescent="0.15">
      <c r="F333" s="25"/>
      <c r="G333" s="25"/>
    </row>
    <row r="334" spans="6:7" x14ac:dyDescent="0.15">
      <c r="F334" s="25"/>
      <c r="G334" s="25"/>
    </row>
    <row r="335" spans="6:7" x14ac:dyDescent="0.15">
      <c r="F335" s="25"/>
      <c r="G335" s="25"/>
    </row>
    <row r="336" spans="6:7" x14ac:dyDescent="0.15">
      <c r="F336" s="25"/>
      <c r="G336" s="25"/>
    </row>
    <row r="337" spans="6:7" x14ac:dyDescent="0.15">
      <c r="F337" s="25"/>
      <c r="G337" s="25"/>
    </row>
    <row r="338" spans="6:7" x14ac:dyDescent="0.15">
      <c r="F338" s="25"/>
      <c r="G338" s="25"/>
    </row>
    <row r="339" spans="6:7" x14ac:dyDescent="0.15">
      <c r="F339" s="25"/>
      <c r="G339" s="25"/>
    </row>
    <row r="340" spans="6:7" x14ac:dyDescent="0.15">
      <c r="F340" s="25"/>
      <c r="G340" s="25"/>
    </row>
    <row r="341" spans="6:7" x14ac:dyDescent="0.15">
      <c r="F341" s="25"/>
      <c r="G341" s="25"/>
    </row>
    <row r="342" spans="6:7" x14ac:dyDescent="0.15">
      <c r="F342" s="25"/>
      <c r="G342" s="25"/>
    </row>
    <row r="343" spans="6:7" x14ac:dyDescent="0.15">
      <c r="F343" s="25"/>
      <c r="G343" s="25"/>
    </row>
    <row r="344" spans="6:7" x14ac:dyDescent="0.15">
      <c r="F344" s="25"/>
      <c r="G344" s="25"/>
    </row>
    <row r="345" spans="6:7" x14ac:dyDescent="0.15">
      <c r="F345" s="25"/>
      <c r="G345" s="25"/>
    </row>
    <row r="346" spans="6:7" x14ac:dyDescent="0.15">
      <c r="F346" s="25"/>
      <c r="G346" s="25"/>
    </row>
    <row r="347" spans="6:7" x14ac:dyDescent="0.15">
      <c r="F347" s="25"/>
      <c r="G347" s="25"/>
    </row>
    <row r="348" spans="6:7" x14ac:dyDescent="0.15">
      <c r="F348" s="25"/>
      <c r="G348" s="25"/>
    </row>
    <row r="349" spans="6:7" x14ac:dyDescent="0.15">
      <c r="F349" s="25"/>
      <c r="G349" s="25"/>
    </row>
    <row r="350" spans="6:7" x14ac:dyDescent="0.15">
      <c r="F350" s="25"/>
      <c r="G350" s="25"/>
    </row>
    <row r="351" spans="6:7" x14ac:dyDescent="0.15">
      <c r="F351" s="25"/>
      <c r="G351" s="25"/>
    </row>
    <row r="352" spans="6:7" x14ac:dyDescent="0.15">
      <c r="F352" s="25"/>
      <c r="G352" s="25"/>
    </row>
    <row r="353" spans="6:7" x14ac:dyDescent="0.15">
      <c r="F353" s="25"/>
      <c r="G353" s="25"/>
    </row>
    <row r="354" spans="6:7" x14ac:dyDescent="0.15">
      <c r="F354" s="25"/>
      <c r="G354" s="25"/>
    </row>
    <row r="355" spans="6:7" x14ac:dyDescent="0.15">
      <c r="F355" s="25"/>
      <c r="G355" s="25"/>
    </row>
    <row r="356" spans="6:7" x14ac:dyDescent="0.15">
      <c r="F356" s="25"/>
      <c r="G356" s="25"/>
    </row>
    <row r="357" spans="6:7" x14ac:dyDescent="0.15">
      <c r="F357" s="25"/>
      <c r="G357" s="25"/>
    </row>
    <row r="358" spans="6:7" x14ac:dyDescent="0.15">
      <c r="F358" s="25"/>
      <c r="G358" s="25"/>
    </row>
    <row r="359" spans="6:7" x14ac:dyDescent="0.15">
      <c r="F359" s="25"/>
      <c r="G359" s="25"/>
    </row>
    <row r="360" spans="6:7" x14ac:dyDescent="0.15">
      <c r="F360" s="25"/>
      <c r="G360" s="25"/>
    </row>
    <row r="361" spans="6:7" x14ac:dyDescent="0.15">
      <c r="F361" s="25"/>
      <c r="G361" s="25"/>
    </row>
    <row r="362" spans="6:7" x14ac:dyDescent="0.15">
      <c r="F362" s="25"/>
      <c r="G362" s="25"/>
    </row>
    <row r="363" spans="6:7" x14ac:dyDescent="0.15">
      <c r="F363" s="25"/>
      <c r="G363" s="25"/>
    </row>
    <row r="364" spans="6:7" x14ac:dyDescent="0.15">
      <c r="F364" s="25"/>
      <c r="G364" s="25"/>
    </row>
    <row r="365" spans="6:7" x14ac:dyDescent="0.15">
      <c r="F365" s="25"/>
      <c r="G365" s="25"/>
    </row>
    <row r="366" spans="6:7" x14ac:dyDescent="0.15">
      <c r="F366" s="25"/>
      <c r="G366" s="25"/>
    </row>
    <row r="367" spans="6:7" x14ac:dyDescent="0.15">
      <c r="F367" s="25"/>
      <c r="G367" s="25"/>
    </row>
    <row r="368" spans="6:7" x14ac:dyDescent="0.15">
      <c r="F368" s="25"/>
      <c r="G368" s="25"/>
    </row>
    <row r="369" spans="6:7" x14ac:dyDescent="0.15">
      <c r="F369" s="25"/>
      <c r="G369" s="25"/>
    </row>
    <row r="370" spans="6:7" x14ac:dyDescent="0.15">
      <c r="F370" s="25"/>
      <c r="G370" s="25"/>
    </row>
    <row r="371" spans="6:7" x14ac:dyDescent="0.15">
      <c r="F371" s="25"/>
      <c r="G371" s="25"/>
    </row>
    <row r="372" spans="6:7" x14ac:dyDescent="0.15">
      <c r="F372" s="25"/>
      <c r="G372" s="25"/>
    </row>
    <row r="373" spans="6:7" x14ac:dyDescent="0.15">
      <c r="F373" s="25"/>
      <c r="G373" s="25"/>
    </row>
    <row r="374" spans="6:7" x14ac:dyDescent="0.15">
      <c r="F374" s="25"/>
      <c r="G374" s="25"/>
    </row>
    <row r="375" spans="6:7" x14ac:dyDescent="0.15">
      <c r="F375" s="25"/>
      <c r="G375" s="25"/>
    </row>
    <row r="376" spans="6:7" x14ac:dyDescent="0.15">
      <c r="F376" s="25"/>
      <c r="G376" s="25"/>
    </row>
    <row r="377" spans="6:7" x14ac:dyDescent="0.15">
      <c r="F377" s="25"/>
      <c r="G377" s="25"/>
    </row>
    <row r="378" spans="6:7" x14ac:dyDescent="0.15">
      <c r="F378" s="25"/>
      <c r="G378" s="25"/>
    </row>
    <row r="379" spans="6:7" x14ac:dyDescent="0.15">
      <c r="F379" s="25"/>
      <c r="G379" s="25"/>
    </row>
    <row r="380" spans="6:7" x14ac:dyDescent="0.15">
      <c r="F380" s="25"/>
      <c r="G380" s="25"/>
    </row>
    <row r="381" spans="6:7" x14ac:dyDescent="0.15">
      <c r="F381" s="25"/>
      <c r="G381" s="25"/>
    </row>
    <row r="382" spans="6:7" x14ac:dyDescent="0.15">
      <c r="F382" s="25"/>
      <c r="G382" s="25"/>
    </row>
    <row r="383" spans="6:7" x14ac:dyDescent="0.15">
      <c r="F383" s="25"/>
      <c r="G383" s="25"/>
    </row>
    <row r="384" spans="6:7" x14ac:dyDescent="0.15">
      <c r="F384" s="25"/>
      <c r="G384" s="25"/>
    </row>
    <row r="385" spans="6:7" x14ac:dyDescent="0.15">
      <c r="F385" s="25"/>
      <c r="G385" s="25"/>
    </row>
    <row r="386" spans="6:7" x14ac:dyDescent="0.15">
      <c r="F386" s="25"/>
      <c r="G386" s="25"/>
    </row>
    <row r="387" spans="6:7" x14ac:dyDescent="0.15">
      <c r="F387" s="25"/>
      <c r="G387" s="25"/>
    </row>
    <row r="388" spans="6:7" x14ac:dyDescent="0.15">
      <c r="F388" s="25"/>
      <c r="G388" s="25"/>
    </row>
    <row r="389" spans="6:7" x14ac:dyDescent="0.15">
      <c r="F389" s="25"/>
      <c r="G389" s="25"/>
    </row>
    <row r="390" spans="6:7" x14ac:dyDescent="0.15">
      <c r="F390" s="25"/>
      <c r="G390" s="25"/>
    </row>
    <row r="391" spans="6:7" x14ac:dyDescent="0.15">
      <c r="F391" s="25"/>
      <c r="G391" s="25"/>
    </row>
    <row r="392" spans="6:7" x14ac:dyDescent="0.15">
      <c r="F392" s="25"/>
      <c r="G392" s="25"/>
    </row>
    <row r="393" spans="6:7" x14ac:dyDescent="0.15">
      <c r="F393" s="25"/>
      <c r="G393" s="25"/>
    </row>
    <row r="394" spans="6:7" x14ac:dyDescent="0.15">
      <c r="F394" s="25"/>
      <c r="G394" s="25"/>
    </row>
    <row r="395" spans="6:7" x14ac:dyDescent="0.15">
      <c r="F395" s="25"/>
      <c r="G395" s="25"/>
    </row>
    <row r="396" spans="6:7" x14ac:dyDescent="0.15">
      <c r="F396" s="25"/>
      <c r="G396" s="25"/>
    </row>
    <row r="397" spans="6:7" x14ac:dyDescent="0.15">
      <c r="F397" s="25"/>
      <c r="G397" s="25"/>
    </row>
    <row r="398" spans="6:7" x14ac:dyDescent="0.15">
      <c r="F398" s="25"/>
      <c r="G398" s="25"/>
    </row>
    <row r="399" spans="6:7" x14ac:dyDescent="0.15">
      <c r="F399" s="25"/>
      <c r="G399" s="25"/>
    </row>
    <row r="400" spans="6:7" x14ac:dyDescent="0.15">
      <c r="F400" s="25"/>
      <c r="G400" s="25"/>
    </row>
    <row r="401" spans="6:7" x14ac:dyDescent="0.15">
      <c r="F401" s="25"/>
      <c r="G401" s="25"/>
    </row>
    <row r="402" spans="6:7" x14ac:dyDescent="0.15">
      <c r="F402" s="25"/>
      <c r="G402" s="25"/>
    </row>
    <row r="403" spans="6:7" x14ac:dyDescent="0.15">
      <c r="F403" s="25"/>
      <c r="G403" s="25"/>
    </row>
    <row r="404" spans="6:7" x14ac:dyDescent="0.15">
      <c r="F404" s="25"/>
      <c r="G404" s="25"/>
    </row>
    <row r="405" spans="6:7" x14ac:dyDescent="0.15">
      <c r="F405" s="25"/>
      <c r="G405" s="25"/>
    </row>
    <row r="406" spans="6:7" x14ac:dyDescent="0.15">
      <c r="F406" s="25"/>
      <c r="G406" s="25"/>
    </row>
    <row r="407" spans="6:7" x14ac:dyDescent="0.15">
      <c r="F407" s="25"/>
      <c r="G407" s="25"/>
    </row>
    <row r="408" spans="6:7" x14ac:dyDescent="0.15">
      <c r="F408" s="25"/>
      <c r="G408" s="25"/>
    </row>
    <row r="409" spans="6:7" x14ac:dyDescent="0.15">
      <c r="F409" s="25"/>
      <c r="G409" s="25"/>
    </row>
    <row r="410" spans="6:7" x14ac:dyDescent="0.15">
      <c r="F410" s="25"/>
      <c r="G410" s="25"/>
    </row>
    <row r="411" spans="6:7" x14ac:dyDescent="0.15">
      <c r="F411" s="25"/>
      <c r="G411" s="25"/>
    </row>
    <row r="412" spans="6:7" x14ac:dyDescent="0.15">
      <c r="F412" s="25"/>
      <c r="G412" s="25"/>
    </row>
    <row r="413" spans="6:7" x14ac:dyDescent="0.15">
      <c r="F413" s="25"/>
      <c r="G413" s="25"/>
    </row>
    <row r="414" spans="6:7" x14ac:dyDescent="0.15">
      <c r="F414" s="25"/>
      <c r="G414" s="25"/>
    </row>
    <row r="415" spans="6:7" x14ac:dyDescent="0.15">
      <c r="F415" s="25"/>
      <c r="G415" s="25"/>
    </row>
    <row r="416" spans="6:7" x14ac:dyDescent="0.15">
      <c r="F416" s="25"/>
      <c r="G416" s="25"/>
    </row>
    <row r="417" spans="6:7" x14ac:dyDescent="0.15">
      <c r="F417" s="25"/>
      <c r="G417" s="25"/>
    </row>
    <row r="418" spans="6:7" x14ac:dyDescent="0.15">
      <c r="F418" s="25"/>
      <c r="G418" s="25"/>
    </row>
    <row r="419" spans="6:7" x14ac:dyDescent="0.15">
      <c r="F419" s="25"/>
      <c r="G419" s="25"/>
    </row>
    <row r="420" spans="6:7" x14ac:dyDescent="0.15">
      <c r="F420" s="25"/>
      <c r="G420" s="25"/>
    </row>
    <row r="421" spans="6:7" x14ac:dyDescent="0.15">
      <c r="F421" s="25"/>
      <c r="G421" s="25"/>
    </row>
    <row r="422" spans="6:7" x14ac:dyDescent="0.15">
      <c r="F422" s="25"/>
      <c r="G422" s="25"/>
    </row>
    <row r="423" spans="6:7" x14ac:dyDescent="0.15">
      <c r="F423" s="25"/>
      <c r="G423" s="25"/>
    </row>
    <row r="424" spans="6:7" x14ac:dyDescent="0.15">
      <c r="F424" s="25"/>
      <c r="G424" s="25"/>
    </row>
    <row r="425" spans="6:7" x14ac:dyDescent="0.15">
      <c r="F425" s="25"/>
      <c r="G425" s="25"/>
    </row>
    <row r="426" spans="6:7" x14ac:dyDescent="0.15">
      <c r="F426" s="25"/>
      <c r="G426" s="25"/>
    </row>
    <row r="427" spans="6:7" x14ac:dyDescent="0.15">
      <c r="F427" s="25"/>
      <c r="G427" s="25"/>
    </row>
    <row r="428" spans="6:7" x14ac:dyDescent="0.15">
      <c r="F428" s="25"/>
      <c r="G428" s="25"/>
    </row>
    <row r="429" spans="6:7" x14ac:dyDescent="0.15">
      <c r="F429" s="25"/>
      <c r="G429" s="25"/>
    </row>
    <row r="430" spans="6:7" x14ac:dyDescent="0.15">
      <c r="F430" s="25"/>
      <c r="G430" s="25"/>
    </row>
    <row r="431" spans="6:7" x14ac:dyDescent="0.15">
      <c r="F431" s="25"/>
      <c r="G431" s="25"/>
    </row>
    <row r="432" spans="6:7" x14ac:dyDescent="0.15">
      <c r="F432" s="25"/>
      <c r="G432" s="25"/>
    </row>
    <row r="433" spans="6:7" x14ac:dyDescent="0.15">
      <c r="F433" s="25"/>
      <c r="G433" s="25"/>
    </row>
    <row r="434" spans="6:7" x14ac:dyDescent="0.15">
      <c r="F434" s="25"/>
      <c r="G434" s="25"/>
    </row>
    <row r="435" spans="6:7" x14ac:dyDescent="0.15">
      <c r="F435" s="25"/>
      <c r="G435" s="25"/>
    </row>
    <row r="436" spans="6:7" x14ac:dyDescent="0.15">
      <c r="F436" s="25"/>
      <c r="G436" s="25"/>
    </row>
    <row r="437" spans="6:7" x14ac:dyDescent="0.15">
      <c r="F437" s="25"/>
      <c r="G437" s="25"/>
    </row>
    <row r="438" spans="6:7" x14ac:dyDescent="0.15">
      <c r="F438" s="25"/>
      <c r="G438" s="25"/>
    </row>
    <row r="439" spans="6:7" x14ac:dyDescent="0.15">
      <c r="F439" s="25"/>
      <c r="G439" s="25"/>
    </row>
    <row r="440" spans="6:7" x14ac:dyDescent="0.15">
      <c r="F440" s="25"/>
      <c r="G440" s="25"/>
    </row>
    <row r="441" spans="6:7" x14ac:dyDescent="0.15">
      <c r="F441" s="25"/>
      <c r="G441" s="25"/>
    </row>
    <row r="442" spans="6:7" x14ac:dyDescent="0.15">
      <c r="F442" s="25"/>
      <c r="G442" s="25"/>
    </row>
    <row r="443" spans="6:7" x14ac:dyDescent="0.15">
      <c r="F443" s="25"/>
      <c r="G443" s="25"/>
    </row>
    <row r="444" spans="6:7" x14ac:dyDescent="0.15">
      <c r="F444" s="25"/>
      <c r="G444" s="25"/>
    </row>
    <row r="445" spans="6:7" x14ac:dyDescent="0.15">
      <c r="F445" s="25"/>
      <c r="G445" s="25"/>
    </row>
    <row r="446" spans="6:7" x14ac:dyDescent="0.15">
      <c r="F446" s="25"/>
      <c r="G446" s="25"/>
    </row>
    <row r="447" spans="6:7" x14ac:dyDescent="0.15">
      <c r="F447" s="25"/>
      <c r="G447" s="25"/>
    </row>
    <row r="448" spans="6:7" x14ac:dyDescent="0.15">
      <c r="F448" s="25"/>
      <c r="G448" s="25"/>
    </row>
    <row r="449" spans="6:7" x14ac:dyDescent="0.15">
      <c r="F449" s="25"/>
      <c r="G449" s="25"/>
    </row>
    <row r="450" spans="6:7" x14ac:dyDescent="0.15">
      <c r="F450" s="25"/>
      <c r="G450" s="25"/>
    </row>
    <row r="451" spans="6:7" x14ac:dyDescent="0.15">
      <c r="F451" s="25"/>
      <c r="G451" s="25"/>
    </row>
    <row r="452" spans="6:7" x14ac:dyDescent="0.15">
      <c r="F452" s="25"/>
      <c r="G452" s="25"/>
    </row>
    <row r="453" spans="6:7" x14ac:dyDescent="0.15">
      <c r="F453" s="25"/>
      <c r="G453" s="25"/>
    </row>
    <row r="454" spans="6:7" x14ac:dyDescent="0.15">
      <c r="F454" s="25"/>
      <c r="G454" s="25"/>
    </row>
    <row r="455" spans="6:7" x14ac:dyDescent="0.15">
      <c r="F455" s="25"/>
      <c r="G455" s="25"/>
    </row>
    <row r="456" spans="6:7" x14ac:dyDescent="0.15">
      <c r="F456" s="25"/>
      <c r="G456" s="25"/>
    </row>
    <row r="457" spans="6:7" x14ac:dyDescent="0.15">
      <c r="F457" s="25"/>
      <c r="G457" s="25"/>
    </row>
    <row r="458" spans="6:7" x14ac:dyDescent="0.15">
      <c r="F458" s="25"/>
      <c r="G458" s="25"/>
    </row>
    <row r="459" spans="6:7" x14ac:dyDescent="0.15">
      <c r="F459" s="25"/>
      <c r="G459" s="25"/>
    </row>
    <row r="460" spans="6:7" x14ac:dyDescent="0.15">
      <c r="F460" s="25"/>
      <c r="G460" s="25"/>
    </row>
    <row r="461" spans="6:7" x14ac:dyDescent="0.15">
      <c r="F461" s="25"/>
      <c r="G461" s="25"/>
    </row>
    <row r="462" spans="6:7" x14ac:dyDescent="0.15">
      <c r="F462" s="25"/>
      <c r="G462" s="25"/>
    </row>
    <row r="463" spans="6:7" x14ac:dyDescent="0.15">
      <c r="F463" s="25"/>
      <c r="G463" s="25"/>
    </row>
    <row r="464" spans="6:7" x14ac:dyDescent="0.15">
      <c r="F464" s="25"/>
      <c r="G464" s="25"/>
    </row>
    <row r="465" spans="6:7" x14ac:dyDescent="0.15">
      <c r="F465" s="25"/>
      <c r="G465" s="25"/>
    </row>
    <row r="466" spans="6:7" x14ac:dyDescent="0.15">
      <c r="F466" s="25"/>
      <c r="G466" s="25"/>
    </row>
    <row r="467" spans="6:7" x14ac:dyDescent="0.15">
      <c r="F467" s="25"/>
      <c r="G467" s="25"/>
    </row>
    <row r="468" spans="6:7" x14ac:dyDescent="0.15">
      <c r="F468" s="25"/>
      <c r="G468" s="25"/>
    </row>
    <row r="469" spans="6:7" x14ac:dyDescent="0.15">
      <c r="F469" s="25"/>
      <c r="G469" s="25"/>
    </row>
    <row r="470" spans="6:7" x14ac:dyDescent="0.15">
      <c r="F470" s="25"/>
      <c r="G470" s="25"/>
    </row>
    <row r="471" spans="6:7" x14ac:dyDescent="0.15">
      <c r="F471" s="25"/>
      <c r="G471" s="25"/>
    </row>
    <row r="472" spans="6:7" x14ac:dyDescent="0.15">
      <c r="F472" s="25"/>
      <c r="G472" s="25"/>
    </row>
    <row r="473" spans="6:7" x14ac:dyDescent="0.15">
      <c r="F473" s="25"/>
      <c r="G473" s="25"/>
    </row>
    <row r="474" spans="6:7" x14ac:dyDescent="0.15">
      <c r="F474" s="25"/>
      <c r="G474" s="25"/>
    </row>
    <row r="475" spans="6:7" x14ac:dyDescent="0.15">
      <c r="F475" s="25"/>
      <c r="G475" s="25"/>
    </row>
    <row r="476" spans="6:7" x14ac:dyDescent="0.15">
      <c r="F476" s="25"/>
      <c r="G476" s="25"/>
    </row>
    <row r="477" spans="6:7" x14ac:dyDescent="0.15">
      <c r="F477" s="25"/>
      <c r="G477" s="25"/>
    </row>
    <row r="478" spans="6:7" x14ac:dyDescent="0.15">
      <c r="F478" s="25"/>
      <c r="G478" s="25"/>
    </row>
    <row r="479" spans="6:7" x14ac:dyDescent="0.15">
      <c r="F479" s="25"/>
      <c r="G479" s="25"/>
    </row>
    <row r="480" spans="6:7" x14ac:dyDescent="0.15">
      <c r="F480" s="25"/>
      <c r="G480" s="25"/>
    </row>
    <row r="481" spans="6:7" x14ac:dyDescent="0.15">
      <c r="F481" s="25"/>
      <c r="G481" s="25"/>
    </row>
    <row r="482" spans="6:7" x14ac:dyDescent="0.15">
      <c r="F482" s="25"/>
      <c r="G482" s="25"/>
    </row>
    <row r="483" spans="6:7" x14ac:dyDescent="0.15">
      <c r="F483" s="25"/>
      <c r="G483" s="25"/>
    </row>
    <row r="484" spans="6:7" x14ac:dyDescent="0.15">
      <c r="F484" s="25"/>
      <c r="G484" s="25"/>
    </row>
    <row r="485" spans="6:7" x14ac:dyDescent="0.15">
      <c r="F485" s="25"/>
      <c r="G485" s="25"/>
    </row>
    <row r="486" spans="6:7" x14ac:dyDescent="0.15">
      <c r="F486" s="25"/>
      <c r="G486" s="25"/>
    </row>
    <row r="487" spans="6:7" x14ac:dyDescent="0.15">
      <c r="F487" s="25"/>
      <c r="G487" s="25"/>
    </row>
    <row r="488" spans="6:7" x14ac:dyDescent="0.15">
      <c r="F488" s="25"/>
      <c r="G488" s="25"/>
    </row>
    <row r="489" spans="6:7" x14ac:dyDescent="0.15">
      <c r="F489" s="25"/>
      <c r="G489" s="25"/>
    </row>
  </sheetData>
  <sortState xmlns:xlrd2="http://schemas.microsoft.com/office/spreadsheetml/2017/richdata2" ref="A100:O127">
    <sortCondition ref="M100:M127"/>
  </sortState>
  <conditionalFormatting sqref="A1:M1">
    <cfRule type="expression" dxfId="7" priority="3">
      <formula>_xlfn.ISFORMULA($I1048461)</formula>
    </cfRule>
  </conditionalFormatting>
  <conditionalFormatting sqref="B1:B489">
    <cfRule type="duplicateValues" dxfId="6" priority="37"/>
  </conditionalFormatting>
  <conditionalFormatting sqref="N1:O1">
    <cfRule type="expression" dxfId="5" priority="4">
      <formula>_xlfn.ISFORMULA($I1048463)</formula>
    </cfRule>
  </conditionalFormatting>
  <conditionalFormatting sqref="R1:R6">
    <cfRule type="duplicateValues" dxfId="4" priority="1"/>
  </conditionalFormatting>
  <pageMargins left="0.7" right="0.7" top="0.75" bottom="0.75" header="0.3" footer="0.3"/>
  <pageSetup orientation="portrait"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440CB-9C90-4CAB-BB42-4E6DAFC7BE49}">
  <dimension ref="A1:Q289"/>
  <sheetViews>
    <sheetView topLeftCell="A124" workbookViewId="0">
      <selection activeCell="I136" sqref="I136:P137"/>
    </sheetView>
  </sheetViews>
  <sheetFormatPr baseColWidth="10" defaultColWidth="8.83203125" defaultRowHeight="13" x14ac:dyDescent="0.15"/>
  <cols>
    <col min="1" max="1" width="28.1640625" customWidth="1"/>
    <col min="2" max="2" width="19.5" customWidth="1"/>
    <col min="3" max="3" width="12.1640625" customWidth="1"/>
    <col min="5" max="5" width="13.6640625" customWidth="1"/>
    <col min="6" max="6" width="21" customWidth="1"/>
    <col min="14" max="14" width="21.1640625" customWidth="1"/>
    <col min="17" max="17" width="15.1640625" customWidth="1"/>
  </cols>
  <sheetData>
    <row r="1" spans="1:2" ht="17" thickBot="1" x14ac:dyDescent="0.25">
      <c r="A1" s="243" t="s">
        <v>2898</v>
      </c>
      <c r="B1" s="204"/>
    </row>
    <row r="2" spans="1:2" ht="35" thickBot="1" x14ac:dyDescent="0.2">
      <c r="A2" s="224" t="s">
        <v>1486</v>
      </c>
      <c r="B2" s="224" t="s">
        <v>1487</v>
      </c>
    </row>
    <row r="3" spans="1:2" ht="33.5" customHeight="1" thickBot="1" x14ac:dyDescent="0.2">
      <c r="A3" s="225" t="s">
        <v>1488</v>
      </c>
      <c r="B3" s="226">
        <v>7</v>
      </c>
    </row>
    <row r="4" spans="1:2" ht="33.5" customHeight="1" thickBot="1" x14ac:dyDescent="0.2">
      <c r="A4" s="227" t="s">
        <v>1489</v>
      </c>
      <c r="B4" s="228">
        <v>115</v>
      </c>
    </row>
    <row r="5" spans="1:2" ht="33.5" customHeight="1" thickBot="1" x14ac:dyDescent="0.2">
      <c r="A5" s="225" t="s">
        <v>1490</v>
      </c>
      <c r="B5" s="226">
        <v>109</v>
      </c>
    </row>
    <row r="6" spans="1:2" ht="33.5" customHeight="1" thickBot="1" x14ac:dyDescent="0.2">
      <c r="A6" s="227" t="s">
        <v>2897</v>
      </c>
      <c r="B6" s="228">
        <v>1</v>
      </c>
    </row>
    <row r="7" spans="1:2" ht="33.5" customHeight="1" thickBot="1" x14ac:dyDescent="0.2">
      <c r="A7" s="225" t="s">
        <v>1491</v>
      </c>
      <c r="B7" s="226">
        <v>87</v>
      </c>
    </row>
    <row r="8" spans="1:2" ht="17" thickBot="1" x14ac:dyDescent="0.2">
      <c r="A8" s="229"/>
      <c r="B8" s="230">
        <v>319</v>
      </c>
    </row>
    <row r="9" spans="1:2" ht="16" x14ac:dyDescent="0.2">
      <c r="A9" s="204"/>
      <c r="B9" s="204"/>
    </row>
    <row r="10" spans="1:2" ht="17" thickBot="1" x14ac:dyDescent="0.25">
      <c r="A10" s="243" t="s">
        <v>2899</v>
      </c>
      <c r="B10" s="204"/>
    </row>
    <row r="11" spans="1:2" ht="35" thickBot="1" x14ac:dyDescent="0.2">
      <c r="A11" s="224" t="s">
        <v>1846</v>
      </c>
      <c r="B11" s="224" t="s">
        <v>1487</v>
      </c>
    </row>
    <row r="12" spans="1:2" ht="32" customHeight="1" thickBot="1" x14ac:dyDescent="0.2">
      <c r="A12" s="225" t="s">
        <v>1848</v>
      </c>
      <c r="B12" s="231">
        <v>14</v>
      </c>
    </row>
    <row r="13" spans="1:2" ht="32" customHeight="1" thickBot="1" x14ac:dyDescent="0.2">
      <c r="A13" s="227" t="s">
        <v>1849</v>
      </c>
      <c r="B13" s="232">
        <v>27</v>
      </c>
    </row>
    <row r="14" spans="1:2" ht="32" customHeight="1" thickBot="1" x14ac:dyDescent="0.2">
      <c r="A14" s="225" t="s">
        <v>1850</v>
      </c>
      <c r="B14" s="231">
        <v>19</v>
      </c>
    </row>
    <row r="15" spans="1:2" ht="32" customHeight="1" thickBot="1" x14ac:dyDescent="0.2">
      <c r="A15" s="227" t="s">
        <v>1852</v>
      </c>
      <c r="B15" s="232">
        <v>18</v>
      </c>
    </row>
    <row r="16" spans="1:2" ht="50.5" customHeight="1" thickBot="1" x14ac:dyDescent="0.2">
      <c r="A16" s="225" t="s">
        <v>1853</v>
      </c>
      <c r="B16" s="231">
        <v>86</v>
      </c>
    </row>
    <row r="17" spans="1:14" ht="45.5" customHeight="1" thickBot="1" x14ac:dyDescent="0.2">
      <c r="A17" s="227" t="s">
        <v>1854</v>
      </c>
      <c r="B17" s="232">
        <v>175</v>
      </c>
    </row>
    <row r="18" spans="1:14" ht="32" customHeight="1" thickBot="1" x14ac:dyDescent="0.2">
      <c r="A18" s="225" t="s">
        <v>1855</v>
      </c>
      <c r="B18" s="231">
        <v>23</v>
      </c>
    </row>
    <row r="19" spans="1:14" ht="32" customHeight="1" thickBot="1" x14ac:dyDescent="0.2">
      <c r="A19" s="227"/>
      <c r="B19" s="233">
        <v>362</v>
      </c>
    </row>
    <row r="20" spans="1:14" ht="16" x14ac:dyDescent="0.2">
      <c r="A20" s="204"/>
      <c r="B20" s="204"/>
    </row>
    <row r="21" spans="1:14" ht="17" thickBot="1" x14ac:dyDescent="0.25">
      <c r="A21" s="243" t="s">
        <v>2900</v>
      </c>
      <c r="B21" s="204"/>
    </row>
    <row r="22" spans="1:14" ht="35" thickBot="1" x14ac:dyDescent="0.2">
      <c r="A22" s="224" t="s">
        <v>1846</v>
      </c>
      <c r="B22" s="224" t="s">
        <v>1487</v>
      </c>
    </row>
    <row r="23" spans="1:14" ht="23.5" customHeight="1" thickBot="1" x14ac:dyDescent="0.2">
      <c r="A23" s="225" t="s">
        <v>2839</v>
      </c>
      <c r="B23" s="226">
        <v>9</v>
      </c>
    </row>
    <row r="24" spans="1:14" ht="34.25" customHeight="1" thickBot="1" x14ac:dyDescent="0.2">
      <c r="A24" s="227" t="s">
        <v>2840</v>
      </c>
      <c r="B24" s="228">
        <v>4</v>
      </c>
    </row>
    <row r="25" spans="1:14" ht="17" thickBot="1" x14ac:dyDescent="0.2">
      <c r="A25" s="229"/>
      <c r="B25" s="230">
        <v>13</v>
      </c>
    </row>
    <row r="26" spans="1:14" ht="16" x14ac:dyDescent="0.15">
      <c r="A26" s="234"/>
      <c r="B26" s="235"/>
    </row>
    <row r="27" spans="1:14" ht="34" x14ac:dyDescent="0.15">
      <c r="A27" s="244" t="s">
        <v>2918</v>
      </c>
      <c r="B27" s="235"/>
    </row>
    <row r="29" spans="1:14" x14ac:dyDescent="0.15">
      <c r="A29" s="1150"/>
      <c r="B29" s="1150"/>
      <c r="C29" s="1150"/>
      <c r="D29" s="1150"/>
      <c r="E29" s="1150"/>
      <c r="F29" s="1150"/>
      <c r="G29" s="1151"/>
      <c r="H29" s="1119"/>
      <c r="I29" s="1120"/>
      <c r="J29" s="1121"/>
      <c r="K29" s="1119"/>
      <c r="L29" s="1120"/>
      <c r="M29" s="1121"/>
      <c r="N29" s="31"/>
    </row>
    <row r="30" spans="1:14" x14ac:dyDescent="0.15">
      <c r="A30" s="1138" t="s">
        <v>1411</v>
      </c>
      <c r="B30" s="1138"/>
      <c r="C30" s="1138"/>
      <c r="D30" s="1138"/>
      <c r="E30" s="1138"/>
      <c r="F30" s="1138"/>
      <c r="G30" s="1299"/>
      <c r="H30" s="1122" t="s">
        <v>1412</v>
      </c>
      <c r="I30" s="1123"/>
      <c r="J30" s="1123"/>
      <c r="K30" s="1123"/>
      <c r="L30" s="1123"/>
      <c r="M30" s="1124"/>
      <c r="N30" s="237">
        <v>0</v>
      </c>
    </row>
    <row r="31" spans="1:14" x14ac:dyDescent="0.15">
      <c r="A31" s="1138" t="s">
        <v>2901</v>
      </c>
      <c r="B31" s="1138"/>
      <c r="C31" s="1138"/>
      <c r="D31" s="1138"/>
      <c r="E31" s="1138"/>
      <c r="F31" s="1138"/>
      <c r="G31" s="1299"/>
      <c r="H31" s="1129" t="s">
        <v>1414</v>
      </c>
      <c r="I31" s="1082"/>
      <c r="J31" s="1082"/>
      <c r="K31" s="1082"/>
      <c r="L31" s="1082"/>
      <c r="M31" s="1130"/>
      <c r="N31" s="238">
        <v>0</v>
      </c>
    </row>
    <row r="32" spans="1:14" x14ac:dyDescent="0.15">
      <c r="A32" s="1138" t="s">
        <v>2902</v>
      </c>
      <c r="B32" s="1138"/>
      <c r="C32" s="1138"/>
      <c r="D32" s="1138"/>
      <c r="E32" s="1138"/>
      <c r="F32" s="1138"/>
      <c r="G32" s="1299"/>
      <c r="H32" s="1129" t="s">
        <v>1416</v>
      </c>
      <c r="I32" s="1082"/>
      <c r="J32" s="1082"/>
      <c r="K32" s="1082"/>
      <c r="L32" s="1082"/>
      <c r="M32" s="1130"/>
      <c r="N32" s="238">
        <v>0</v>
      </c>
    </row>
    <row r="33" spans="1:14" x14ac:dyDescent="0.15">
      <c r="A33" s="1138" t="s">
        <v>2903</v>
      </c>
      <c r="B33" s="1138"/>
      <c r="C33" s="1138"/>
      <c r="D33" s="1138"/>
      <c r="E33" s="1138"/>
      <c r="F33" s="1138"/>
      <c r="G33" s="1299"/>
      <c r="H33" s="1131" t="s">
        <v>1418</v>
      </c>
      <c r="I33" s="1125"/>
      <c r="J33" s="1125"/>
      <c r="K33" s="1125"/>
      <c r="L33" s="1125"/>
      <c r="M33" s="1132"/>
      <c r="N33" s="1300">
        <v>134274.37</v>
      </c>
    </row>
    <row r="34" spans="1:14" x14ac:dyDescent="0.15">
      <c r="A34" s="1302" t="s">
        <v>1421</v>
      </c>
      <c r="B34" s="1302"/>
      <c r="C34" s="1302"/>
      <c r="D34" s="1302"/>
      <c r="E34" s="1302"/>
      <c r="F34" s="1302"/>
      <c r="G34" s="1303"/>
      <c r="H34" s="1133"/>
      <c r="I34" s="1127"/>
      <c r="J34" s="1127"/>
      <c r="K34" s="1127"/>
      <c r="L34" s="1127"/>
      <c r="M34" s="1134"/>
      <c r="N34" s="1301"/>
    </row>
    <row r="35" spans="1:14" x14ac:dyDescent="0.15">
      <c r="A35" s="1302"/>
      <c r="B35" s="1302"/>
      <c r="C35" s="1302"/>
      <c r="D35" s="1302"/>
      <c r="E35" s="1302"/>
      <c r="F35" s="1302"/>
      <c r="G35" s="1303"/>
      <c r="H35" s="1131" t="s">
        <v>1420</v>
      </c>
      <c r="I35" s="1125"/>
      <c r="J35" s="1125"/>
      <c r="K35" s="1125"/>
      <c r="L35" s="1125"/>
      <c r="M35" s="1132"/>
      <c r="N35" s="1304">
        <v>0</v>
      </c>
    </row>
    <row r="36" spans="1:14" x14ac:dyDescent="0.15">
      <c r="A36" s="1138" t="s">
        <v>2904</v>
      </c>
      <c r="B36" s="1138"/>
      <c r="C36" s="1138"/>
      <c r="D36" s="1138"/>
      <c r="E36" s="1138"/>
      <c r="F36" s="1138"/>
      <c r="G36" s="1299"/>
      <c r="H36" s="1140"/>
      <c r="I36" s="1141"/>
      <c r="J36" s="1141"/>
      <c r="K36" s="1141"/>
      <c r="L36" s="1141"/>
      <c r="M36" s="1142"/>
      <c r="N36" s="1305"/>
    </row>
    <row r="37" spans="1:14" x14ac:dyDescent="0.15">
      <c r="A37" s="1138"/>
      <c r="B37" s="1138"/>
      <c r="C37" s="1138"/>
      <c r="D37" s="1138"/>
      <c r="E37" s="1138"/>
      <c r="F37" s="1138"/>
      <c r="G37" s="1299"/>
      <c r="H37" s="1149"/>
      <c r="I37" s="1150"/>
      <c r="J37" s="1151"/>
      <c r="K37" s="1306" t="s">
        <v>1422</v>
      </c>
      <c r="L37" s="1307"/>
      <c r="M37" s="1308"/>
      <c r="N37" s="1309">
        <v>134274.37</v>
      </c>
    </row>
    <row r="38" spans="1:14" x14ac:dyDescent="0.15">
      <c r="A38" s="1302" t="s">
        <v>2905</v>
      </c>
      <c r="B38" s="1302"/>
      <c r="C38" s="1302"/>
      <c r="D38" s="1302"/>
      <c r="E38" s="1302"/>
      <c r="F38" s="1302"/>
      <c r="G38" s="1303"/>
      <c r="H38" s="1152"/>
      <c r="I38" s="1153"/>
      <c r="J38" s="1154"/>
      <c r="K38" s="1158"/>
      <c r="L38" s="1159"/>
      <c r="M38" s="1160"/>
      <c r="N38" s="1310"/>
    </row>
    <row r="39" spans="1:14" x14ac:dyDescent="0.15">
      <c r="A39" s="1138" t="s">
        <v>2906</v>
      </c>
      <c r="B39" s="1138"/>
      <c r="C39" s="1138"/>
      <c r="D39" s="1138"/>
      <c r="E39" s="1138"/>
      <c r="F39" s="1138"/>
      <c r="G39" s="1299"/>
      <c r="H39" s="1149"/>
      <c r="I39" s="1150"/>
      <c r="J39" s="1151"/>
      <c r="K39" s="1131" t="s">
        <v>1424</v>
      </c>
      <c r="L39" s="1125"/>
      <c r="M39" s="1132"/>
      <c r="N39" s="1311">
        <v>-441</v>
      </c>
    </row>
    <row r="40" spans="1:14" x14ac:dyDescent="0.15">
      <c r="A40" s="1302" t="s">
        <v>1425</v>
      </c>
      <c r="B40" s="1302"/>
      <c r="C40" s="1302"/>
      <c r="D40" s="1302"/>
      <c r="E40" s="1302"/>
      <c r="F40" s="1302"/>
      <c r="G40" s="1303"/>
      <c r="H40" s="1152"/>
      <c r="I40" s="1153"/>
      <c r="J40" s="1154"/>
      <c r="K40" s="1133"/>
      <c r="L40" s="1127"/>
      <c r="M40" s="1134"/>
      <c r="N40" s="1312"/>
    </row>
    <row r="41" spans="1:14" x14ac:dyDescent="0.15">
      <c r="A41" s="1302"/>
      <c r="B41" s="1302"/>
      <c r="C41" s="1302"/>
      <c r="D41" s="1302"/>
      <c r="E41" s="1302"/>
      <c r="F41" s="1302"/>
      <c r="G41" s="1303"/>
      <c r="H41" s="1149"/>
      <c r="I41" s="1150"/>
      <c r="J41" s="1151"/>
      <c r="K41" s="1155" t="s">
        <v>1427</v>
      </c>
      <c r="L41" s="1156"/>
      <c r="M41" s="1157"/>
      <c r="N41" s="1317">
        <v>133833.37</v>
      </c>
    </row>
    <row r="42" spans="1:14" x14ac:dyDescent="0.15">
      <c r="A42" s="1138" t="s">
        <v>2907</v>
      </c>
      <c r="B42" s="1138"/>
      <c r="C42" s="1138"/>
      <c r="D42" s="1138"/>
      <c r="E42" s="1138"/>
      <c r="F42" s="1138"/>
      <c r="G42" s="1299"/>
      <c r="H42" s="1152"/>
      <c r="I42" s="1153"/>
      <c r="J42" s="1154"/>
      <c r="K42" s="1158"/>
      <c r="L42" s="1159"/>
      <c r="M42" s="1160"/>
      <c r="N42" s="1310"/>
    </row>
    <row r="43" spans="1:14" x14ac:dyDescent="0.15">
      <c r="A43" s="1076"/>
      <c r="B43" s="1101"/>
      <c r="C43" s="1076"/>
      <c r="D43" s="1101"/>
      <c r="E43" s="1313"/>
      <c r="F43" s="1314"/>
      <c r="G43" s="29"/>
      <c r="H43" s="29"/>
      <c r="I43" s="29"/>
      <c r="J43" s="29"/>
      <c r="K43" s="29"/>
      <c r="L43" s="29"/>
      <c r="M43" s="29"/>
      <c r="N43" s="29"/>
    </row>
    <row r="44" spans="1:14" x14ac:dyDescent="0.15">
      <c r="A44" s="1076"/>
      <c r="B44" s="1101"/>
      <c r="C44" s="1076"/>
      <c r="D44" s="1101"/>
      <c r="E44" s="1313"/>
      <c r="F44" s="1314"/>
      <c r="G44" s="29"/>
      <c r="H44" s="29"/>
      <c r="I44" s="29"/>
      <c r="J44" s="29"/>
      <c r="K44" s="29"/>
      <c r="L44" s="29"/>
      <c r="M44" s="29"/>
      <c r="N44" s="29"/>
    </row>
    <row r="45" spans="1:14" x14ac:dyDescent="0.15">
      <c r="A45" s="1076"/>
      <c r="B45" s="1101"/>
      <c r="C45" s="1076"/>
      <c r="D45" s="1101"/>
      <c r="E45" s="1313"/>
      <c r="F45" s="1314"/>
      <c r="G45" s="29"/>
      <c r="H45" s="29"/>
      <c r="I45" s="29"/>
      <c r="J45" s="29"/>
      <c r="K45" s="29"/>
      <c r="L45" s="29"/>
      <c r="M45" s="29"/>
      <c r="N45" s="29"/>
    </row>
    <row r="46" spans="1:14" x14ac:dyDescent="0.15">
      <c r="A46" s="1166"/>
      <c r="B46" s="1168"/>
      <c r="C46" s="1166"/>
      <c r="D46" s="1168"/>
      <c r="E46" s="1315"/>
      <c r="F46" s="1316"/>
      <c r="G46" s="29"/>
      <c r="H46" s="29"/>
      <c r="I46" s="29"/>
      <c r="J46" s="29"/>
      <c r="K46" s="29"/>
      <c r="L46" s="29"/>
      <c r="M46" s="29"/>
      <c r="N46" s="29"/>
    </row>
    <row r="47" spans="1:14" x14ac:dyDescent="0.15">
      <c r="A47" s="1166"/>
      <c r="B47" s="1168"/>
      <c r="C47" s="1166"/>
      <c r="D47" s="1168"/>
      <c r="E47" s="1315"/>
      <c r="F47" s="1316"/>
      <c r="G47" s="29"/>
      <c r="H47" s="29"/>
      <c r="I47" s="29"/>
      <c r="J47" s="29"/>
      <c r="K47" s="29"/>
      <c r="L47" s="29"/>
      <c r="M47" s="29"/>
      <c r="N47" s="29"/>
    </row>
    <row r="48" spans="1:14" x14ac:dyDescent="0.15">
      <c r="A48" s="1166"/>
      <c r="B48" s="1168"/>
      <c r="C48" s="1166"/>
      <c r="D48" s="1168"/>
      <c r="E48" s="1315"/>
      <c r="F48" s="1316"/>
      <c r="G48" s="29"/>
      <c r="H48" s="29"/>
      <c r="I48" s="29"/>
      <c r="J48" s="29"/>
      <c r="K48" s="29"/>
      <c r="L48" s="29"/>
      <c r="M48" s="29"/>
      <c r="N48" s="29"/>
    </row>
    <row r="49" spans="1:14" x14ac:dyDescent="0.15">
      <c r="A49" s="1076"/>
      <c r="B49" s="1101"/>
      <c r="C49" s="1076"/>
      <c r="D49" s="1101"/>
      <c r="E49" s="1313"/>
      <c r="F49" s="1314"/>
      <c r="G49" s="29"/>
      <c r="H49" s="29"/>
      <c r="I49" s="29"/>
      <c r="J49" s="29"/>
      <c r="K49" s="29"/>
      <c r="L49" s="29"/>
      <c r="M49" s="29"/>
      <c r="N49" s="29"/>
    </row>
    <row r="50" spans="1:14" x14ac:dyDescent="0.15">
      <c r="A50" s="1081" t="s">
        <v>1452</v>
      </c>
      <c r="B50" s="1094"/>
      <c r="C50" s="1081" t="s">
        <v>2753</v>
      </c>
      <c r="D50" s="1094"/>
      <c r="E50" s="404">
        <v>1215</v>
      </c>
      <c r="F50" s="405"/>
      <c r="G50" s="29"/>
      <c r="H50" s="29"/>
      <c r="I50" s="29"/>
      <c r="J50" s="29"/>
      <c r="K50" s="29"/>
      <c r="L50" s="29"/>
      <c r="M50" s="29"/>
      <c r="N50" s="29"/>
    </row>
    <row r="51" spans="1:14" x14ac:dyDescent="0.15">
      <c r="A51" s="1081" t="s">
        <v>1428</v>
      </c>
      <c r="B51" s="1094"/>
      <c r="C51" s="1081" t="s">
        <v>1429</v>
      </c>
      <c r="D51" s="1094"/>
      <c r="E51" s="404">
        <v>1401</v>
      </c>
      <c r="F51" s="405"/>
      <c r="G51" s="29"/>
      <c r="H51" s="29"/>
      <c r="I51" s="29"/>
      <c r="J51" s="29"/>
      <c r="K51" s="29"/>
      <c r="L51" s="29"/>
      <c r="M51" s="29"/>
      <c r="N51" s="29"/>
    </row>
    <row r="52" spans="1:14" x14ac:dyDescent="0.15">
      <c r="A52" s="1081" t="s">
        <v>1430</v>
      </c>
      <c r="B52" s="1094"/>
      <c r="C52" s="1081" t="s">
        <v>1431</v>
      </c>
      <c r="D52" s="1094"/>
      <c r="E52" s="404">
        <v>1259</v>
      </c>
      <c r="F52" s="405"/>
      <c r="G52" s="29"/>
      <c r="H52" s="29"/>
      <c r="I52" s="29"/>
      <c r="J52" s="29"/>
      <c r="K52" s="29"/>
      <c r="L52" s="29"/>
      <c r="M52" s="29"/>
      <c r="N52" s="29"/>
    </row>
    <row r="53" spans="1:14" x14ac:dyDescent="0.15">
      <c r="A53" s="1081" t="s">
        <v>1432</v>
      </c>
      <c r="B53" s="1094"/>
      <c r="C53" s="1081" t="s">
        <v>1433</v>
      </c>
      <c r="D53" s="1094"/>
      <c r="E53" s="404">
        <v>757</v>
      </c>
      <c r="F53" s="405"/>
      <c r="G53" s="29"/>
      <c r="H53" s="29"/>
      <c r="I53" s="29"/>
      <c r="J53" s="29"/>
      <c r="K53" s="29"/>
      <c r="L53" s="29"/>
      <c r="M53" s="29"/>
      <c r="N53" s="29"/>
    </row>
    <row r="54" spans="1:14" x14ac:dyDescent="0.15">
      <c r="A54" s="1081" t="s">
        <v>1434</v>
      </c>
      <c r="B54" s="1094"/>
      <c r="C54" s="1081" t="s">
        <v>1435</v>
      </c>
      <c r="D54" s="1094"/>
      <c r="E54" s="404">
        <v>106</v>
      </c>
      <c r="F54" s="405"/>
      <c r="G54" s="29"/>
      <c r="H54" s="29"/>
      <c r="I54" s="29"/>
      <c r="J54" s="29"/>
      <c r="K54" s="29"/>
      <c r="L54" s="29"/>
      <c r="M54" s="29"/>
      <c r="N54" s="29"/>
    </row>
    <row r="55" spans="1:14" x14ac:dyDescent="0.15">
      <c r="A55" s="1081" t="s">
        <v>1436</v>
      </c>
      <c r="B55" s="1094"/>
      <c r="C55" s="1081" t="s">
        <v>1437</v>
      </c>
      <c r="D55" s="1094"/>
      <c r="E55" s="404">
        <v>9270</v>
      </c>
      <c r="F55" s="405"/>
      <c r="G55" s="29"/>
      <c r="H55" s="29"/>
      <c r="I55" s="29"/>
      <c r="J55" s="29"/>
      <c r="K55" s="29"/>
      <c r="L55" s="29"/>
      <c r="M55" s="29"/>
      <c r="N55" s="29"/>
    </row>
    <row r="56" spans="1:14" x14ac:dyDescent="0.15">
      <c r="A56" s="1081" t="s">
        <v>1438</v>
      </c>
      <c r="B56" s="1094"/>
      <c r="C56" s="1163" t="s">
        <v>1439</v>
      </c>
      <c r="D56" s="1165"/>
      <c r="E56" s="402">
        <v>33241.78</v>
      </c>
      <c r="F56" s="403"/>
      <c r="G56" s="29"/>
      <c r="H56" s="29"/>
      <c r="I56" s="29"/>
      <c r="J56" s="29"/>
      <c r="K56" s="29"/>
      <c r="L56" s="29"/>
      <c r="M56" s="29"/>
      <c r="N56" s="29"/>
    </row>
    <row r="57" spans="1:14" x14ac:dyDescent="0.15">
      <c r="A57" s="1081" t="s">
        <v>1440</v>
      </c>
      <c r="B57" s="1094"/>
      <c r="C57" s="1163" t="s">
        <v>1441</v>
      </c>
      <c r="D57" s="1165"/>
      <c r="E57" s="402">
        <v>13629.54</v>
      </c>
      <c r="F57" s="403"/>
      <c r="G57" s="29"/>
      <c r="H57" s="29"/>
      <c r="I57" s="29"/>
      <c r="J57" s="29"/>
      <c r="K57" s="29"/>
      <c r="L57" s="29"/>
      <c r="M57" s="29"/>
      <c r="N57" s="29"/>
    </row>
    <row r="58" spans="1:14" x14ac:dyDescent="0.15">
      <c r="A58" s="1081" t="s">
        <v>1442</v>
      </c>
      <c r="B58" s="1094"/>
      <c r="C58" s="1163" t="s">
        <v>1443</v>
      </c>
      <c r="D58" s="1165"/>
      <c r="E58" s="402">
        <v>51737</v>
      </c>
      <c r="F58" s="403"/>
      <c r="G58" s="29"/>
      <c r="H58" s="29"/>
      <c r="I58" s="29"/>
      <c r="J58" s="29"/>
      <c r="K58" s="29"/>
      <c r="L58" s="29"/>
      <c r="M58" s="29"/>
      <c r="N58" s="29"/>
    </row>
    <row r="59" spans="1:14" x14ac:dyDescent="0.15">
      <c r="A59" s="1081" t="s">
        <v>1444</v>
      </c>
      <c r="B59" s="1094"/>
      <c r="C59" s="1163" t="s">
        <v>1445</v>
      </c>
      <c r="D59" s="1165"/>
      <c r="E59" s="402">
        <v>9539</v>
      </c>
      <c r="F59" s="403"/>
      <c r="G59" s="29"/>
      <c r="H59" s="29"/>
      <c r="I59" s="29"/>
      <c r="J59" s="29"/>
      <c r="K59" s="29"/>
      <c r="L59" s="29"/>
      <c r="M59" s="29"/>
      <c r="N59" s="29"/>
    </row>
    <row r="60" spans="1:14" x14ac:dyDescent="0.15">
      <c r="A60" s="1081" t="s">
        <v>1446</v>
      </c>
      <c r="B60" s="1094"/>
      <c r="C60" s="1081" t="s">
        <v>1447</v>
      </c>
      <c r="D60" s="1094"/>
      <c r="E60" s="404">
        <v>262.05</v>
      </c>
      <c r="F60" s="405"/>
      <c r="G60" s="29"/>
      <c r="H60" s="29"/>
      <c r="I60" s="29"/>
      <c r="J60" s="29"/>
      <c r="K60" s="29"/>
      <c r="L60" s="29"/>
      <c r="M60" s="29"/>
      <c r="N60" s="29"/>
    </row>
    <row r="61" spans="1:14" x14ac:dyDescent="0.15">
      <c r="A61" s="1072" t="s">
        <v>1448</v>
      </c>
      <c r="B61" s="1089"/>
      <c r="C61" s="1076"/>
      <c r="D61" s="1101"/>
      <c r="E61" s="400">
        <v>133833.37</v>
      </c>
      <c r="F61" s="401"/>
      <c r="G61" s="29"/>
      <c r="H61" s="29"/>
      <c r="I61" s="29"/>
      <c r="J61" s="29"/>
      <c r="K61" s="29"/>
      <c r="L61" s="29"/>
      <c r="M61" s="29"/>
      <c r="N61" s="29"/>
    </row>
    <row r="62" spans="1:14" x14ac:dyDescent="0.15">
      <c r="A62" s="1081" t="s">
        <v>1449</v>
      </c>
      <c r="B62" s="1082"/>
      <c r="C62" s="1082"/>
      <c r="D62" s="1094"/>
      <c r="E62" s="1318" t="s">
        <v>1450</v>
      </c>
      <c r="F62" s="1319"/>
      <c r="G62" s="29"/>
      <c r="H62" s="29"/>
      <c r="I62" s="29"/>
      <c r="J62" s="29"/>
      <c r="K62" s="29"/>
      <c r="L62" s="29"/>
      <c r="M62" s="29"/>
      <c r="N62" s="29"/>
    </row>
    <row r="63" spans="1:14" x14ac:dyDescent="0.15">
      <c r="A63" s="1072" t="s">
        <v>1451</v>
      </c>
      <c r="B63" s="1073"/>
      <c r="C63" s="1073"/>
      <c r="D63" s="1089"/>
      <c r="E63" s="1313"/>
      <c r="F63" s="1314"/>
      <c r="G63" s="29"/>
      <c r="H63" s="29"/>
      <c r="I63" s="29"/>
      <c r="J63" s="29"/>
      <c r="K63" s="29"/>
      <c r="L63" s="29"/>
      <c r="M63" s="29"/>
      <c r="N63" s="29"/>
    </row>
    <row r="64" spans="1:14" x14ac:dyDescent="0.15">
      <c r="A64" s="1107" t="s">
        <v>1452</v>
      </c>
      <c r="B64" s="1108"/>
      <c r="C64" s="1108"/>
      <c r="D64" s="1109"/>
      <c r="E64" s="404">
        <v>600</v>
      </c>
      <c r="F64" s="405"/>
      <c r="G64" s="29"/>
      <c r="H64" s="29"/>
      <c r="I64" s="29"/>
      <c r="J64" s="29"/>
      <c r="K64" s="29"/>
      <c r="L64" s="29"/>
      <c r="M64" s="29"/>
      <c r="N64" s="29"/>
    </row>
    <row r="65" spans="1:14" x14ac:dyDescent="0.15">
      <c r="A65" s="1107" t="s">
        <v>1428</v>
      </c>
      <c r="B65" s="1108"/>
      <c r="C65" s="1108"/>
      <c r="D65" s="1109"/>
      <c r="E65" s="404">
        <v>1401</v>
      </c>
      <c r="F65" s="405"/>
      <c r="G65" s="29"/>
      <c r="H65" s="29"/>
      <c r="I65" s="29"/>
      <c r="J65" s="29"/>
      <c r="K65" s="29"/>
      <c r="L65" s="29"/>
      <c r="M65" s="29"/>
      <c r="N65" s="29"/>
    </row>
    <row r="66" spans="1:14" x14ac:dyDescent="0.15">
      <c r="A66" s="29"/>
      <c r="B66" s="29"/>
      <c r="C66" s="29"/>
      <c r="D66" s="29"/>
      <c r="E66" s="236"/>
      <c r="F66" s="236"/>
      <c r="G66" s="29"/>
      <c r="H66" s="29"/>
      <c r="I66" s="29"/>
      <c r="J66" s="29"/>
      <c r="K66" s="29"/>
      <c r="L66" s="29"/>
      <c r="M66" s="29"/>
      <c r="N66" s="29"/>
    </row>
    <row r="67" spans="1:14" x14ac:dyDescent="0.15">
      <c r="A67" s="1074" t="s">
        <v>1430</v>
      </c>
      <c r="B67" s="1075"/>
      <c r="C67" s="1075"/>
      <c r="D67" s="1092"/>
      <c r="E67" s="404">
        <v>1259</v>
      </c>
      <c r="F67" s="405"/>
      <c r="G67" s="29"/>
      <c r="H67" s="29"/>
      <c r="I67" s="29"/>
      <c r="J67" s="29"/>
      <c r="K67" s="29"/>
      <c r="L67" s="29"/>
      <c r="M67" s="29"/>
      <c r="N67" s="29"/>
    </row>
    <row r="68" spans="1:14" x14ac:dyDescent="0.15">
      <c r="A68" s="1074" t="s">
        <v>1432</v>
      </c>
      <c r="B68" s="1075"/>
      <c r="C68" s="1075"/>
      <c r="D68" s="1092"/>
      <c r="E68" s="404">
        <v>494</v>
      </c>
      <c r="F68" s="405"/>
      <c r="G68" s="29"/>
      <c r="H68" s="29"/>
      <c r="I68" s="29"/>
      <c r="J68" s="29"/>
      <c r="K68" s="29"/>
      <c r="L68" s="29"/>
      <c r="M68" s="29"/>
      <c r="N68" s="29"/>
    </row>
    <row r="69" spans="1:14" x14ac:dyDescent="0.15">
      <c r="A69" s="1074" t="s">
        <v>1436</v>
      </c>
      <c r="B69" s="1075"/>
      <c r="C69" s="1075"/>
      <c r="D69" s="1092"/>
      <c r="E69" s="404">
        <v>7416</v>
      </c>
      <c r="F69" s="405"/>
      <c r="G69" s="29"/>
      <c r="H69" s="29"/>
      <c r="I69" s="29"/>
      <c r="J69" s="29"/>
      <c r="K69" s="29"/>
      <c r="L69" s="29"/>
      <c r="M69" s="29"/>
      <c r="N69" s="29"/>
    </row>
    <row r="70" spans="1:14" x14ac:dyDescent="0.15">
      <c r="A70" s="1074" t="s">
        <v>1438</v>
      </c>
      <c r="B70" s="1075"/>
      <c r="C70" s="1075"/>
      <c r="D70" s="1092"/>
      <c r="E70" s="404">
        <v>16198.78</v>
      </c>
      <c r="F70" s="405"/>
      <c r="G70" s="29"/>
      <c r="H70" s="29"/>
      <c r="I70" s="29"/>
      <c r="J70" s="29"/>
      <c r="K70" s="29"/>
      <c r="L70" s="29"/>
      <c r="M70" s="29"/>
      <c r="N70" s="29"/>
    </row>
    <row r="71" spans="1:14" x14ac:dyDescent="0.15">
      <c r="A71" s="1072" t="s">
        <v>1453</v>
      </c>
      <c r="B71" s="1073"/>
      <c r="C71" s="1073"/>
      <c r="D71" s="1089"/>
      <c r="E71" s="400">
        <v>27368.78</v>
      </c>
      <c r="F71" s="401"/>
      <c r="G71" s="29"/>
      <c r="H71" s="29"/>
      <c r="I71" s="29"/>
      <c r="J71" s="29"/>
      <c r="K71" s="29"/>
      <c r="L71" s="29"/>
      <c r="M71" s="29"/>
      <c r="N71" s="29"/>
    </row>
    <row r="72" spans="1:14" x14ac:dyDescent="0.15">
      <c r="A72" s="1072" t="s">
        <v>1454</v>
      </c>
      <c r="B72" s="1073"/>
      <c r="C72" s="1073"/>
      <c r="D72" s="1089"/>
      <c r="E72" s="406"/>
      <c r="F72" s="407"/>
      <c r="G72" s="29"/>
      <c r="H72" s="29"/>
      <c r="I72" s="29"/>
      <c r="J72" s="29"/>
      <c r="K72" s="29"/>
      <c r="L72" s="29"/>
      <c r="M72" s="29"/>
      <c r="N72" s="29"/>
    </row>
    <row r="73" spans="1:14" x14ac:dyDescent="0.15">
      <c r="A73" s="1074" t="s">
        <v>1452</v>
      </c>
      <c r="B73" s="1075"/>
      <c r="C73" s="1075"/>
      <c r="D73" s="1092"/>
      <c r="E73" s="404">
        <v>615</v>
      </c>
      <c r="F73" s="405"/>
      <c r="G73" s="29"/>
      <c r="H73" s="29"/>
      <c r="I73" s="29"/>
      <c r="J73" s="29"/>
      <c r="K73" s="29"/>
      <c r="L73" s="29"/>
      <c r="M73" s="29"/>
      <c r="N73" s="29"/>
    </row>
    <row r="74" spans="1:14" x14ac:dyDescent="0.15">
      <c r="A74" s="1074" t="s">
        <v>1432</v>
      </c>
      <c r="B74" s="1075"/>
      <c r="C74" s="1075"/>
      <c r="D74" s="1092"/>
      <c r="E74" s="404">
        <v>263</v>
      </c>
      <c r="F74" s="405"/>
      <c r="G74" s="29"/>
      <c r="H74" s="29"/>
      <c r="I74" s="29"/>
      <c r="J74" s="29"/>
      <c r="K74" s="29"/>
      <c r="L74" s="29"/>
      <c r="M74" s="29"/>
      <c r="N74" s="29"/>
    </row>
    <row r="75" spans="1:14" x14ac:dyDescent="0.15">
      <c r="A75" s="1074" t="s">
        <v>1436</v>
      </c>
      <c r="B75" s="1075"/>
      <c r="C75" s="1075"/>
      <c r="D75" s="1092"/>
      <c r="E75" s="404">
        <v>1854</v>
      </c>
      <c r="F75" s="405"/>
      <c r="G75" s="29"/>
      <c r="H75" s="29"/>
      <c r="I75" s="29"/>
      <c r="J75" s="29"/>
      <c r="K75" s="29"/>
      <c r="L75" s="29"/>
      <c r="M75" s="29"/>
      <c r="N75" s="29"/>
    </row>
    <row r="76" spans="1:14" x14ac:dyDescent="0.15">
      <c r="A76" s="1074" t="s">
        <v>1438</v>
      </c>
      <c r="B76" s="1075"/>
      <c r="C76" s="1075"/>
      <c r="D76" s="1092"/>
      <c r="E76" s="404">
        <v>17024</v>
      </c>
      <c r="F76" s="405"/>
      <c r="G76" s="29"/>
      <c r="H76" s="29"/>
      <c r="I76" s="29"/>
      <c r="J76" s="29"/>
      <c r="K76" s="29"/>
      <c r="L76" s="29"/>
      <c r="M76" s="29"/>
      <c r="N76" s="29"/>
    </row>
    <row r="77" spans="1:14" x14ac:dyDescent="0.15">
      <c r="A77" s="1074" t="s">
        <v>1446</v>
      </c>
      <c r="B77" s="1075"/>
      <c r="C77" s="1075"/>
      <c r="D77" s="1092"/>
      <c r="E77" s="404">
        <v>262.05</v>
      </c>
      <c r="F77" s="405"/>
      <c r="G77" s="29"/>
      <c r="H77" s="29"/>
      <c r="I77" s="29"/>
      <c r="J77" s="29"/>
      <c r="K77" s="29"/>
      <c r="L77" s="29"/>
      <c r="M77" s="29"/>
      <c r="N77" s="29"/>
    </row>
    <row r="78" spans="1:14" x14ac:dyDescent="0.15">
      <c r="A78" s="1072" t="s">
        <v>1455</v>
      </c>
      <c r="B78" s="1073"/>
      <c r="C78" s="1073"/>
      <c r="D78" s="1089"/>
      <c r="E78" s="400">
        <v>20018.05</v>
      </c>
      <c r="F78" s="401"/>
      <c r="G78" s="29"/>
      <c r="H78" s="29"/>
      <c r="I78" s="29"/>
      <c r="J78" s="29"/>
      <c r="K78" s="29"/>
      <c r="L78" s="29"/>
      <c r="M78" s="29"/>
      <c r="N78" s="29"/>
    </row>
    <row r="79" spans="1:14" x14ac:dyDescent="0.15">
      <c r="A79" s="1072" t="s">
        <v>1456</v>
      </c>
      <c r="B79" s="1073"/>
      <c r="C79" s="1073"/>
      <c r="D79" s="1089"/>
      <c r="E79" s="406"/>
      <c r="F79" s="407"/>
      <c r="G79" s="29"/>
      <c r="H79" s="29"/>
      <c r="I79" s="29"/>
      <c r="J79" s="29"/>
      <c r="K79" s="29"/>
      <c r="L79" s="29"/>
      <c r="M79" s="29"/>
      <c r="N79" s="29"/>
    </row>
    <row r="80" spans="1:14" x14ac:dyDescent="0.15">
      <c r="A80" s="1074" t="s">
        <v>1457</v>
      </c>
      <c r="B80" s="1075"/>
      <c r="C80" s="1075"/>
      <c r="D80" s="1092"/>
      <c r="E80" s="404">
        <v>512</v>
      </c>
      <c r="F80" s="405"/>
      <c r="G80" s="29"/>
      <c r="H80" s="29"/>
      <c r="I80" s="29"/>
      <c r="J80" s="29"/>
      <c r="K80" s="29"/>
      <c r="L80" s="29"/>
      <c r="M80" s="29"/>
      <c r="N80" s="29"/>
    </row>
    <row r="81" spans="1:14" x14ac:dyDescent="0.15">
      <c r="A81" s="1074" t="s">
        <v>1434</v>
      </c>
      <c r="B81" s="1075"/>
      <c r="C81" s="1075"/>
      <c r="D81" s="1092"/>
      <c r="E81" s="404">
        <v>53</v>
      </c>
      <c r="F81" s="405"/>
      <c r="G81" s="29"/>
      <c r="H81" s="29"/>
      <c r="I81" s="29"/>
      <c r="J81" s="29"/>
      <c r="K81" s="29"/>
      <c r="L81" s="29"/>
      <c r="M81" s="29"/>
      <c r="N81" s="29"/>
    </row>
    <row r="82" spans="1:14" x14ac:dyDescent="0.15">
      <c r="A82" s="1072" t="s">
        <v>1458</v>
      </c>
      <c r="B82" s="1073"/>
      <c r="C82" s="1073"/>
      <c r="D82" s="1089"/>
      <c r="E82" s="400">
        <v>565</v>
      </c>
      <c r="F82" s="401"/>
      <c r="G82" s="29"/>
      <c r="H82" s="29"/>
      <c r="I82" s="29"/>
      <c r="J82" s="29"/>
      <c r="K82" s="29"/>
      <c r="L82" s="29"/>
      <c r="M82" s="29"/>
      <c r="N82" s="29"/>
    </row>
    <row r="83" spans="1:14" x14ac:dyDescent="0.15">
      <c r="A83" s="1072" t="s">
        <v>2908</v>
      </c>
      <c r="B83" s="1073"/>
      <c r="C83" s="1073"/>
      <c r="D83" s="1089"/>
      <c r="E83" s="406"/>
      <c r="F83" s="407"/>
      <c r="G83" s="29"/>
      <c r="H83" s="29"/>
      <c r="I83" s="29"/>
      <c r="J83" s="29"/>
      <c r="K83" s="29"/>
      <c r="L83" s="29"/>
      <c r="M83" s="29"/>
      <c r="N83" s="29"/>
    </row>
    <row r="84" spans="1:14" x14ac:dyDescent="0.15">
      <c r="A84" s="1074" t="s">
        <v>1457</v>
      </c>
      <c r="B84" s="1075"/>
      <c r="C84" s="1075"/>
      <c r="D84" s="1092"/>
      <c r="E84" s="404">
        <v>453</v>
      </c>
      <c r="F84" s="405"/>
      <c r="G84" s="29"/>
      <c r="H84" s="29"/>
      <c r="I84" s="29"/>
      <c r="J84" s="29"/>
      <c r="K84" s="29"/>
      <c r="L84" s="29"/>
      <c r="M84" s="29"/>
      <c r="N84" s="29"/>
    </row>
    <row r="85" spans="1:14" x14ac:dyDescent="0.15">
      <c r="A85" s="1074" t="s">
        <v>1469</v>
      </c>
      <c r="B85" s="1075"/>
      <c r="C85" s="1075"/>
      <c r="D85" s="1092"/>
      <c r="E85" s="404">
        <v>180</v>
      </c>
      <c r="F85" s="405"/>
      <c r="G85" s="29"/>
      <c r="H85" s="29"/>
      <c r="I85" s="29"/>
      <c r="J85" s="29"/>
      <c r="K85" s="29"/>
      <c r="L85" s="29"/>
      <c r="M85" s="29"/>
      <c r="N85" s="29"/>
    </row>
    <row r="86" spans="1:14" x14ac:dyDescent="0.15">
      <c r="A86" s="1072" t="s">
        <v>2909</v>
      </c>
      <c r="B86" s="1073"/>
      <c r="C86" s="1073"/>
      <c r="D86" s="1089"/>
      <c r="E86" s="400">
        <v>633</v>
      </c>
      <c r="F86" s="401"/>
      <c r="G86" s="29"/>
      <c r="H86" s="29"/>
      <c r="I86" s="29"/>
      <c r="J86" s="29"/>
      <c r="K86" s="29"/>
      <c r="L86" s="29"/>
      <c r="M86" s="29"/>
      <c r="N86" s="29"/>
    </row>
    <row r="87" spans="1:14" x14ac:dyDescent="0.15">
      <c r="A87" s="1174" t="s">
        <v>1459</v>
      </c>
      <c r="B87" s="1175"/>
      <c r="C87" s="1175"/>
      <c r="D87" s="1176"/>
      <c r="E87" s="410"/>
      <c r="F87" s="411"/>
      <c r="G87" s="29"/>
      <c r="H87" s="29"/>
      <c r="I87" s="29"/>
      <c r="J87" s="29"/>
      <c r="K87" s="29"/>
      <c r="L87" s="29"/>
      <c r="M87" s="29"/>
      <c r="N87" s="29"/>
    </row>
    <row r="88" spans="1:14" x14ac:dyDescent="0.15">
      <c r="A88" s="1179" t="s">
        <v>1438</v>
      </c>
      <c r="B88" s="1180"/>
      <c r="C88" s="1180"/>
      <c r="D88" s="1181"/>
      <c r="E88" s="402">
        <v>19</v>
      </c>
      <c r="F88" s="403"/>
      <c r="G88" s="29"/>
      <c r="H88" s="29"/>
      <c r="I88" s="29"/>
      <c r="J88" s="29"/>
      <c r="K88" s="29"/>
      <c r="L88" s="29"/>
      <c r="M88" s="29"/>
      <c r="N88" s="29"/>
    </row>
    <row r="89" spans="1:14" x14ac:dyDescent="0.15">
      <c r="A89" s="1072" t="s">
        <v>1460</v>
      </c>
      <c r="B89" s="1073"/>
      <c r="C89" s="1073"/>
      <c r="D89" s="1089"/>
      <c r="E89" s="400">
        <v>19</v>
      </c>
      <c r="F89" s="401"/>
      <c r="G89" s="29"/>
      <c r="H89" s="29"/>
      <c r="I89" s="29"/>
      <c r="J89" s="29"/>
      <c r="K89" s="29"/>
      <c r="L89" s="29"/>
      <c r="M89" s="29"/>
      <c r="N89" s="29"/>
    </row>
    <row r="90" spans="1:14" x14ac:dyDescent="0.15">
      <c r="A90" s="1072" t="s">
        <v>1461</v>
      </c>
      <c r="B90" s="1073"/>
      <c r="C90" s="1073"/>
      <c r="D90" s="1089"/>
      <c r="E90" s="406"/>
      <c r="F90" s="407"/>
      <c r="G90" s="29"/>
      <c r="H90" s="29"/>
      <c r="I90" s="29"/>
      <c r="J90" s="29"/>
      <c r="K90" s="29"/>
      <c r="L90" s="29"/>
      <c r="M90" s="29"/>
      <c r="N90" s="29"/>
    </row>
    <row r="91" spans="1:14" x14ac:dyDescent="0.15">
      <c r="A91" s="1074" t="s">
        <v>1440</v>
      </c>
      <c r="B91" s="1075"/>
      <c r="C91" s="1075"/>
      <c r="D91" s="1092"/>
      <c r="E91" s="404">
        <v>13629.54</v>
      </c>
      <c r="F91" s="405"/>
      <c r="G91" s="29"/>
      <c r="H91" s="29"/>
      <c r="I91" s="29"/>
      <c r="J91" s="29"/>
      <c r="K91" s="29"/>
      <c r="L91" s="29"/>
      <c r="M91" s="29"/>
      <c r="N91" s="29"/>
    </row>
    <row r="92" spans="1:14" x14ac:dyDescent="0.15">
      <c r="A92" s="1072" t="s">
        <v>1462</v>
      </c>
      <c r="B92" s="1073"/>
      <c r="C92" s="1073"/>
      <c r="D92" s="1089"/>
      <c r="E92" s="400">
        <v>13629.54</v>
      </c>
      <c r="F92" s="401"/>
      <c r="G92" s="29"/>
      <c r="H92" s="29"/>
      <c r="I92" s="29"/>
      <c r="J92" s="29"/>
      <c r="K92" s="29"/>
      <c r="L92" s="29"/>
      <c r="M92" s="29"/>
      <c r="N92" s="29"/>
    </row>
    <row r="93" spans="1:14" x14ac:dyDescent="0.15">
      <c r="A93" s="1072" t="s">
        <v>2783</v>
      </c>
      <c r="B93" s="1073"/>
      <c r="C93" s="1073"/>
      <c r="D93" s="1089"/>
      <c r="E93" s="406"/>
      <c r="F93" s="407"/>
      <c r="G93" s="29"/>
      <c r="H93" s="29"/>
      <c r="I93" s="29"/>
      <c r="J93" s="29"/>
      <c r="K93" s="29"/>
      <c r="L93" s="29"/>
      <c r="M93" s="29"/>
      <c r="N93" s="29"/>
    </row>
    <row r="94" spans="1:14" x14ac:dyDescent="0.15">
      <c r="A94" s="1074" t="s">
        <v>2745</v>
      </c>
      <c r="B94" s="1075"/>
      <c r="C94" s="1075"/>
      <c r="D94" s="1092"/>
      <c r="E94" s="404">
        <v>114</v>
      </c>
      <c r="F94" s="405"/>
      <c r="G94" s="29"/>
      <c r="H94" s="29"/>
      <c r="I94" s="29"/>
      <c r="J94" s="29"/>
      <c r="K94" s="29"/>
      <c r="L94" s="29"/>
      <c r="M94" s="29"/>
      <c r="N94" s="29"/>
    </row>
    <row r="95" spans="1:14" x14ac:dyDescent="0.15">
      <c r="A95" s="1072" t="s">
        <v>2784</v>
      </c>
      <c r="B95" s="1073"/>
      <c r="C95" s="1073"/>
      <c r="D95" s="1089"/>
      <c r="E95" s="400">
        <v>114</v>
      </c>
      <c r="F95" s="401"/>
      <c r="G95" s="29"/>
      <c r="H95" s="29"/>
      <c r="I95" s="29"/>
      <c r="J95" s="29"/>
      <c r="K95" s="29"/>
      <c r="L95" s="29"/>
      <c r="M95" s="29"/>
      <c r="N95" s="29"/>
    </row>
    <row r="96" spans="1:14" x14ac:dyDescent="0.15">
      <c r="A96" s="1072" t="s">
        <v>1463</v>
      </c>
      <c r="B96" s="1073"/>
      <c r="C96" s="1073"/>
      <c r="D96" s="1089"/>
      <c r="E96" s="406"/>
      <c r="F96" s="407"/>
      <c r="G96" s="29"/>
      <c r="H96" s="29"/>
      <c r="I96" s="29"/>
      <c r="J96" s="29"/>
      <c r="K96" s="29"/>
      <c r="L96" s="29"/>
      <c r="M96" s="29"/>
      <c r="N96" s="29"/>
    </row>
    <row r="97" spans="1:14" x14ac:dyDescent="0.15">
      <c r="A97" s="1074" t="s">
        <v>1464</v>
      </c>
      <c r="B97" s="1075"/>
      <c r="C97" s="1075"/>
      <c r="D97" s="1092"/>
      <c r="E97" s="404">
        <v>4388</v>
      </c>
      <c r="F97" s="405"/>
      <c r="G97" s="29"/>
      <c r="H97" s="29"/>
      <c r="I97" s="29"/>
      <c r="J97" s="29"/>
      <c r="K97" s="29"/>
      <c r="L97" s="29"/>
      <c r="M97" s="29"/>
      <c r="N97" s="29"/>
    </row>
    <row r="98" spans="1:14" x14ac:dyDescent="0.15">
      <c r="A98" s="1072" t="s">
        <v>1465</v>
      </c>
      <c r="B98" s="1073"/>
      <c r="C98" s="1073"/>
      <c r="D98" s="1089"/>
      <c r="E98" s="400">
        <v>4388</v>
      </c>
      <c r="F98" s="401"/>
      <c r="G98" s="29"/>
      <c r="H98" s="29"/>
      <c r="I98" s="29"/>
      <c r="J98" s="29"/>
      <c r="K98" s="29"/>
      <c r="L98" s="29"/>
      <c r="M98" s="29"/>
      <c r="N98" s="29"/>
    </row>
    <row r="99" spans="1:14" x14ac:dyDescent="0.15">
      <c r="A99" s="1072" t="s">
        <v>1466</v>
      </c>
      <c r="B99" s="1073"/>
      <c r="C99" s="1073"/>
      <c r="D99" s="1089"/>
      <c r="E99" s="406"/>
      <c r="F99" s="407"/>
      <c r="G99" s="29"/>
      <c r="H99" s="29"/>
      <c r="I99" s="29"/>
      <c r="J99" s="29"/>
      <c r="K99" s="29"/>
      <c r="L99" s="29"/>
      <c r="M99" s="29"/>
      <c r="N99" s="29"/>
    </row>
    <row r="100" spans="1:14" x14ac:dyDescent="0.15">
      <c r="A100" s="1074" t="s">
        <v>1457</v>
      </c>
      <c r="B100" s="1075"/>
      <c r="C100" s="1075"/>
      <c r="D100" s="1092"/>
      <c r="E100" s="404">
        <v>2984</v>
      </c>
      <c r="F100" s="405"/>
      <c r="G100" s="29"/>
      <c r="H100" s="29"/>
      <c r="I100" s="29"/>
      <c r="J100" s="29"/>
      <c r="K100" s="29"/>
      <c r="L100" s="29"/>
      <c r="M100" s="29"/>
      <c r="N100" s="29"/>
    </row>
    <row r="101" spans="1:14" x14ac:dyDescent="0.15">
      <c r="A101" s="29"/>
      <c r="B101" s="29"/>
      <c r="C101" s="29"/>
      <c r="D101" s="29"/>
      <c r="E101" s="236"/>
      <c r="F101" s="236"/>
      <c r="G101" s="29"/>
      <c r="H101" s="29"/>
      <c r="I101" s="29"/>
      <c r="J101" s="29"/>
      <c r="K101" s="29"/>
      <c r="L101" s="29"/>
      <c r="M101" s="29"/>
      <c r="N101" s="29"/>
    </row>
    <row r="102" spans="1:14" x14ac:dyDescent="0.15">
      <c r="A102" s="1074" t="s">
        <v>1434</v>
      </c>
      <c r="B102" s="1075"/>
      <c r="C102" s="1075"/>
      <c r="D102" s="1092"/>
      <c r="E102" s="404">
        <v>53</v>
      </c>
      <c r="F102" s="405"/>
      <c r="G102" s="29"/>
      <c r="H102" s="29"/>
      <c r="I102" s="29"/>
      <c r="J102" s="29"/>
      <c r="K102" s="29"/>
      <c r="L102" s="29"/>
      <c r="M102" s="29"/>
      <c r="N102" s="29"/>
    </row>
    <row r="103" spans="1:14" x14ac:dyDescent="0.15">
      <c r="A103" s="1072" t="s">
        <v>1467</v>
      </c>
      <c r="B103" s="1073"/>
      <c r="C103" s="1073"/>
      <c r="D103" s="1089"/>
      <c r="E103" s="400">
        <v>3037</v>
      </c>
      <c r="F103" s="401"/>
      <c r="G103" s="29"/>
      <c r="H103" s="29"/>
      <c r="I103" s="29"/>
      <c r="J103" s="29"/>
      <c r="K103" s="29"/>
      <c r="L103" s="29"/>
      <c r="M103" s="29"/>
      <c r="N103" s="29"/>
    </row>
    <row r="104" spans="1:14" x14ac:dyDescent="0.15">
      <c r="A104" s="1072" t="s">
        <v>1468</v>
      </c>
      <c r="B104" s="1073"/>
      <c r="C104" s="1073"/>
      <c r="D104" s="1089"/>
      <c r="E104" s="406"/>
      <c r="F104" s="407"/>
      <c r="G104" s="29"/>
      <c r="H104" s="29"/>
      <c r="I104" s="29"/>
      <c r="J104" s="29"/>
      <c r="K104" s="29"/>
      <c r="L104" s="29"/>
      <c r="M104" s="29"/>
      <c r="N104" s="29"/>
    </row>
    <row r="105" spans="1:14" x14ac:dyDescent="0.15">
      <c r="A105" s="1074" t="s">
        <v>1457</v>
      </c>
      <c r="B105" s="1075"/>
      <c r="C105" s="1075"/>
      <c r="D105" s="1092"/>
      <c r="E105" s="404">
        <v>1363</v>
      </c>
      <c r="F105" s="405"/>
      <c r="G105" s="29"/>
      <c r="H105" s="29"/>
      <c r="I105" s="29"/>
      <c r="J105" s="29"/>
      <c r="K105" s="29"/>
      <c r="L105" s="29"/>
      <c r="M105" s="29"/>
      <c r="N105" s="29"/>
    </row>
    <row r="106" spans="1:14" x14ac:dyDescent="0.15">
      <c r="A106" s="1074" t="s">
        <v>1469</v>
      </c>
      <c r="B106" s="1075"/>
      <c r="C106" s="1075"/>
      <c r="D106" s="1092"/>
      <c r="E106" s="404">
        <v>420</v>
      </c>
      <c r="F106" s="405"/>
      <c r="G106" s="29"/>
      <c r="H106" s="29"/>
      <c r="I106" s="29"/>
      <c r="J106" s="29"/>
      <c r="K106" s="29"/>
      <c r="L106" s="29"/>
      <c r="M106" s="29"/>
      <c r="N106" s="29"/>
    </row>
    <row r="107" spans="1:14" x14ac:dyDescent="0.15">
      <c r="A107" s="1072" t="s">
        <v>1470</v>
      </c>
      <c r="B107" s="1073"/>
      <c r="C107" s="1073"/>
      <c r="D107" s="1089"/>
      <c r="E107" s="400">
        <v>1783</v>
      </c>
      <c r="F107" s="401"/>
      <c r="G107" s="29"/>
      <c r="H107" s="29"/>
      <c r="I107" s="29"/>
      <c r="J107" s="29"/>
      <c r="K107" s="29"/>
      <c r="L107" s="29"/>
      <c r="M107" s="29"/>
      <c r="N107" s="29"/>
    </row>
    <row r="108" spans="1:14" x14ac:dyDescent="0.15">
      <c r="A108" s="1072" t="s">
        <v>2910</v>
      </c>
      <c r="B108" s="1073"/>
      <c r="C108" s="1073"/>
      <c r="D108" s="1089"/>
      <c r="E108" s="406"/>
      <c r="F108" s="407"/>
      <c r="G108" s="29"/>
      <c r="H108" s="29"/>
      <c r="I108" s="29"/>
      <c r="J108" s="29"/>
      <c r="K108" s="29"/>
      <c r="L108" s="29"/>
      <c r="M108" s="29"/>
      <c r="N108" s="29"/>
    </row>
    <row r="109" spans="1:14" x14ac:dyDescent="0.15">
      <c r="A109" s="1074" t="s">
        <v>2911</v>
      </c>
      <c r="B109" s="1075"/>
      <c r="C109" s="1075"/>
      <c r="D109" s="1092"/>
      <c r="E109" s="404">
        <v>116</v>
      </c>
      <c r="F109" s="405"/>
      <c r="G109" s="29"/>
      <c r="H109" s="29"/>
      <c r="I109" s="29"/>
      <c r="J109" s="29"/>
      <c r="K109" s="29"/>
      <c r="L109" s="29"/>
      <c r="M109" s="29"/>
      <c r="N109" s="29"/>
    </row>
    <row r="110" spans="1:14" x14ac:dyDescent="0.15">
      <c r="A110" s="1072" t="s">
        <v>2912</v>
      </c>
      <c r="B110" s="1073"/>
      <c r="C110" s="1073"/>
      <c r="D110" s="1089"/>
      <c r="E110" s="400">
        <v>116</v>
      </c>
      <c r="F110" s="401"/>
      <c r="G110" s="29"/>
      <c r="H110" s="29"/>
      <c r="I110" s="29"/>
      <c r="J110" s="29"/>
      <c r="K110" s="29"/>
      <c r="L110" s="29"/>
      <c r="M110" s="29"/>
      <c r="N110" s="29"/>
    </row>
    <row r="111" spans="1:14" x14ac:dyDescent="0.15">
      <c r="A111" s="1072" t="s">
        <v>2913</v>
      </c>
      <c r="B111" s="1073"/>
      <c r="C111" s="1073"/>
      <c r="D111" s="1089"/>
      <c r="E111" s="408"/>
      <c r="F111" s="409"/>
      <c r="G111" s="29"/>
      <c r="H111" s="29"/>
      <c r="I111" s="29"/>
      <c r="J111" s="29"/>
      <c r="K111" s="29"/>
      <c r="L111" s="29"/>
      <c r="M111" s="29"/>
      <c r="N111" s="29"/>
    </row>
    <row r="112" spans="1:14" x14ac:dyDescent="0.15">
      <c r="A112" s="1074" t="s">
        <v>2911</v>
      </c>
      <c r="B112" s="1075"/>
      <c r="C112" s="1075"/>
      <c r="D112" s="1092"/>
      <c r="E112" s="404">
        <v>30</v>
      </c>
      <c r="F112" s="405"/>
      <c r="G112" s="29"/>
      <c r="H112" s="29"/>
      <c r="I112" s="29"/>
      <c r="J112" s="29"/>
      <c r="K112" s="29"/>
      <c r="L112" s="29"/>
      <c r="M112" s="29"/>
      <c r="N112" s="29"/>
    </row>
    <row r="113" spans="1:17" x14ac:dyDescent="0.15">
      <c r="A113" s="1072" t="s">
        <v>2914</v>
      </c>
      <c r="B113" s="1073"/>
      <c r="C113" s="1073"/>
      <c r="D113" s="1089"/>
      <c r="E113" s="400">
        <v>30</v>
      </c>
      <c r="F113" s="401"/>
      <c r="G113" s="29"/>
      <c r="H113" s="29"/>
      <c r="I113" s="29"/>
      <c r="J113" s="29"/>
      <c r="K113" s="29"/>
      <c r="L113" s="29"/>
      <c r="M113" s="29"/>
      <c r="N113" s="29"/>
    </row>
    <row r="114" spans="1:17" x14ac:dyDescent="0.15">
      <c r="A114" s="1072" t="s">
        <v>2915</v>
      </c>
      <c r="B114" s="1073"/>
      <c r="C114" s="1073"/>
      <c r="D114" s="1089"/>
      <c r="E114" s="406"/>
      <c r="F114" s="407"/>
      <c r="G114" s="29"/>
      <c r="H114" s="29"/>
      <c r="I114" s="29"/>
      <c r="J114" s="29"/>
      <c r="K114" s="29"/>
      <c r="L114" s="29"/>
      <c r="M114" s="29"/>
      <c r="N114" s="29"/>
    </row>
    <row r="115" spans="1:17" x14ac:dyDescent="0.15">
      <c r="A115" s="1074" t="s">
        <v>2916</v>
      </c>
      <c r="B115" s="1075"/>
      <c r="C115" s="1075"/>
      <c r="D115" s="1092"/>
      <c r="E115" s="404">
        <v>400</v>
      </c>
      <c r="F115" s="405"/>
      <c r="G115" s="29"/>
      <c r="H115" s="29"/>
      <c r="I115" s="29"/>
      <c r="J115" s="29"/>
      <c r="K115" s="29"/>
      <c r="L115" s="29"/>
      <c r="M115" s="29"/>
      <c r="N115" s="29"/>
    </row>
    <row r="116" spans="1:17" x14ac:dyDescent="0.15">
      <c r="A116" s="1074" t="s">
        <v>1457</v>
      </c>
      <c r="B116" s="1075"/>
      <c r="C116" s="1075"/>
      <c r="D116" s="1092"/>
      <c r="E116" s="404">
        <v>228</v>
      </c>
      <c r="F116" s="405"/>
      <c r="G116" s="29"/>
      <c r="H116" s="29"/>
      <c r="I116" s="29"/>
      <c r="J116" s="29"/>
      <c r="K116" s="29"/>
      <c r="L116" s="29"/>
      <c r="M116" s="29"/>
      <c r="N116" s="29"/>
    </row>
    <row r="117" spans="1:17" x14ac:dyDescent="0.15">
      <c r="A117" s="1074" t="s">
        <v>1469</v>
      </c>
      <c r="B117" s="1075"/>
      <c r="C117" s="1075"/>
      <c r="D117" s="1092"/>
      <c r="E117" s="404">
        <v>228</v>
      </c>
      <c r="F117" s="405"/>
      <c r="G117" s="29"/>
      <c r="H117" s="29"/>
      <c r="I117" s="29"/>
      <c r="J117" s="29"/>
      <c r="K117" s="29"/>
      <c r="L117" s="29"/>
      <c r="M117" s="29"/>
      <c r="N117" s="29"/>
    </row>
    <row r="118" spans="1:17" x14ac:dyDescent="0.15">
      <c r="A118" s="1072" t="s">
        <v>2917</v>
      </c>
      <c r="B118" s="1073"/>
      <c r="C118" s="1073"/>
      <c r="D118" s="1089"/>
      <c r="E118" s="400">
        <v>856</v>
      </c>
      <c r="F118" s="401"/>
      <c r="G118" s="29"/>
      <c r="H118" s="29"/>
      <c r="I118" s="29"/>
      <c r="J118" s="29"/>
      <c r="K118" s="29"/>
      <c r="L118" s="29"/>
      <c r="M118" s="29"/>
      <c r="N118" s="29"/>
    </row>
    <row r="119" spans="1:17" x14ac:dyDescent="0.15">
      <c r="A119" s="1072" t="s">
        <v>1478</v>
      </c>
      <c r="B119" s="1073"/>
      <c r="C119" s="1073"/>
      <c r="D119" s="1089"/>
      <c r="E119" s="406"/>
      <c r="F119" s="407"/>
      <c r="G119" s="29"/>
      <c r="H119" s="29"/>
      <c r="I119" s="29"/>
      <c r="J119" s="29"/>
      <c r="K119" s="29"/>
      <c r="L119" s="29"/>
      <c r="M119" s="29"/>
      <c r="N119" s="29"/>
    </row>
    <row r="120" spans="1:17" x14ac:dyDescent="0.15">
      <c r="A120" s="1074" t="s">
        <v>1444</v>
      </c>
      <c r="B120" s="1075"/>
      <c r="C120" s="1075"/>
      <c r="D120" s="1092"/>
      <c r="E120" s="404">
        <v>9539</v>
      </c>
      <c r="F120" s="405"/>
      <c r="G120" s="29"/>
      <c r="H120" s="29"/>
      <c r="I120" s="29"/>
      <c r="J120" s="29"/>
      <c r="K120" s="29"/>
      <c r="L120" s="29"/>
      <c r="M120" s="29"/>
      <c r="N120" s="29"/>
    </row>
    <row r="121" spans="1:17" x14ac:dyDescent="0.15">
      <c r="A121" s="1072" t="s">
        <v>1479</v>
      </c>
      <c r="B121" s="1073"/>
      <c r="C121" s="1073"/>
      <c r="D121" s="1089"/>
      <c r="E121" s="400">
        <v>9539</v>
      </c>
      <c r="F121" s="401"/>
      <c r="G121" s="29"/>
      <c r="H121" s="29"/>
      <c r="I121" s="29"/>
      <c r="J121" s="29"/>
      <c r="K121" s="29"/>
      <c r="L121" s="29"/>
      <c r="M121" s="29"/>
      <c r="N121" s="29"/>
    </row>
    <row r="122" spans="1:17" x14ac:dyDescent="0.15">
      <c r="A122" s="1072" t="s">
        <v>1480</v>
      </c>
      <c r="B122" s="1073"/>
      <c r="C122" s="1073"/>
      <c r="D122" s="1089"/>
      <c r="E122" s="406"/>
      <c r="F122" s="407"/>
      <c r="G122" s="29"/>
      <c r="H122" s="29"/>
      <c r="I122" s="29"/>
      <c r="J122" s="29"/>
      <c r="K122" s="29"/>
      <c r="L122" s="29"/>
      <c r="M122" s="29"/>
      <c r="N122" s="29"/>
    </row>
    <row r="123" spans="1:17" x14ac:dyDescent="0.15">
      <c r="A123" s="1074" t="s">
        <v>1442</v>
      </c>
      <c r="B123" s="1075"/>
      <c r="C123" s="1075"/>
      <c r="D123" s="1092"/>
      <c r="E123" s="404">
        <v>51737</v>
      </c>
      <c r="F123" s="405"/>
      <c r="G123" s="29"/>
      <c r="H123" s="29"/>
      <c r="I123" s="29"/>
      <c r="J123" s="29"/>
      <c r="K123" s="29"/>
      <c r="L123" s="29"/>
      <c r="M123" s="29"/>
      <c r="N123" s="29"/>
    </row>
    <row r="124" spans="1:17" x14ac:dyDescent="0.15">
      <c r="A124" s="1072" t="s">
        <v>1481</v>
      </c>
      <c r="B124" s="1073"/>
      <c r="C124" s="1073"/>
      <c r="D124" s="1089"/>
      <c r="E124" s="400">
        <v>51737</v>
      </c>
      <c r="F124" s="401"/>
      <c r="G124" s="29"/>
      <c r="H124" s="29"/>
      <c r="I124" s="29"/>
      <c r="J124" s="29"/>
      <c r="K124" s="29"/>
      <c r="L124" s="29"/>
      <c r="M124" s="29"/>
      <c r="N124" s="29"/>
    </row>
    <row r="125" spans="1:17" x14ac:dyDescent="0.15">
      <c r="A125" s="1072" t="s">
        <v>1448</v>
      </c>
      <c r="B125" s="1073"/>
      <c r="C125" s="1073"/>
      <c r="D125" s="1089"/>
      <c r="E125" s="400">
        <v>133833.37</v>
      </c>
      <c r="F125" s="401"/>
      <c r="G125" s="29"/>
      <c r="H125" s="29"/>
      <c r="I125" s="29"/>
      <c r="J125" s="29"/>
      <c r="K125" s="29"/>
      <c r="L125" s="29"/>
      <c r="M125" s="29"/>
      <c r="N125" s="29"/>
    </row>
    <row r="127" spans="1:17" x14ac:dyDescent="0.15">
      <c r="A127" s="239" t="s">
        <v>2956</v>
      </c>
    </row>
    <row r="128" spans="1:17" x14ac:dyDescent="0.15">
      <c r="Q128" s="240"/>
    </row>
    <row r="129" spans="1:17" x14ac:dyDescent="0.15">
      <c r="A129" s="1138" t="s">
        <v>1411</v>
      </c>
      <c r="B129" s="1138"/>
      <c r="C129" s="1138"/>
      <c r="D129" s="1138"/>
      <c r="E129" s="1138"/>
      <c r="F129" s="1138"/>
      <c r="G129" s="1138"/>
      <c r="H129" s="1299"/>
      <c r="I129" s="1122" t="s">
        <v>1412</v>
      </c>
      <c r="J129" s="1123"/>
      <c r="K129" s="1123"/>
      <c r="L129" s="1123"/>
      <c r="M129" s="1123"/>
      <c r="N129" s="1123"/>
      <c r="O129" s="1123"/>
      <c r="P129" s="1124"/>
      <c r="Q129" s="237">
        <v>5</v>
      </c>
    </row>
    <row r="130" spans="1:17" ht="12.75" customHeight="1" x14ac:dyDescent="0.15">
      <c r="A130" s="412" t="s">
        <v>3379</v>
      </c>
      <c r="B130" s="412"/>
      <c r="C130" s="414">
        <v>40999.379999999997</v>
      </c>
      <c r="D130" s="412"/>
      <c r="E130" s="412"/>
      <c r="F130" s="412"/>
      <c r="G130" s="412"/>
      <c r="H130" s="413"/>
      <c r="I130" s="1131" t="s">
        <v>1414</v>
      </c>
      <c r="J130" s="1125"/>
      <c r="K130" s="1125"/>
      <c r="L130" s="1125"/>
      <c r="M130" s="1125"/>
      <c r="N130" s="1125"/>
      <c r="O130" s="1125"/>
      <c r="P130" s="1132"/>
      <c r="Q130" s="1300">
        <v>305662.09999999998</v>
      </c>
    </row>
    <row r="131" spans="1:17" x14ac:dyDescent="0.15">
      <c r="A131" s="1302" t="s">
        <v>1425</v>
      </c>
      <c r="B131" s="1302"/>
      <c r="C131" s="1302"/>
      <c r="D131" s="1302"/>
      <c r="E131" s="1302"/>
      <c r="F131" s="1302"/>
      <c r="G131" s="1302"/>
      <c r="H131" s="1303"/>
      <c r="I131" s="1133"/>
      <c r="J131" s="1127"/>
      <c r="K131" s="1127"/>
      <c r="L131" s="1127"/>
      <c r="M131" s="1127"/>
      <c r="N131" s="1127"/>
      <c r="O131" s="1127"/>
      <c r="P131" s="1134"/>
      <c r="Q131" s="1301"/>
    </row>
    <row r="132" spans="1:17" x14ac:dyDescent="0.15">
      <c r="A132" s="1302"/>
      <c r="B132" s="1302"/>
      <c r="C132" s="1302"/>
      <c r="D132" s="1302"/>
      <c r="E132" s="1302"/>
      <c r="F132" s="1302"/>
      <c r="G132" s="1302"/>
      <c r="H132" s="1303"/>
      <c r="I132" s="1131" t="s">
        <v>1416</v>
      </c>
      <c r="J132" s="1125"/>
      <c r="K132" s="1125"/>
      <c r="L132" s="1125"/>
      <c r="M132" s="1125"/>
      <c r="N132" s="1125"/>
      <c r="O132" s="1125"/>
      <c r="P132" s="1132"/>
      <c r="Q132" s="1304">
        <v>0</v>
      </c>
    </row>
    <row r="133" spans="1:17" x14ac:dyDescent="0.15">
      <c r="A133" s="1138" t="s">
        <v>2919</v>
      </c>
      <c r="B133" s="1138"/>
      <c r="C133" s="1138"/>
      <c r="D133" s="1138"/>
      <c r="E133" s="1138"/>
      <c r="F133" s="1138"/>
      <c r="G133" s="1138"/>
      <c r="H133" s="1299"/>
      <c r="I133" s="1133"/>
      <c r="J133" s="1127"/>
      <c r="K133" s="1127"/>
      <c r="L133" s="1127"/>
      <c r="M133" s="1127"/>
      <c r="N133" s="1127"/>
      <c r="O133" s="1127"/>
      <c r="P133" s="1134"/>
      <c r="Q133" s="1322"/>
    </row>
    <row r="134" spans="1:17" x14ac:dyDescent="0.15">
      <c r="A134" s="1138"/>
      <c r="B134" s="1138"/>
      <c r="C134" s="1138"/>
      <c r="D134" s="1138"/>
      <c r="E134" s="1138"/>
      <c r="F134" s="1138"/>
      <c r="G134" s="1138"/>
      <c r="H134" s="1299"/>
      <c r="I134" s="1131" t="s">
        <v>1418</v>
      </c>
      <c r="J134" s="1125"/>
      <c r="K134" s="1125"/>
      <c r="L134" s="1125"/>
      <c r="M134" s="1125"/>
      <c r="N134" s="1125"/>
      <c r="O134" s="1125"/>
      <c r="P134" s="1132"/>
      <c r="Q134" s="1300">
        <v>413645.48</v>
      </c>
    </row>
    <row r="135" spans="1:17" x14ac:dyDescent="0.15">
      <c r="A135" s="1138" t="s">
        <v>2920</v>
      </c>
      <c r="B135" s="1138"/>
      <c r="C135" s="1138"/>
      <c r="D135" s="1138"/>
      <c r="E135" s="1138"/>
      <c r="F135" s="1138"/>
      <c r="G135" s="1138"/>
      <c r="H135" s="1299"/>
      <c r="I135" s="1133"/>
      <c r="J135" s="1127"/>
      <c r="K135" s="1127"/>
      <c r="L135" s="1127"/>
      <c r="M135" s="1127"/>
      <c r="N135" s="1127"/>
      <c r="O135" s="1127"/>
      <c r="P135" s="1134"/>
      <c r="Q135" s="1301"/>
    </row>
    <row r="136" spans="1:17" x14ac:dyDescent="0.15">
      <c r="A136" s="1138"/>
      <c r="B136" s="1138"/>
      <c r="C136" s="1138"/>
      <c r="D136" s="1138"/>
      <c r="E136" s="1138"/>
      <c r="F136" s="1138"/>
      <c r="G136" s="1138"/>
      <c r="H136" s="1299"/>
      <c r="I136" s="1131" t="s">
        <v>1420</v>
      </c>
      <c r="J136" s="1125"/>
      <c r="K136" s="1125"/>
      <c r="L136" s="1125"/>
      <c r="M136" s="1125"/>
      <c r="N136" s="1125"/>
      <c r="O136" s="1125"/>
      <c r="P136" s="1132"/>
      <c r="Q136" s="1320">
        <v>477</v>
      </c>
    </row>
    <row r="137" spans="1:17" x14ac:dyDescent="0.15">
      <c r="A137" s="1302" t="s">
        <v>2921</v>
      </c>
      <c r="B137" s="1302"/>
      <c r="C137" s="1302"/>
      <c r="D137" s="1302"/>
      <c r="E137" s="1302"/>
      <c r="F137" s="1302"/>
      <c r="G137" s="1302"/>
      <c r="H137" s="1303"/>
      <c r="I137" s="1140"/>
      <c r="J137" s="1141"/>
      <c r="K137" s="1141"/>
      <c r="L137" s="1141"/>
      <c r="M137" s="1141"/>
      <c r="N137" s="1141"/>
      <c r="O137" s="1141"/>
      <c r="P137" s="1142"/>
      <c r="Q137" s="1321"/>
    </row>
    <row r="138" spans="1:17" ht="12.75" customHeight="1" x14ac:dyDescent="0.15">
      <c r="A138" s="412" t="s">
        <v>3380</v>
      </c>
      <c r="B138" s="412"/>
      <c r="C138" s="414">
        <v>919</v>
      </c>
      <c r="D138" s="412"/>
      <c r="E138" s="412"/>
      <c r="F138" s="412"/>
      <c r="G138" s="412"/>
      <c r="H138" s="413"/>
      <c r="I138" s="1119"/>
      <c r="J138" s="1120"/>
      <c r="K138" s="1120"/>
      <c r="L138" s="1121"/>
      <c r="M138" s="1146" t="s">
        <v>1422</v>
      </c>
      <c r="N138" s="1147"/>
      <c r="O138" s="1147"/>
      <c r="P138" s="1148"/>
      <c r="Q138" s="241">
        <v>719789.58</v>
      </c>
    </row>
    <row r="139" spans="1:17" ht="12.75" customHeight="1" x14ac:dyDescent="0.15">
      <c r="A139" s="412" t="s">
        <v>3381</v>
      </c>
      <c r="B139" s="412"/>
      <c r="C139" s="414">
        <v>5245</v>
      </c>
      <c r="D139" s="412"/>
      <c r="E139" s="412"/>
      <c r="F139" s="412"/>
      <c r="G139" s="412"/>
      <c r="H139" s="413"/>
      <c r="I139" s="1119"/>
      <c r="J139" s="1120"/>
      <c r="K139" s="1120"/>
      <c r="L139" s="1121"/>
      <c r="M139" s="1129" t="s">
        <v>1424</v>
      </c>
      <c r="N139" s="1082"/>
      <c r="O139" s="1082"/>
      <c r="P139" s="1130"/>
      <c r="Q139" s="238">
        <v>-4385</v>
      </c>
    </row>
    <row r="140" spans="1:17" ht="12.75" customHeight="1" x14ac:dyDescent="0.15">
      <c r="A140" s="1138" t="s">
        <v>2922</v>
      </c>
      <c r="B140" s="1138"/>
      <c r="C140" s="1138"/>
      <c r="D140" s="1138"/>
      <c r="E140" s="1138"/>
      <c r="F140" s="1138"/>
      <c r="G140" s="1138"/>
      <c r="H140" s="1299"/>
      <c r="I140" s="1119"/>
      <c r="J140" s="1120"/>
      <c r="K140" s="1120"/>
      <c r="L140" s="1121"/>
      <c r="M140" s="1213" t="s">
        <v>1427</v>
      </c>
      <c r="N140" s="1073"/>
      <c r="O140" s="1073"/>
      <c r="P140" s="1214"/>
      <c r="Q140" s="242">
        <v>715404.58</v>
      </c>
    </row>
    <row r="141" spans="1:17" x14ac:dyDescent="0.15">
      <c r="A141" s="1076"/>
      <c r="B141" s="1101"/>
      <c r="C141" s="1076"/>
      <c r="D141" s="1101"/>
      <c r="E141" s="1313"/>
      <c r="F141" s="1323"/>
      <c r="G141" s="1314"/>
      <c r="H141" s="29"/>
      <c r="I141" s="29"/>
      <c r="J141" s="29"/>
      <c r="K141" s="29"/>
      <c r="L141" s="29"/>
      <c r="M141" s="29"/>
      <c r="N141" s="29"/>
      <c r="O141" s="29"/>
      <c r="P141" s="29"/>
      <c r="Q141" s="29"/>
    </row>
    <row r="142" spans="1:17" x14ac:dyDescent="0.15">
      <c r="A142" s="1166"/>
      <c r="B142" s="1168"/>
      <c r="C142" s="1166"/>
      <c r="D142" s="1168"/>
      <c r="E142" s="1315"/>
      <c r="F142" s="1324"/>
      <c r="G142" s="1316"/>
      <c r="H142" s="29"/>
      <c r="I142" s="29"/>
      <c r="J142" s="29"/>
      <c r="K142" s="29"/>
      <c r="L142" s="29"/>
      <c r="M142" s="29"/>
      <c r="N142" s="29"/>
      <c r="O142" s="29"/>
      <c r="P142" s="29"/>
      <c r="Q142" s="29"/>
    </row>
    <row r="143" spans="1:17" x14ac:dyDescent="0.15">
      <c r="A143" s="1076"/>
      <c r="B143" s="1101"/>
      <c r="C143" s="1076"/>
      <c r="D143" s="1101"/>
      <c r="E143" s="1313"/>
      <c r="F143" s="1323"/>
      <c r="G143" s="1314"/>
      <c r="H143" s="29"/>
      <c r="I143" s="29"/>
      <c r="J143" s="29"/>
      <c r="K143" s="29"/>
      <c r="L143" s="29"/>
      <c r="M143" s="29"/>
      <c r="N143" s="29"/>
      <c r="O143" s="29"/>
      <c r="P143" s="29"/>
      <c r="Q143" s="29"/>
    </row>
    <row r="144" spans="1:17" x14ac:dyDescent="0.15">
      <c r="A144" s="1166"/>
      <c r="B144" s="1168"/>
      <c r="C144" s="1166"/>
      <c r="D144" s="1168"/>
      <c r="E144" s="1315"/>
      <c r="F144" s="1324"/>
      <c r="G144" s="1316"/>
      <c r="H144" s="29"/>
      <c r="I144" s="29"/>
      <c r="J144" s="29"/>
      <c r="K144" s="29"/>
      <c r="L144" s="29"/>
      <c r="M144" s="29"/>
      <c r="N144" s="29"/>
      <c r="O144" s="29"/>
      <c r="P144" s="29"/>
      <c r="Q144" s="29"/>
    </row>
    <row r="145" spans="1:17" x14ac:dyDescent="0.15">
      <c r="A145" s="1076"/>
      <c r="B145" s="1101"/>
      <c r="C145" s="1076"/>
      <c r="D145" s="1101"/>
      <c r="E145" s="1313"/>
      <c r="F145" s="1323"/>
      <c r="G145" s="1314"/>
      <c r="H145" s="29"/>
      <c r="I145" s="29"/>
      <c r="J145" s="29"/>
      <c r="K145" s="29"/>
      <c r="L145" s="29"/>
      <c r="M145" s="29"/>
      <c r="N145" s="29"/>
      <c r="O145" s="29"/>
      <c r="P145" s="29"/>
      <c r="Q145" s="29"/>
    </row>
    <row r="146" spans="1:17" x14ac:dyDescent="0.15">
      <c r="A146" s="1076"/>
      <c r="B146" s="1101"/>
      <c r="C146" s="1076"/>
      <c r="D146" s="1101"/>
      <c r="E146" s="1313"/>
      <c r="F146" s="1323"/>
      <c r="G146" s="1314"/>
      <c r="H146" s="29"/>
      <c r="I146" s="29"/>
      <c r="J146" s="29"/>
      <c r="K146" s="29"/>
      <c r="L146" s="29"/>
      <c r="M146" s="29"/>
      <c r="N146" s="29"/>
      <c r="O146" s="29"/>
      <c r="P146" s="29"/>
      <c r="Q146" s="29"/>
    </row>
    <row r="147" spans="1:17" x14ac:dyDescent="0.15">
      <c r="A147" s="1076"/>
      <c r="B147" s="1101"/>
      <c r="C147" s="1076"/>
      <c r="D147" s="1101"/>
      <c r="E147" s="1313"/>
      <c r="F147" s="1323"/>
      <c r="G147" s="1314"/>
      <c r="H147" s="29"/>
      <c r="I147" s="29"/>
      <c r="J147" s="29"/>
      <c r="K147" s="29"/>
      <c r="L147" s="29"/>
      <c r="M147" s="29"/>
      <c r="N147" s="29"/>
      <c r="O147" s="29"/>
      <c r="P147" s="29"/>
      <c r="Q147" s="29"/>
    </row>
    <row r="148" spans="1:17" x14ac:dyDescent="0.15">
      <c r="A148" s="1163" t="s">
        <v>2751</v>
      </c>
      <c r="B148" s="1165"/>
      <c r="C148" s="1163" t="s">
        <v>2752</v>
      </c>
      <c r="D148" s="1165"/>
      <c r="E148" s="402">
        <v>7116</v>
      </c>
      <c r="F148" s="418"/>
      <c r="G148" s="403"/>
      <c r="H148" s="29"/>
      <c r="I148" s="29"/>
      <c r="J148" s="29"/>
      <c r="K148" s="29"/>
      <c r="L148" s="29"/>
      <c r="M148" s="29"/>
      <c r="N148" s="29"/>
      <c r="O148" s="29"/>
      <c r="P148" s="29"/>
      <c r="Q148" s="29"/>
    </row>
    <row r="149" spans="1:17" x14ac:dyDescent="0.15">
      <c r="A149" s="1163" t="s">
        <v>1452</v>
      </c>
      <c r="B149" s="1165"/>
      <c r="C149" s="1163" t="s">
        <v>2753</v>
      </c>
      <c r="D149" s="1165"/>
      <c r="E149" s="402">
        <v>9803</v>
      </c>
      <c r="F149" s="418"/>
      <c r="G149" s="403"/>
      <c r="H149" s="29"/>
      <c r="I149" s="29"/>
      <c r="J149" s="29"/>
      <c r="K149" s="29"/>
      <c r="L149" s="29"/>
      <c r="M149" s="29"/>
      <c r="N149" s="29"/>
      <c r="O149" s="29"/>
      <c r="P149" s="29"/>
      <c r="Q149" s="29"/>
    </row>
    <row r="150" spans="1:17" x14ac:dyDescent="0.15">
      <c r="A150" s="1163" t="s">
        <v>2754</v>
      </c>
      <c r="B150" s="1165"/>
      <c r="C150" s="1163" t="s">
        <v>2755</v>
      </c>
      <c r="D150" s="1165"/>
      <c r="E150" s="402">
        <v>1462</v>
      </c>
      <c r="F150" s="418"/>
      <c r="G150" s="403"/>
      <c r="H150" s="29"/>
      <c r="I150" s="29"/>
      <c r="J150" s="29"/>
      <c r="K150" s="29"/>
      <c r="L150" s="29"/>
      <c r="M150" s="29"/>
      <c r="N150" s="29"/>
      <c r="O150" s="29"/>
      <c r="P150" s="29"/>
      <c r="Q150" s="29"/>
    </row>
    <row r="151" spans="1:17" x14ac:dyDescent="0.15">
      <c r="A151" s="29"/>
      <c r="B151" s="29"/>
      <c r="C151" s="29"/>
      <c r="D151" s="29"/>
      <c r="E151" s="236"/>
      <c r="F151" s="236"/>
      <c r="G151" s="236"/>
      <c r="H151" s="29"/>
      <c r="I151" s="29"/>
      <c r="J151" s="29"/>
      <c r="K151" s="29"/>
      <c r="L151" s="29"/>
      <c r="M151" s="29"/>
      <c r="N151" s="29"/>
      <c r="O151" s="29"/>
      <c r="P151" s="29"/>
      <c r="Q151" s="29"/>
    </row>
    <row r="152" spans="1:17" x14ac:dyDescent="0.15">
      <c r="A152" s="1081" t="s">
        <v>2756</v>
      </c>
      <c r="B152" s="1094"/>
      <c r="C152" s="1081" t="s">
        <v>2757</v>
      </c>
      <c r="D152" s="1094"/>
      <c r="E152" s="404">
        <v>120</v>
      </c>
      <c r="F152" s="415"/>
      <c r="G152" s="405"/>
      <c r="H152" s="29"/>
      <c r="I152" s="29"/>
      <c r="J152" s="29"/>
      <c r="K152" s="29"/>
      <c r="L152" s="29"/>
      <c r="M152" s="29"/>
      <c r="N152" s="29"/>
      <c r="O152" s="29"/>
      <c r="P152" s="29"/>
      <c r="Q152" s="29"/>
    </row>
    <row r="153" spans="1:17" x14ac:dyDescent="0.15">
      <c r="A153" s="1081" t="s">
        <v>2758</v>
      </c>
      <c r="B153" s="1094"/>
      <c r="C153" s="1081" t="s">
        <v>2759</v>
      </c>
      <c r="D153" s="1094"/>
      <c r="E153" s="404">
        <v>400</v>
      </c>
      <c r="F153" s="415"/>
      <c r="G153" s="405"/>
      <c r="H153" s="29"/>
      <c r="I153" s="29"/>
      <c r="J153" s="29"/>
      <c r="K153" s="29"/>
      <c r="L153" s="29"/>
      <c r="M153" s="29"/>
      <c r="N153" s="29"/>
      <c r="O153" s="29"/>
      <c r="P153" s="29"/>
      <c r="Q153" s="29"/>
    </row>
    <row r="154" spans="1:17" x14ac:dyDescent="0.15">
      <c r="A154" s="1081" t="s">
        <v>2760</v>
      </c>
      <c r="B154" s="1094"/>
      <c r="C154" s="1081" t="s">
        <v>2761</v>
      </c>
      <c r="D154" s="1094"/>
      <c r="E154" s="404">
        <v>2250</v>
      </c>
      <c r="F154" s="415"/>
      <c r="G154" s="405"/>
      <c r="H154" s="29"/>
      <c r="I154" s="29"/>
      <c r="J154" s="29"/>
      <c r="K154" s="29"/>
      <c r="L154" s="29"/>
      <c r="M154" s="29"/>
      <c r="N154" s="29"/>
      <c r="O154" s="29"/>
      <c r="P154" s="29"/>
      <c r="Q154" s="29"/>
    </row>
    <row r="155" spans="1:17" x14ac:dyDescent="0.15">
      <c r="A155" s="1081" t="s">
        <v>2923</v>
      </c>
      <c r="B155" s="1094"/>
      <c r="C155" s="1081" t="s">
        <v>2924</v>
      </c>
      <c r="D155" s="1094"/>
      <c r="E155" s="404">
        <v>1166</v>
      </c>
      <c r="F155" s="415"/>
      <c r="G155" s="405"/>
      <c r="H155" s="29"/>
      <c r="I155" s="29"/>
      <c r="J155" s="29"/>
      <c r="K155" s="29"/>
      <c r="L155" s="29"/>
      <c r="M155" s="29"/>
      <c r="N155" s="29"/>
      <c r="O155" s="29"/>
      <c r="P155" s="29"/>
      <c r="Q155" s="29"/>
    </row>
    <row r="156" spans="1:17" x14ac:dyDescent="0.15">
      <c r="A156" s="1081" t="s">
        <v>1428</v>
      </c>
      <c r="B156" s="1094"/>
      <c r="C156" s="1081" t="s">
        <v>1429</v>
      </c>
      <c r="D156" s="1094"/>
      <c r="E156" s="404">
        <v>2205</v>
      </c>
      <c r="F156" s="415"/>
      <c r="G156" s="405"/>
      <c r="H156" s="29"/>
      <c r="I156" s="29"/>
      <c r="J156" s="29"/>
      <c r="K156" s="29"/>
      <c r="L156" s="29"/>
      <c r="M156" s="29"/>
      <c r="N156" s="29"/>
      <c r="O156" s="29"/>
      <c r="P156" s="29"/>
      <c r="Q156" s="29"/>
    </row>
    <row r="157" spans="1:17" x14ac:dyDescent="0.15">
      <c r="A157" s="1081" t="s">
        <v>1430</v>
      </c>
      <c r="B157" s="1094"/>
      <c r="C157" s="1081" t="s">
        <v>1431</v>
      </c>
      <c r="D157" s="1094"/>
      <c r="E157" s="404">
        <v>4798</v>
      </c>
      <c r="F157" s="415"/>
      <c r="G157" s="405"/>
      <c r="H157" s="29"/>
      <c r="I157" s="29"/>
      <c r="J157" s="29"/>
      <c r="K157" s="29"/>
      <c r="L157" s="29"/>
      <c r="M157" s="29"/>
      <c r="N157" s="29"/>
      <c r="O157" s="29"/>
      <c r="P157" s="29"/>
      <c r="Q157" s="29"/>
    </row>
    <row r="158" spans="1:17" x14ac:dyDescent="0.15">
      <c r="A158" s="1081" t="s">
        <v>1432</v>
      </c>
      <c r="B158" s="1094"/>
      <c r="C158" s="1081" t="s">
        <v>1433</v>
      </c>
      <c r="D158" s="1094"/>
      <c r="E158" s="404">
        <v>5380</v>
      </c>
      <c r="F158" s="415"/>
      <c r="G158" s="405"/>
      <c r="H158" s="29"/>
      <c r="I158" s="29"/>
      <c r="J158" s="29"/>
      <c r="K158" s="29"/>
      <c r="L158" s="29"/>
      <c r="M158" s="29"/>
      <c r="N158" s="29"/>
      <c r="O158" s="29"/>
      <c r="P158" s="29"/>
      <c r="Q158" s="29"/>
    </row>
    <row r="159" spans="1:17" x14ac:dyDescent="0.15">
      <c r="A159" s="1163" t="s">
        <v>2764</v>
      </c>
      <c r="B159" s="1165"/>
      <c r="C159" s="1163" t="s">
        <v>2765</v>
      </c>
      <c r="D159" s="1165"/>
      <c r="E159" s="402">
        <v>41291</v>
      </c>
      <c r="F159" s="418"/>
      <c r="G159" s="403"/>
      <c r="H159" s="29"/>
      <c r="I159" s="29"/>
      <c r="J159" s="29"/>
      <c r="K159" s="29"/>
      <c r="L159" s="29"/>
      <c r="M159" s="29"/>
      <c r="N159" s="29"/>
      <c r="O159" s="29"/>
      <c r="P159" s="29"/>
      <c r="Q159" s="29"/>
    </row>
    <row r="160" spans="1:17" x14ac:dyDescent="0.15">
      <c r="A160" s="1081" t="s">
        <v>2766</v>
      </c>
      <c r="B160" s="1094"/>
      <c r="C160" s="1081" t="s">
        <v>2767</v>
      </c>
      <c r="D160" s="1094"/>
      <c r="E160" s="404">
        <v>40137</v>
      </c>
      <c r="F160" s="415"/>
      <c r="G160" s="405"/>
      <c r="H160" s="29"/>
      <c r="I160" s="29"/>
      <c r="J160" s="29"/>
      <c r="K160" s="29"/>
      <c r="L160" s="29"/>
      <c r="M160" s="29"/>
      <c r="N160" s="29"/>
      <c r="O160" s="29"/>
      <c r="P160" s="29"/>
      <c r="Q160" s="29"/>
    </row>
    <row r="161" spans="1:17" x14ac:dyDescent="0.15">
      <c r="A161" s="1081" t="s">
        <v>2768</v>
      </c>
      <c r="B161" s="1094"/>
      <c r="C161" s="1081" t="s">
        <v>2769</v>
      </c>
      <c r="D161" s="1094"/>
      <c r="E161" s="404">
        <v>45614.22</v>
      </c>
      <c r="F161" s="415"/>
      <c r="G161" s="405"/>
      <c r="H161" s="29"/>
      <c r="I161" s="29"/>
      <c r="J161" s="29"/>
      <c r="K161" s="29"/>
      <c r="L161" s="29"/>
      <c r="M161" s="29"/>
      <c r="N161" s="29"/>
      <c r="O161" s="29"/>
      <c r="P161" s="29"/>
      <c r="Q161" s="29"/>
    </row>
    <row r="162" spans="1:17" x14ac:dyDescent="0.15">
      <c r="A162" s="1081" t="s">
        <v>2770</v>
      </c>
      <c r="B162" s="1094"/>
      <c r="C162" s="1081" t="s">
        <v>2771</v>
      </c>
      <c r="D162" s="1094"/>
      <c r="E162" s="404">
        <v>1716</v>
      </c>
      <c r="F162" s="415"/>
      <c r="G162" s="405"/>
      <c r="H162" s="29"/>
      <c r="I162" s="29"/>
      <c r="J162" s="29"/>
      <c r="K162" s="29"/>
      <c r="L162" s="29"/>
      <c r="M162" s="29"/>
      <c r="N162" s="29"/>
      <c r="O162" s="29"/>
      <c r="P162" s="29"/>
      <c r="Q162" s="29"/>
    </row>
    <row r="163" spans="1:17" x14ac:dyDescent="0.15">
      <c r="A163" s="1081" t="s">
        <v>1436</v>
      </c>
      <c r="B163" s="1094"/>
      <c r="C163" s="1081" t="s">
        <v>1437</v>
      </c>
      <c r="D163" s="1094"/>
      <c r="E163" s="404">
        <v>176397</v>
      </c>
      <c r="F163" s="415"/>
      <c r="G163" s="405"/>
      <c r="H163" s="29"/>
      <c r="I163" s="29"/>
      <c r="J163" s="29"/>
      <c r="K163" s="29"/>
      <c r="L163" s="29"/>
      <c r="M163" s="29"/>
      <c r="N163" s="29"/>
      <c r="O163" s="29"/>
      <c r="P163" s="29"/>
      <c r="Q163" s="29"/>
    </row>
    <row r="164" spans="1:17" x14ac:dyDescent="0.15">
      <c r="A164" s="1081" t="s">
        <v>2772</v>
      </c>
      <c r="B164" s="1094"/>
      <c r="C164" s="1076"/>
      <c r="D164" s="1101"/>
      <c r="E164" s="404">
        <v>50159</v>
      </c>
      <c r="F164" s="415"/>
      <c r="G164" s="405"/>
      <c r="H164" s="29"/>
      <c r="I164" s="29"/>
      <c r="J164" s="29"/>
      <c r="K164" s="29"/>
      <c r="L164" s="29"/>
      <c r="M164" s="29"/>
      <c r="N164" s="29"/>
      <c r="O164" s="29"/>
      <c r="P164" s="29"/>
      <c r="Q164" s="29"/>
    </row>
    <row r="165" spans="1:17" ht="14" thickBot="1" x14ac:dyDescent="0.2">
      <c r="A165" s="1081" t="s">
        <v>1438</v>
      </c>
      <c r="B165" s="1094"/>
      <c r="C165" s="1163" t="s">
        <v>1439</v>
      </c>
      <c r="D165" s="1165"/>
      <c r="E165" s="402">
        <v>86494.91</v>
      </c>
      <c r="F165" s="418"/>
      <c r="G165" s="403"/>
      <c r="H165" s="397" t="s">
        <v>3378</v>
      </c>
      <c r="I165" s="398"/>
      <c r="J165" s="399">
        <f>SUM(E165-E195)</f>
        <v>86380.91</v>
      </c>
      <c r="K165" s="29"/>
      <c r="L165" s="29"/>
      <c r="M165" s="29"/>
      <c r="N165" s="29"/>
      <c r="O165" s="29"/>
      <c r="P165" s="29"/>
      <c r="Q165" s="29"/>
    </row>
    <row r="166" spans="1:17" ht="14" thickTop="1" x14ac:dyDescent="0.15">
      <c r="A166" s="1081" t="s">
        <v>1440</v>
      </c>
      <c r="B166" s="1094"/>
      <c r="C166" s="1163" t="s">
        <v>1441</v>
      </c>
      <c r="D166" s="1165"/>
      <c r="E166" s="402">
        <v>3032.5</v>
      </c>
      <c r="F166" s="418"/>
      <c r="G166" s="403"/>
      <c r="H166" s="29"/>
      <c r="I166" s="29"/>
      <c r="J166" s="29"/>
      <c r="K166" s="29"/>
      <c r="L166" s="29"/>
      <c r="M166" s="29"/>
      <c r="N166" s="29"/>
      <c r="O166" s="29"/>
      <c r="P166" s="29"/>
      <c r="Q166" s="29"/>
    </row>
    <row r="167" spans="1:17" x14ac:dyDescent="0.15">
      <c r="A167" s="1081" t="s">
        <v>1442</v>
      </c>
      <c r="B167" s="1094"/>
      <c r="C167" s="1163" t="s">
        <v>1443</v>
      </c>
      <c r="D167" s="1165"/>
      <c r="E167" s="402">
        <v>548</v>
      </c>
      <c r="F167" s="418"/>
      <c r="G167" s="403"/>
      <c r="H167" s="29"/>
      <c r="I167" s="29"/>
      <c r="J167" s="29"/>
      <c r="K167" s="29"/>
      <c r="L167" s="29"/>
      <c r="M167" s="29"/>
      <c r="N167" s="29"/>
      <c r="O167" s="29"/>
      <c r="P167" s="29"/>
      <c r="Q167" s="29"/>
    </row>
    <row r="168" spans="1:17" x14ac:dyDescent="0.15">
      <c r="A168" s="1081" t="s">
        <v>1444</v>
      </c>
      <c r="B168" s="1094"/>
      <c r="C168" s="1163" t="s">
        <v>1445</v>
      </c>
      <c r="D168" s="1165"/>
      <c r="E168" s="402">
        <v>2659</v>
      </c>
      <c r="F168" s="418"/>
      <c r="G168" s="403"/>
      <c r="H168" s="29"/>
      <c r="I168" s="29"/>
      <c r="J168" s="29"/>
      <c r="K168" s="29"/>
      <c r="L168" s="29"/>
      <c r="M168" s="29"/>
      <c r="N168" s="29"/>
      <c r="O168" s="29"/>
      <c r="P168" s="29"/>
      <c r="Q168" s="29"/>
    </row>
    <row r="169" spans="1:17" x14ac:dyDescent="0.15">
      <c r="A169" s="1081" t="s">
        <v>1446</v>
      </c>
      <c r="B169" s="1094"/>
      <c r="C169" s="1081" t="s">
        <v>1447</v>
      </c>
      <c r="D169" s="1094"/>
      <c r="E169" s="404">
        <v>8142.57</v>
      </c>
      <c r="F169" s="415"/>
      <c r="G169" s="405"/>
      <c r="H169" s="29"/>
      <c r="I169" s="29"/>
      <c r="J169" s="29"/>
      <c r="K169" s="29"/>
      <c r="L169" s="29"/>
      <c r="M169" s="29"/>
      <c r="N169" s="29"/>
      <c r="O169" s="29"/>
      <c r="P169" s="29"/>
      <c r="Q169" s="29"/>
    </row>
    <row r="170" spans="1:17" x14ac:dyDescent="0.15">
      <c r="A170" s="1081" t="s">
        <v>2773</v>
      </c>
      <c r="B170" s="1094"/>
      <c r="C170" s="1081" t="s">
        <v>2774</v>
      </c>
      <c r="D170" s="1094"/>
      <c r="E170" s="404">
        <v>83519</v>
      </c>
      <c r="F170" s="415"/>
      <c r="G170" s="405"/>
      <c r="H170" s="29"/>
      <c r="I170" s="29"/>
      <c r="J170" s="29"/>
      <c r="K170" s="29"/>
      <c r="L170" s="29"/>
      <c r="M170" s="29"/>
      <c r="N170" s="29"/>
      <c r="O170" s="29"/>
      <c r="P170" s="29"/>
      <c r="Q170" s="29"/>
    </row>
    <row r="171" spans="1:17" x14ac:dyDescent="0.15">
      <c r="A171" s="1081" t="s">
        <v>2775</v>
      </c>
      <c r="B171" s="1094"/>
      <c r="C171" s="1081" t="s">
        <v>2776</v>
      </c>
      <c r="D171" s="1094"/>
      <c r="E171" s="404">
        <v>900</v>
      </c>
      <c r="F171" s="415"/>
      <c r="G171" s="405"/>
      <c r="H171" s="29"/>
      <c r="I171" s="29"/>
      <c r="J171" s="29"/>
      <c r="K171" s="29"/>
      <c r="L171" s="29"/>
      <c r="M171" s="29"/>
      <c r="N171" s="29"/>
      <c r="O171" s="29"/>
      <c r="P171" s="29"/>
      <c r="Q171" s="29"/>
    </row>
    <row r="172" spans="1:17" x14ac:dyDescent="0.15">
      <c r="A172" s="1081" t="s">
        <v>2777</v>
      </c>
      <c r="B172" s="1094"/>
      <c r="C172" s="1081" t="s">
        <v>2778</v>
      </c>
      <c r="D172" s="1094"/>
      <c r="E172" s="404">
        <v>84357</v>
      </c>
      <c r="F172" s="415"/>
      <c r="G172" s="405"/>
      <c r="H172" s="29"/>
      <c r="I172" s="29"/>
      <c r="J172" s="29"/>
      <c r="K172" s="29"/>
      <c r="L172" s="29"/>
      <c r="M172" s="29"/>
      <c r="N172" s="29"/>
      <c r="O172" s="29"/>
      <c r="P172" s="29"/>
      <c r="Q172" s="29"/>
    </row>
    <row r="173" spans="1:17" x14ac:dyDescent="0.15">
      <c r="A173" s="1072" t="s">
        <v>1448</v>
      </c>
      <c r="B173" s="1089"/>
      <c r="C173" s="1076"/>
      <c r="D173" s="1101"/>
      <c r="E173" s="400">
        <v>715404.58</v>
      </c>
      <c r="F173" s="416"/>
      <c r="G173" s="401"/>
      <c r="H173" s="29"/>
      <c r="I173" s="29"/>
      <c r="J173" s="29"/>
      <c r="K173" s="29"/>
      <c r="L173" s="29"/>
      <c r="M173" s="29"/>
      <c r="N173" s="29"/>
      <c r="O173" s="29"/>
      <c r="P173" s="29"/>
      <c r="Q173" s="29"/>
    </row>
    <row r="174" spans="1:17" ht="14" x14ac:dyDescent="0.15">
      <c r="A174" s="1081" t="s">
        <v>1449</v>
      </c>
      <c r="B174" s="1082"/>
      <c r="C174" s="1082"/>
      <c r="D174" s="1094"/>
      <c r="E174" s="427" t="s">
        <v>1450</v>
      </c>
      <c r="F174" s="428"/>
      <c r="G174" s="429"/>
      <c r="H174" s="29"/>
      <c r="I174" s="29"/>
      <c r="J174" s="29"/>
      <c r="K174" s="29"/>
      <c r="L174" s="29"/>
      <c r="M174" s="29"/>
      <c r="N174" s="29"/>
      <c r="O174" s="29"/>
      <c r="P174" s="29"/>
      <c r="Q174" s="29"/>
    </row>
    <row r="175" spans="1:17" x14ac:dyDescent="0.15">
      <c r="A175" s="1072" t="s">
        <v>1451</v>
      </c>
      <c r="B175" s="1073"/>
      <c r="C175" s="1073"/>
      <c r="D175" s="1089"/>
      <c r="E175" s="406"/>
      <c r="F175" s="417"/>
      <c r="G175" s="407"/>
      <c r="H175" s="29"/>
      <c r="I175" s="29"/>
      <c r="J175" s="29"/>
      <c r="K175" s="29"/>
      <c r="L175" s="29"/>
      <c r="M175" s="29"/>
      <c r="N175" s="29"/>
      <c r="O175" s="29"/>
      <c r="P175" s="29"/>
      <c r="Q175" s="29"/>
    </row>
    <row r="176" spans="1:17" x14ac:dyDescent="0.15">
      <c r="A176" s="1107" t="s">
        <v>1452</v>
      </c>
      <c r="B176" s="1108"/>
      <c r="C176" s="1108"/>
      <c r="D176" s="1109"/>
      <c r="E176" s="404">
        <v>4622</v>
      </c>
      <c r="F176" s="415"/>
      <c r="G176" s="405"/>
      <c r="H176" s="29"/>
      <c r="I176" s="29"/>
      <c r="J176" s="29"/>
      <c r="K176" s="29"/>
      <c r="L176" s="29"/>
      <c r="M176" s="29"/>
      <c r="N176" s="29"/>
      <c r="O176" s="29"/>
      <c r="P176" s="29"/>
      <c r="Q176" s="29"/>
    </row>
    <row r="177" spans="1:17" x14ac:dyDescent="0.15">
      <c r="A177" s="1107" t="s">
        <v>1428</v>
      </c>
      <c r="B177" s="1108"/>
      <c r="C177" s="1108"/>
      <c r="D177" s="1109"/>
      <c r="E177" s="404">
        <v>2205</v>
      </c>
      <c r="F177" s="415"/>
      <c r="G177" s="405"/>
      <c r="H177" s="29"/>
      <c r="I177" s="29"/>
      <c r="J177" s="29"/>
      <c r="K177" s="29"/>
      <c r="L177" s="29"/>
      <c r="M177" s="29"/>
      <c r="N177" s="29"/>
      <c r="O177" s="29"/>
      <c r="P177" s="29"/>
      <c r="Q177" s="29"/>
    </row>
    <row r="178" spans="1:17" x14ac:dyDescent="0.15">
      <c r="A178" s="1107" t="s">
        <v>1430</v>
      </c>
      <c r="B178" s="1108"/>
      <c r="C178" s="1108"/>
      <c r="D178" s="1109"/>
      <c r="E178" s="404">
        <v>4798</v>
      </c>
      <c r="F178" s="415"/>
      <c r="G178" s="405"/>
      <c r="H178" s="29"/>
      <c r="I178" s="29"/>
      <c r="J178" s="29"/>
      <c r="K178" s="29"/>
      <c r="L178" s="29"/>
      <c r="M178" s="29"/>
      <c r="N178" s="29"/>
      <c r="O178" s="29"/>
      <c r="P178" s="29"/>
      <c r="Q178" s="29"/>
    </row>
    <row r="179" spans="1:17" x14ac:dyDescent="0.15">
      <c r="A179" s="1107" t="s">
        <v>1432</v>
      </c>
      <c r="B179" s="1108"/>
      <c r="C179" s="1108"/>
      <c r="D179" s="1109"/>
      <c r="E179" s="404">
        <v>1791</v>
      </c>
      <c r="F179" s="415"/>
      <c r="G179" s="405"/>
      <c r="H179" s="29"/>
      <c r="I179" s="29"/>
      <c r="J179" s="29"/>
      <c r="K179" s="29"/>
      <c r="L179" s="29"/>
      <c r="M179" s="29"/>
      <c r="N179" s="29"/>
      <c r="O179" s="29"/>
      <c r="P179" s="29"/>
      <c r="Q179" s="29"/>
    </row>
    <row r="180" spans="1:17" x14ac:dyDescent="0.15">
      <c r="A180" s="29"/>
      <c r="B180" s="29"/>
      <c r="C180" s="29"/>
      <c r="D180" s="29"/>
      <c r="E180" s="236"/>
      <c r="F180" s="236"/>
      <c r="G180" s="236"/>
      <c r="H180" s="29"/>
      <c r="I180" s="29"/>
      <c r="J180" s="29"/>
      <c r="K180" s="29"/>
      <c r="L180" s="29"/>
      <c r="M180" s="29"/>
      <c r="N180" s="29"/>
      <c r="O180" s="29"/>
      <c r="P180" s="29"/>
      <c r="Q180" s="29"/>
    </row>
    <row r="181" spans="1:17" x14ac:dyDescent="0.15">
      <c r="A181" s="1074" t="s">
        <v>1436</v>
      </c>
      <c r="B181" s="1075"/>
      <c r="C181" s="1075"/>
      <c r="D181" s="1092"/>
      <c r="E181" s="404">
        <v>119436</v>
      </c>
      <c r="F181" s="415"/>
      <c r="G181" s="405"/>
      <c r="H181" s="29"/>
      <c r="I181" s="29"/>
      <c r="J181" s="29"/>
      <c r="K181" s="29"/>
      <c r="L181" s="29"/>
      <c r="M181" s="29"/>
      <c r="N181" s="29"/>
      <c r="O181" s="29"/>
      <c r="P181" s="29"/>
      <c r="Q181" s="29"/>
    </row>
    <row r="182" spans="1:17" x14ac:dyDescent="0.15">
      <c r="A182" s="1074" t="s">
        <v>2772</v>
      </c>
      <c r="B182" s="1075"/>
      <c r="C182" s="1075"/>
      <c r="D182" s="1092"/>
      <c r="E182" s="404">
        <v>43392</v>
      </c>
      <c r="F182" s="415"/>
      <c r="G182" s="405"/>
      <c r="H182" s="29"/>
      <c r="I182" s="29"/>
      <c r="J182" s="29"/>
      <c r="K182" s="29"/>
      <c r="L182" s="29"/>
      <c r="M182" s="29"/>
      <c r="N182" s="29"/>
      <c r="O182" s="29"/>
      <c r="P182" s="29"/>
      <c r="Q182" s="29"/>
    </row>
    <row r="183" spans="1:17" x14ac:dyDescent="0.15">
      <c r="A183" s="1074" t="s">
        <v>1438</v>
      </c>
      <c r="B183" s="1075"/>
      <c r="C183" s="1075"/>
      <c r="D183" s="1092"/>
      <c r="E183" s="404">
        <v>51048.34</v>
      </c>
      <c r="F183" s="415"/>
      <c r="G183" s="405"/>
      <c r="H183" s="29"/>
      <c r="I183" s="29"/>
      <c r="J183" s="29"/>
      <c r="K183" s="29"/>
      <c r="L183" s="29"/>
      <c r="M183" s="29"/>
      <c r="N183" s="29"/>
      <c r="O183" s="29"/>
      <c r="P183" s="29"/>
      <c r="Q183" s="29"/>
    </row>
    <row r="184" spans="1:17" x14ac:dyDescent="0.15">
      <c r="A184" s="1074" t="s">
        <v>1446</v>
      </c>
      <c r="B184" s="1075"/>
      <c r="C184" s="1075"/>
      <c r="D184" s="1092"/>
      <c r="E184" s="404">
        <v>2115.42</v>
      </c>
      <c r="F184" s="415"/>
      <c r="G184" s="405"/>
      <c r="H184" s="29"/>
      <c r="I184" s="29"/>
      <c r="J184" s="29"/>
      <c r="K184" s="29"/>
      <c r="L184" s="29"/>
      <c r="M184" s="29"/>
      <c r="N184" s="29"/>
      <c r="O184" s="29"/>
      <c r="P184" s="29"/>
      <c r="Q184" s="29"/>
    </row>
    <row r="185" spans="1:17" x14ac:dyDescent="0.15">
      <c r="A185" s="1072" t="s">
        <v>1453</v>
      </c>
      <c r="B185" s="1073"/>
      <c r="C185" s="1073"/>
      <c r="D185" s="1089"/>
      <c r="E185" s="400">
        <v>229407.76</v>
      </c>
      <c r="F185" s="416"/>
      <c r="G185" s="401"/>
      <c r="H185" s="29"/>
      <c r="I185" s="29"/>
      <c r="J185" s="29"/>
      <c r="K185" s="29"/>
      <c r="L185" s="29"/>
      <c r="M185" s="29"/>
      <c r="N185" s="29"/>
      <c r="O185" s="29"/>
      <c r="P185" s="29"/>
      <c r="Q185" s="29"/>
    </row>
    <row r="186" spans="1:17" x14ac:dyDescent="0.15">
      <c r="A186" s="1072" t="s">
        <v>1454</v>
      </c>
      <c r="B186" s="1073"/>
      <c r="C186" s="1073"/>
      <c r="D186" s="1089"/>
      <c r="E186" s="406"/>
      <c r="F186" s="417"/>
      <c r="G186" s="407"/>
      <c r="H186" s="29"/>
      <c r="I186" s="29"/>
      <c r="J186" s="29"/>
      <c r="K186" s="29"/>
      <c r="L186" s="29"/>
      <c r="M186" s="29"/>
      <c r="N186" s="29"/>
      <c r="O186" s="29"/>
      <c r="P186" s="29"/>
      <c r="Q186" s="29"/>
    </row>
    <row r="187" spans="1:17" x14ac:dyDescent="0.15">
      <c r="A187" s="1074" t="s">
        <v>1452</v>
      </c>
      <c r="B187" s="1075"/>
      <c r="C187" s="1075"/>
      <c r="D187" s="1092"/>
      <c r="E187" s="404">
        <v>4431</v>
      </c>
      <c r="F187" s="415"/>
      <c r="G187" s="405"/>
      <c r="H187" s="29"/>
      <c r="I187" s="29"/>
      <c r="J187" s="29"/>
      <c r="K187" s="29"/>
      <c r="L187" s="29"/>
      <c r="M187" s="29"/>
      <c r="N187" s="29"/>
      <c r="O187" s="29"/>
      <c r="P187" s="29"/>
      <c r="Q187" s="29"/>
    </row>
    <row r="188" spans="1:17" x14ac:dyDescent="0.15">
      <c r="A188" s="1074" t="s">
        <v>1432</v>
      </c>
      <c r="B188" s="1075"/>
      <c r="C188" s="1075"/>
      <c r="D188" s="1092"/>
      <c r="E188" s="404">
        <v>3589</v>
      </c>
      <c r="F188" s="415"/>
      <c r="G188" s="405"/>
      <c r="H188" s="29"/>
      <c r="I188" s="29"/>
      <c r="J188" s="29"/>
      <c r="K188" s="29"/>
      <c r="L188" s="29"/>
      <c r="M188" s="29"/>
      <c r="N188" s="29"/>
      <c r="O188" s="29"/>
      <c r="P188" s="29"/>
      <c r="Q188" s="29"/>
    </row>
    <row r="189" spans="1:17" x14ac:dyDescent="0.15">
      <c r="A189" s="1074" t="s">
        <v>1436</v>
      </c>
      <c r="B189" s="1075"/>
      <c r="C189" s="1075"/>
      <c r="D189" s="1092"/>
      <c r="E189" s="404">
        <v>56961</v>
      </c>
      <c r="F189" s="415"/>
      <c r="G189" s="405"/>
      <c r="H189" s="29"/>
      <c r="I189" s="29"/>
      <c r="J189" s="29"/>
      <c r="K189" s="29"/>
      <c r="L189" s="29"/>
      <c r="M189" s="29"/>
      <c r="N189" s="29"/>
      <c r="O189" s="29"/>
      <c r="P189" s="29"/>
      <c r="Q189" s="29"/>
    </row>
    <row r="190" spans="1:17" x14ac:dyDescent="0.15">
      <c r="A190" s="1074" t="s">
        <v>2772</v>
      </c>
      <c r="B190" s="1075"/>
      <c r="C190" s="1075"/>
      <c r="D190" s="1092"/>
      <c r="E190" s="404">
        <v>6767</v>
      </c>
      <c r="F190" s="415"/>
      <c r="G190" s="405"/>
      <c r="H190" s="29"/>
      <c r="I190" s="29"/>
      <c r="J190" s="29"/>
      <c r="K190" s="29"/>
      <c r="L190" s="29"/>
      <c r="M190" s="29"/>
      <c r="N190" s="29"/>
      <c r="O190" s="29"/>
      <c r="P190" s="29"/>
      <c r="Q190" s="29"/>
    </row>
    <row r="191" spans="1:17" x14ac:dyDescent="0.15">
      <c r="A191" s="1074" t="s">
        <v>1438</v>
      </c>
      <c r="B191" s="1075"/>
      <c r="C191" s="1075"/>
      <c r="D191" s="1092"/>
      <c r="E191" s="404">
        <v>35332.57</v>
      </c>
      <c r="F191" s="415"/>
      <c r="G191" s="405"/>
      <c r="H191" s="29"/>
      <c r="I191" s="29"/>
      <c r="J191" s="29"/>
      <c r="K191" s="29"/>
      <c r="L191" s="29"/>
      <c r="M191" s="29"/>
      <c r="N191" s="29"/>
      <c r="O191" s="29"/>
      <c r="P191" s="29"/>
      <c r="Q191" s="29"/>
    </row>
    <row r="192" spans="1:17" x14ac:dyDescent="0.15">
      <c r="A192" s="1074" t="s">
        <v>1446</v>
      </c>
      <c r="B192" s="1075"/>
      <c r="C192" s="1075"/>
      <c r="D192" s="1092"/>
      <c r="E192" s="404">
        <v>6027.15</v>
      </c>
      <c r="F192" s="415"/>
      <c r="G192" s="405"/>
      <c r="H192" s="29"/>
      <c r="I192" s="29"/>
      <c r="J192" s="29"/>
      <c r="K192" s="29"/>
      <c r="L192" s="29"/>
      <c r="M192" s="29"/>
      <c r="N192" s="29"/>
      <c r="O192" s="29"/>
      <c r="P192" s="29"/>
      <c r="Q192" s="29"/>
    </row>
    <row r="193" spans="1:17" x14ac:dyDescent="0.15">
      <c r="A193" s="1072" t="s">
        <v>1455</v>
      </c>
      <c r="B193" s="1073"/>
      <c r="C193" s="1073"/>
      <c r="D193" s="1089"/>
      <c r="E193" s="400">
        <v>113107.72</v>
      </c>
      <c r="F193" s="416"/>
      <c r="G193" s="401"/>
      <c r="H193" s="29"/>
      <c r="I193" s="29"/>
      <c r="J193" s="29"/>
      <c r="K193" s="29"/>
      <c r="L193" s="29"/>
      <c r="M193" s="29"/>
      <c r="N193" s="29"/>
      <c r="O193" s="29"/>
      <c r="P193" s="29"/>
      <c r="Q193" s="29"/>
    </row>
    <row r="194" spans="1:17" x14ac:dyDescent="0.15">
      <c r="A194" s="1174" t="s">
        <v>1459</v>
      </c>
      <c r="B194" s="1175"/>
      <c r="C194" s="1175"/>
      <c r="D194" s="1176"/>
      <c r="E194" s="410"/>
      <c r="F194" s="419"/>
      <c r="G194" s="411"/>
      <c r="H194" s="29"/>
      <c r="I194" s="29"/>
      <c r="J194" s="29"/>
      <c r="K194" s="29"/>
      <c r="L194" s="29"/>
      <c r="M194" s="29"/>
      <c r="N194" s="29"/>
      <c r="O194" s="29"/>
      <c r="P194" s="29"/>
      <c r="Q194" s="29"/>
    </row>
    <row r="195" spans="1:17" x14ac:dyDescent="0.15">
      <c r="A195" s="1179" t="s">
        <v>1438</v>
      </c>
      <c r="B195" s="1180"/>
      <c r="C195" s="1180"/>
      <c r="D195" s="1181"/>
      <c r="E195" s="402">
        <v>114</v>
      </c>
      <c r="F195" s="418"/>
      <c r="G195" s="403"/>
      <c r="H195" s="29"/>
      <c r="I195" s="29"/>
      <c r="J195" s="29"/>
      <c r="K195" s="29"/>
      <c r="L195" s="29"/>
      <c r="M195" s="29"/>
      <c r="N195" s="29"/>
      <c r="O195" s="29"/>
      <c r="P195" s="29"/>
      <c r="Q195" s="29"/>
    </row>
    <row r="196" spans="1:17" x14ac:dyDescent="0.15">
      <c r="A196" s="1174" t="s">
        <v>1460</v>
      </c>
      <c r="B196" s="1175"/>
      <c r="C196" s="1175"/>
      <c r="D196" s="1176"/>
      <c r="E196" s="424">
        <v>114</v>
      </c>
      <c r="F196" s="425"/>
      <c r="G196" s="426"/>
      <c r="H196" s="29"/>
      <c r="I196" s="29"/>
      <c r="J196" s="29"/>
      <c r="K196" s="29"/>
      <c r="L196" s="29"/>
      <c r="M196" s="29"/>
      <c r="N196" s="29"/>
      <c r="O196" s="29"/>
      <c r="P196" s="29"/>
      <c r="Q196" s="29"/>
    </row>
    <row r="197" spans="1:17" x14ac:dyDescent="0.15">
      <c r="A197" s="1072" t="s">
        <v>1461</v>
      </c>
      <c r="B197" s="1073"/>
      <c r="C197" s="1073"/>
      <c r="D197" s="1089"/>
      <c r="E197" s="406"/>
      <c r="F197" s="417"/>
      <c r="G197" s="407"/>
      <c r="H197" s="29"/>
      <c r="I197" s="29"/>
      <c r="J197" s="29"/>
      <c r="K197" s="29"/>
      <c r="L197" s="29"/>
      <c r="M197" s="29"/>
      <c r="N197" s="29"/>
      <c r="O197" s="29"/>
      <c r="P197" s="29"/>
      <c r="Q197" s="29"/>
    </row>
    <row r="198" spans="1:17" x14ac:dyDescent="0.15">
      <c r="A198" s="1074" t="s">
        <v>1440</v>
      </c>
      <c r="B198" s="1075"/>
      <c r="C198" s="1075"/>
      <c r="D198" s="1092"/>
      <c r="E198" s="404">
        <v>3032.5</v>
      </c>
      <c r="F198" s="415"/>
      <c r="G198" s="405"/>
      <c r="H198" s="29"/>
      <c r="I198" s="29"/>
      <c r="J198" s="29"/>
      <c r="K198" s="29"/>
      <c r="L198" s="29"/>
      <c r="M198" s="29"/>
      <c r="N198" s="29"/>
      <c r="O198" s="29"/>
      <c r="P198" s="29"/>
      <c r="Q198" s="29"/>
    </row>
    <row r="199" spans="1:17" x14ac:dyDescent="0.15">
      <c r="A199" s="1072" t="s">
        <v>1462</v>
      </c>
      <c r="B199" s="1073"/>
      <c r="C199" s="1073"/>
      <c r="D199" s="1089"/>
      <c r="E199" s="400">
        <v>3032.5</v>
      </c>
      <c r="F199" s="416"/>
      <c r="G199" s="401"/>
      <c r="H199" s="29"/>
      <c r="I199" s="29"/>
      <c r="J199" s="29"/>
      <c r="K199" s="29"/>
      <c r="L199" s="29"/>
      <c r="M199" s="29"/>
      <c r="N199" s="29"/>
      <c r="O199" s="29"/>
      <c r="P199" s="29"/>
      <c r="Q199" s="29"/>
    </row>
    <row r="200" spans="1:17" x14ac:dyDescent="0.15">
      <c r="A200" s="1072" t="s">
        <v>2783</v>
      </c>
      <c r="B200" s="1073"/>
      <c r="C200" s="1073"/>
      <c r="D200" s="1089"/>
      <c r="E200" s="406"/>
      <c r="F200" s="417"/>
      <c r="G200" s="407"/>
      <c r="H200" s="29"/>
      <c r="I200" s="29"/>
      <c r="J200" s="29"/>
      <c r="K200" s="29"/>
      <c r="L200" s="29"/>
      <c r="M200" s="29"/>
      <c r="N200" s="29"/>
      <c r="O200" s="29"/>
      <c r="P200" s="29"/>
      <c r="Q200" s="29"/>
    </row>
    <row r="201" spans="1:17" x14ac:dyDescent="0.15">
      <c r="A201" s="1074" t="s">
        <v>2745</v>
      </c>
      <c r="B201" s="1075"/>
      <c r="C201" s="1075"/>
      <c r="D201" s="1092"/>
      <c r="E201" s="404">
        <v>919</v>
      </c>
      <c r="F201" s="415"/>
      <c r="G201" s="405"/>
      <c r="H201" s="29"/>
      <c r="I201" s="29"/>
      <c r="J201" s="29"/>
      <c r="K201" s="29"/>
      <c r="L201" s="29"/>
      <c r="M201" s="29"/>
      <c r="N201" s="29"/>
      <c r="O201" s="29"/>
      <c r="P201" s="29"/>
      <c r="Q201" s="29"/>
    </row>
    <row r="202" spans="1:17" x14ac:dyDescent="0.15">
      <c r="A202" s="1072" t="s">
        <v>2784</v>
      </c>
      <c r="B202" s="1073"/>
      <c r="C202" s="1073"/>
      <c r="D202" s="1089"/>
      <c r="E202" s="400">
        <v>919</v>
      </c>
      <c r="F202" s="416"/>
      <c r="G202" s="401"/>
      <c r="H202" s="29"/>
      <c r="I202" s="29"/>
      <c r="J202" s="29"/>
      <c r="K202" s="29"/>
      <c r="L202" s="29"/>
      <c r="M202" s="29"/>
      <c r="N202" s="29"/>
      <c r="O202" s="29"/>
      <c r="P202" s="29"/>
      <c r="Q202" s="29"/>
    </row>
    <row r="203" spans="1:17" x14ac:dyDescent="0.15">
      <c r="A203" s="1072" t="s">
        <v>2785</v>
      </c>
      <c r="B203" s="1073"/>
      <c r="C203" s="1073"/>
      <c r="D203" s="1089"/>
      <c r="E203" s="406"/>
      <c r="F203" s="417"/>
      <c r="G203" s="407"/>
      <c r="H203" s="29"/>
      <c r="I203" s="29"/>
      <c r="J203" s="29"/>
      <c r="K203" s="29"/>
      <c r="L203" s="29"/>
      <c r="M203" s="29"/>
      <c r="N203" s="29"/>
      <c r="O203" s="29"/>
      <c r="P203" s="29"/>
      <c r="Q203" s="29"/>
    </row>
    <row r="204" spans="1:17" x14ac:dyDescent="0.15">
      <c r="A204" s="1074" t="s">
        <v>2747</v>
      </c>
      <c r="B204" s="1075"/>
      <c r="C204" s="1075"/>
      <c r="D204" s="1092"/>
      <c r="E204" s="404">
        <v>5245</v>
      </c>
      <c r="F204" s="415"/>
      <c r="G204" s="405"/>
      <c r="H204" s="29"/>
      <c r="I204" s="29"/>
      <c r="J204" s="29"/>
      <c r="K204" s="29"/>
      <c r="L204" s="29"/>
      <c r="M204" s="29"/>
      <c r="N204" s="29"/>
      <c r="O204" s="29"/>
      <c r="P204" s="29"/>
      <c r="Q204" s="29"/>
    </row>
    <row r="205" spans="1:17" x14ac:dyDescent="0.15">
      <c r="A205" s="1072" t="s">
        <v>2786</v>
      </c>
      <c r="B205" s="1073"/>
      <c r="C205" s="1073"/>
      <c r="D205" s="1089"/>
      <c r="E205" s="400">
        <v>5245</v>
      </c>
      <c r="F205" s="416"/>
      <c r="G205" s="401"/>
      <c r="H205" s="29"/>
      <c r="I205" s="29"/>
      <c r="J205" s="29"/>
      <c r="K205" s="29"/>
      <c r="L205" s="29"/>
      <c r="M205" s="29"/>
      <c r="N205" s="29"/>
      <c r="O205" s="29"/>
      <c r="P205" s="29"/>
      <c r="Q205" s="29"/>
    </row>
    <row r="206" spans="1:17" x14ac:dyDescent="0.15">
      <c r="A206" s="1174" t="s">
        <v>2787</v>
      </c>
      <c r="B206" s="1175"/>
      <c r="C206" s="1175"/>
      <c r="D206" s="1176"/>
      <c r="E206" s="421"/>
      <c r="F206" s="422"/>
      <c r="G206" s="423"/>
      <c r="H206" s="29"/>
      <c r="I206" s="29"/>
      <c r="J206" s="29"/>
      <c r="K206" s="29"/>
      <c r="L206" s="29"/>
      <c r="M206" s="29"/>
      <c r="N206" s="29"/>
      <c r="O206" s="29"/>
      <c r="P206" s="29"/>
      <c r="Q206" s="29"/>
    </row>
    <row r="207" spans="1:17" x14ac:dyDescent="0.15">
      <c r="A207" s="1179" t="s">
        <v>2768</v>
      </c>
      <c r="B207" s="1180"/>
      <c r="C207" s="1180"/>
      <c r="D207" s="1181"/>
      <c r="E207" s="402">
        <v>45537.22</v>
      </c>
      <c r="F207" s="418"/>
      <c r="G207" s="403"/>
      <c r="H207" s="29"/>
      <c r="I207" s="29"/>
      <c r="J207" s="29"/>
      <c r="K207" s="29"/>
      <c r="L207" s="29"/>
      <c r="M207" s="29"/>
      <c r="N207" s="29"/>
      <c r="O207" s="29"/>
      <c r="P207" s="29"/>
      <c r="Q207" s="29"/>
    </row>
    <row r="208" spans="1:17" x14ac:dyDescent="0.15">
      <c r="A208" s="1072" t="s">
        <v>2788</v>
      </c>
      <c r="B208" s="1073"/>
      <c r="C208" s="1073"/>
      <c r="D208" s="1089"/>
      <c r="E208" s="400">
        <v>45537.22</v>
      </c>
      <c r="F208" s="416"/>
      <c r="G208" s="401"/>
      <c r="H208" s="29"/>
      <c r="I208" s="29"/>
      <c r="J208" s="29"/>
      <c r="K208" s="29"/>
      <c r="L208" s="29"/>
      <c r="M208" s="29"/>
      <c r="N208" s="29"/>
      <c r="O208" s="29"/>
      <c r="P208" s="29"/>
      <c r="Q208" s="29"/>
    </row>
    <row r="209" spans="1:17" x14ac:dyDescent="0.15">
      <c r="A209" s="1174" t="s">
        <v>2789</v>
      </c>
      <c r="B209" s="1175"/>
      <c r="C209" s="1175"/>
      <c r="D209" s="1176"/>
      <c r="E209" s="410"/>
      <c r="F209" s="419"/>
      <c r="G209" s="411"/>
      <c r="H209" s="29"/>
      <c r="I209" s="29"/>
      <c r="J209" s="29"/>
      <c r="K209" s="29"/>
      <c r="L209" s="29"/>
      <c r="M209" s="29"/>
      <c r="N209" s="29"/>
      <c r="O209" s="29"/>
      <c r="P209" s="29"/>
      <c r="Q209" s="29"/>
    </row>
    <row r="210" spans="1:17" x14ac:dyDescent="0.15">
      <c r="A210" s="1179" t="s">
        <v>2768</v>
      </c>
      <c r="B210" s="1180"/>
      <c r="C210" s="1180"/>
      <c r="D210" s="1181"/>
      <c r="E210" s="402">
        <v>77</v>
      </c>
      <c r="F210" s="418"/>
      <c r="G210" s="403"/>
      <c r="H210" s="29"/>
      <c r="I210" s="29"/>
      <c r="J210" s="29"/>
      <c r="K210" s="29"/>
      <c r="L210" s="29"/>
      <c r="M210" s="29"/>
      <c r="N210" s="29"/>
      <c r="O210" s="29"/>
      <c r="P210" s="29"/>
      <c r="Q210" s="29"/>
    </row>
    <row r="211" spans="1:17" x14ac:dyDescent="0.15">
      <c r="A211" s="1072" t="s">
        <v>2790</v>
      </c>
      <c r="B211" s="1073"/>
      <c r="C211" s="1073"/>
      <c r="D211" s="1089"/>
      <c r="E211" s="400">
        <v>77</v>
      </c>
      <c r="F211" s="416"/>
      <c r="G211" s="401"/>
      <c r="H211" s="29"/>
      <c r="I211" s="29"/>
      <c r="J211" s="29"/>
      <c r="K211" s="29"/>
      <c r="L211" s="29"/>
      <c r="M211" s="29"/>
      <c r="N211" s="29"/>
      <c r="O211" s="29"/>
      <c r="P211" s="29"/>
      <c r="Q211" s="29"/>
    </row>
    <row r="212" spans="1:17" x14ac:dyDescent="0.15">
      <c r="A212" s="1072" t="s">
        <v>1463</v>
      </c>
      <c r="B212" s="1073"/>
      <c r="C212" s="1073"/>
      <c r="D212" s="1089"/>
      <c r="E212" s="406"/>
      <c r="F212" s="417"/>
      <c r="G212" s="407"/>
      <c r="H212" s="29"/>
      <c r="I212" s="29"/>
      <c r="J212" s="29"/>
      <c r="K212" s="29"/>
      <c r="L212" s="29"/>
      <c r="M212" s="29"/>
      <c r="N212" s="29"/>
      <c r="O212" s="29"/>
      <c r="P212" s="29"/>
      <c r="Q212" s="29"/>
    </row>
    <row r="213" spans="1:17" x14ac:dyDescent="0.15">
      <c r="A213" s="1074" t="s">
        <v>1464</v>
      </c>
      <c r="B213" s="1075"/>
      <c r="C213" s="1075"/>
      <c r="D213" s="1092"/>
      <c r="E213" s="404">
        <v>40999.379999999997</v>
      </c>
      <c r="F213" s="415"/>
      <c r="G213" s="405"/>
      <c r="H213" s="29"/>
      <c r="I213" s="29"/>
      <c r="J213" s="29"/>
      <c r="K213" s="29"/>
      <c r="L213" s="29"/>
      <c r="M213" s="29"/>
      <c r="N213" s="29"/>
      <c r="O213" s="29"/>
      <c r="P213" s="29"/>
      <c r="Q213" s="29"/>
    </row>
    <row r="214" spans="1:17" x14ac:dyDescent="0.15">
      <c r="A214" s="29"/>
      <c r="B214" s="29"/>
      <c r="C214" s="29"/>
      <c r="D214" s="29"/>
      <c r="E214" s="236"/>
      <c r="F214" s="236"/>
      <c r="G214" s="236"/>
      <c r="H214" s="29"/>
      <c r="I214" s="29"/>
      <c r="J214" s="29"/>
      <c r="K214" s="29"/>
      <c r="L214" s="29"/>
      <c r="M214" s="29"/>
      <c r="N214" s="29"/>
      <c r="O214" s="29"/>
      <c r="P214" s="29"/>
      <c r="Q214" s="29"/>
    </row>
    <row r="215" spans="1:17" x14ac:dyDescent="0.15">
      <c r="A215" s="1074" t="s">
        <v>2925</v>
      </c>
      <c r="B215" s="1075"/>
      <c r="C215" s="1075"/>
      <c r="D215" s="1092"/>
      <c r="E215" s="404">
        <v>5296</v>
      </c>
      <c r="F215" s="415"/>
      <c r="G215" s="405"/>
      <c r="H215" s="29"/>
      <c r="I215" s="29"/>
      <c r="J215" s="29"/>
      <c r="K215" s="29"/>
      <c r="L215" s="29"/>
      <c r="M215" s="29"/>
      <c r="N215" s="29"/>
      <c r="O215" s="29"/>
      <c r="P215" s="29"/>
      <c r="Q215" s="29"/>
    </row>
    <row r="216" spans="1:17" x14ac:dyDescent="0.15">
      <c r="A216" s="1072" t="s">
        <v>1465</v>
      </c>
      <c r="B216" s="1073"/>
      <c r="C216" s="1073"/>
      <c r="D216" s="1089"/>
      <c r="E216" s="400">
        <v>46295.38</v>
      </c>
      <c r="F216" s="416"/>
      <c r="G216" s="401"/>
      <c r="H216" s="29"/>
      <c r="I216" s="29"/>
      <c r="J216" s="29"/>
      <c r="K216" s="29"/>
      <c r="L216" s="29"/>
      <c r="M216" s="29"/>
      <c r="N216" s="29"/>
      <c r="O216" s="29"/>
      <c r="P216" s="29"/>
      <c r="Q216" s="29"/>
    </row>
    <row r="217" spans="1:17" x14ac:dyDescent="0.15">
      <c r="A217" s="1072" t="s">
        <v>2793</v>
      </c>
      <c r="B217" s="1073"/>
      <c r="C217" s="1073"/>
      <c r="D217" s="1089"/>
      <c r="E217" s="408"/>
      <c r="F217" s="420"/>
      <c r="G217" s="409"/>
      <c r="H217" s="29"/>
      <c r="I217" s="29"/>
      <c r="J217" s="29"/>
      <c r="K217" s="29"/>
      <c r="L217" s="29"/>
      <c r="M217" s="29"/>
      <c r="N217" s="29"/>
      <c r="O217" s="29"/>
      <c r="P217" s="29"/>
      <c r="Q217" s="29"/>
    </row>
    <row r="218" spans="1:17" x14ac:dyDescent="0.15">
      <c r="A218" s="1074" t="s">
        <v>2766</v>
      </c>
      <c r="B218" s="1075"/>
      <c r="C218" s="1075"/>
      <c r="D218" s="1092"/>
      <c r="E218" s="404">
        <v>40137</v>
      </c>
      <c r="F218" s="415"/>
      <c r="G218" s="405"/>
      <c r="H218" s="29"/>
      <c r="I218" s="29"/>
      <c r="J218" s="29"/>
      <c r="K218" s="29"/>
      <c r="L218" s="29"/>
      <c r="M218" s="29"/>
      <c r="N218" s="29"/>
      <c r="O218" s="29"/>
      <c r="P218" s="29"/>
      <c r="Q218" s="29"/>
    </row>
    <row r="219" spans="1:17" x14ac:dyDescent="0.15">
      <c r="A219" s="1074" t="s">
        <v>2770</v>
      </c>
      <c r="B219" s="1075"/>
      <c r="C219" s="1075"/>
      <c r="D219" s="1092"/>
      <c r="E219" s="404">
        <v>1716</v>
      </c>
      <c r="F219" s="415"/>
      <c r="G219" s="405"/>
      <c r="H219" s="29"/>
      <c r="I219" s="29"/>
      <c r="J219" s="29"/>
      <c r="K219" s="29"/>
      <c r="L219" s="29"/>
      <c r="M219" s="29"/>
      <c r="N219" s="29"/>
      <c r="O219" s="29"/>
      <c r="P219" s="29"/>
      <c r="Q219" s="29"/>
    </row>
    <row r="220" spans="1:17" x14ac:dyDescent="0.15">
      <c r="A220" s="1074" t="s">
        <v>2777</v>
      </c>
      <c r="B220" s="1075"/>
      <c r="C220" s="1075"/>
      <c r="D220" s="1092"/>
      <c r="E220" s="404">
        <v>84357</v>
      </c>
      <c r="F220" s="415"/>
      <c r="G220" s="405"/>
      <c r="H220" s="29"/>
      <c r="I220" s="29"/>
      <c r="J220" s="29"/>
      <c r="K220" s="29"/>
      <c r="L220" s="29"/>
      <c r="M220" s="29"/>
      <c r="N220" s="29"/>
      <c r="O220" s="29"/>
      <c r="P220" s="29"/>
      <c r="Q220" s="29"/>
    </row>
    <row r="221" spans="1:17" x14ac:dyDescent="0.15">
      <c r="A221" s="1072" t="s">
        <v>2794</v>
      </c>
      <c r="B221" s="1073"/>
      <c r="C221" s="1073"/>
      <c r="D221" s="1089"/>
      <c r="E221" s="400">
        <v>126210</v>
      </c>
      <c r="F221" s="416"/>
      <c r="G221" s="401"/>
      <c r="H221" s="29"/>
      <c r="I221" s="29"/>
      <c r="J221" s="29"/>
      <c r="K221" s="29"/>
      <c r="L221" s="29"/>
      <c r="M221" s="29"/>
      <c r="N221" s="29"/>
      <c r="O221" s="29"/>
      <c r="P221" s="29"/>
      <c r="Q221" s="29"/>
    </row>
    <row r="222" spans="1:17" x14ac:dyDescent="0.15">
      <c r="A222" s="1072" t="s">
        <v>2795</v>
      </c>
      <c r="B222" s="1073"/>
      <c r="C222" s="1073"/>
      <c r="D222" s="1089"/>
      <c r="E222" s="408"/>
      <c r="F222" s="420"/>
      <c r="G222" s="409"/>
      <c r="H222" s="29"/>
      <c r="I222" s="29"/>
      <c r="J222" s="29"/>
      <c r="K222" s="29"/>
      <c r="L222" s="29"/>
      <c r="M222" s="29"/>
      <c r="N222" s="29"/>
      <c r="O222" s="29"/>
      <c r="P222" s="29"/>
      <c r="Q222" s="29"/>
    </row>
    <row r="223" spans="1:17" x14ac:dyDescent="0.15">
      <c r="A223" s="1074" t="s">
        <v>2925</v>
      </c>
      <c r="B223" s="1075"/>
      <c r="C223" s="1075"/>
      <c r="D223" s="1092"/>
      <c r="E223" s="404">
        <v>2716</v>
      </c>
      <c r="F223" s="415"/>
      <c r="G223" s="405"/>
      <c r="H223" s="29"/>
      <c r="I223" s="29"/>
      <c r="J223" s="29"/>
      <c r="K223" s="29"/>
      <c r="L223" s="29"/>
      <c r="M223" s="29"/>
      <c r="N223" s="29"/>
      <c r="O223" s="29"/>
      <c r="P223" s="29"/>
      <c r="Q223" s="29"/>
    </row>
    <row r="224" spans="1:17" x14ac:dyDescent="0.15">
      <c r="A224" s="1074" t="s">
        <v>2764</v>
      </c>
      <c r="B224" s="1075"/>
      <c r="C224" s="1075"/>
      <c r="D224" s="1092"/>
      <c r="E224" s="404">
        <v>41291</v>
      </c>
      <c r="F224" s="415"/>
      <c r="G224" s="405"/>
      <c r="H224" s="29"/>
      <c r="I224" s="29"/>
      <c r="J224" s="29"/>
      <c r="K224" s="29"/>
      <c r="L224" s="29"/>
      <c r="M224" s="29"/>
      <c r="N224" s="29"/>
      <c r="O224" s="29"/>
      <c r="P224" s="29"/>
      <c r="Q224" s="29"/>
    </row>
    <row r="225" spans="1:17" x14ac:dyDescent="0.15">
      <c r="A225" s="1074" t="s">
        <v>2773</v>
      </c>
      <c r="B225" s="1075"/>
      <c r="C225" s="1075"/>
      <c r="D225" s="1092"/>
      <c r="E225" s="404">
        <v>83519</v>
      </c>
      <c r="F225" s="415"/>
      <c r="G225" s="405"/>
      <c r="H225" s="29"/>
      <c r="I225" s="29"/>
      <c r="J225" s="29"/>
      <c r="K225" s="29"/>
      <c r="L225" s="29"/>
      <c r="M225" s="29"/>
      <c r="N225" s="29"/>
      <c r="O225" s="29"/>
      <c r="P225" s="29"/>
      <c r="Q225" s="29"/>
    </row>
    <row r="226" spans="1:17" x14ac:dyDescent="0.15">
      <c r="A226" s="1072" t="s">
        <v>2796</v>
      </c>
      <c r="B226" s="1073"/>
      <c r="C226" s="1073"/>
      <c r="D226" s="1089"/>
      <c r="E226" s="400">
        <v>127526</v>
      </c>
      <c r="F226" s="416"/>
      <c r="G226" s="401"/>
      <c r="H226" s="29"/>
      <c r="I226" s="29"/>
      <c r="J226" s="29"/>
      <c r="K226" s="29"/>
      <c r="L226" s="29"/>
      <c r="M226" s="29"/>
      <c r="N226" s="29"/>
      <c r="O226" s="29"/>
      <c r="P226" s="29"/>
      <c r="Q226" s="29"/>
    </row>
    <row r="227" spans="1:17" x14ac:dyDescent="0.15">
      <c r="A227" s="1072" t="s">
        <v>1478</v>
      </c>
      <c r="B227" s="1073"/>
      <c r="C227" s="1073"/>
      <c r="D227" s="1089"/>
      <c r="E227" s="406"/>
      <c r="F227" s="417"/>
      <c r="G227" s="407"/>
      <c r="H227" s="29"/>
      <c r="I227" s="29"/>
      <c r="J227" s="29"/>
      <c r="K227" s="29"/>
      <c r="L227" s="29"/>
      <c r="M227" s="29"/>
      <c r="N227" s="29"/>
      <c r="O227" s="29"/>
      <c r="P227" s="29"/>
      <c r="Q227" s="29"/>
    </row>
    <row r="228" spans="1:17" x14ac:dyDescent="0.15">
      <c r="A228" s="1074" t="s">
        <v>1444</v>
      </c>
      <c r="B228" s="1075"/>
      <c r="C228" s="1075"/>
      <c r="D228" s="1092"/>
      <c r="E228" s="404">
        <v>2659</v>
      </c>
      <c r="F228" s="415"/>
      <c r="G228" s="405"/>
      <c r="H228" s="29"/>
      <c r="I228" s="29"/>
      <c r="J228" s="29"/>
      <c r="K228" s="29"/>
      <c r="L228" s="29"/>
      <c r="M228" s="29"/>
      <c r="N228" s="29"/>
      <c r="O228" s="29"/>
      <c r="P228" s="29"/>
      <c r="Q228" s="29"/>
    </row>
    <row r="229" spans="1:17" x14ac:dyDescent="0.15">
      <c r="A229" s="1072" t="s">
        <v>1479</v>
      </c>
      <c r="B229" s="1073"/>
      <c r="C229" s="1073"/>
      <c r="D229" s="1089"/>
      <c r="E229" s="400">
        <v>2659</v>
      </c>
      <c r="F229" s="416"/>
      <c r="G229" s="401"/>
      <c r="H229" s="29"/>
      <c r="I229" s="29"/>
      <c r="J229" s="29"/>
      <c r="K229" s="29"/>
      <c r="L229" s="29"/>
      <c r="M229" s="29"/>
      <c r="N229" s="29"/>
      <c r="O229" s="29"/>
      <c r="P229" s="29"/>
      <c r="Q229" s="29"/>
    </row>
    <row r="230" spans="1:17" x14ac:dyDescent="0.15">
      <c r="A230" s="1072" t="s">
        <v>2797</v>
      </c>
      <c r="B230" s="1073"/>
      <c r="C230" s="1073"/>
      <c r="D230" s="1089"/>
      <c r="E230" s="406"/>
      <c r="F230" s="417"/>
      <c r="G230" s="407"/>
      <c r="H230" s="29"/>
      <c r="I230" s="29"/>
      <c r="J230" s="29"/>
      <c r="K230" s="29"/>
      <c r="L230" s="29"/>
      <c r="M230" s="29"/>
      <c r="N230" s="29"/>
      <c r="O230" s="29"/>
      <c r="P230" s="29"/>
      <c r="Q230" s="29"/>
    </row>
    <row r="231" spans="1:17" x14ac:dyDescent="0.15">
      <c r="A231" s="1074" t="s">
        <v>2926</v>
      </c>
      <c r="B231" s="1075"/>
      <c r="C231" s="1075"/>
      <c r="D231" s="1092"/>
      <c r="E231" s="404">
        <v>350</v>
      </c>
      <c r="F231" s="415"/>
      <c r="G231" s="405"/>
      <c r="H231" s="29"/>
      <c r="I231" s="29"/>
      <c r="J231" s="29"/>
      <c r="K231" s="29"/>
      <c r="L231" s="29"/>
      <c r="M231" s="29"/>
      <c r="N231" s="29"/>
      <c r="O231" s="29"/>
      <c r="P231" s="29"/>
      <c r="Q231" s="29"/>
    </row>
    <row r="232" spans="1:17" x14ac:dyDescent="0.15">
      <c r="A232" s="1074" t="s">
        <v>2756</v>
      </c>
      <c r="B232" s="1075"/>
      <c r="C232" s="1075"/>
      <c r="D232" s="1092"/>
      <c r="E232" s="404">
        <v>120</v>
      </c>
      <c r="F232" s="415"/>
      <c r="G232" s="405"/>
      <c r="H232" s="29"/>
      <c r="I232" s="29"/>
      <c r="J232" s="29"/>
      <c r="K232" s="29"/>
      <c r="L232" s="29"/>
      <c r="M232" s="29"/>
      <c r="N232" s="29"/>
      <c r="O232" s="29"/>
      <c r="P232" s="29"/>
      <c r="Q232" s="29"/>
    </row>
    <row r="233" spans="1:17" x14ac:dyDescent="0.15">
      <c r="A233" s="1074" t="s">
        <v>2775</v>
      </c>
      <c r="B233" s="1075"/>
      <c r="C233" s="1075"/>
      <c r="D233" s="1092"/>
      <c r="E233" s="404">
        <v>900</v>
      </c>
      <c r="F233" s="415"/>
      <c r="G233" s="405"/>
      <c r="H233" s="29"/>
      <c r="I233" s="29"/>
      <c r="J233" s="29"/>
      <c r="K233" s="29"/>
      <c r="L233" s="29"/>
      <c r="M233" s="29"/>
      <c r="N233" s="29"/>
      <c r="O233" s="29"/>
      <c r="P233" s="29"/>
      <c r="Q233" s="29"/>
    </row>
    <row r="234" spans="1:17" x14ac:dyDescent="0.15">
      <c r="A234" s="1072" t="s">
        <v>2798</v>
      </c>
      <c r="B234" s="1073"/>
      <c r="C234" s="1073"/>
      <c r="D234" s="1089"/>
      <c r="E234" s="400">
        <v>1370</v>
      </c>
      <c r="F234" s="416"/>
      <c r="G234" s="401"/>
      <c r="H234" s="29"/>
      <c r="I234" s="29"/>
      <c r="J234" s="29"/>
      <c r="K234" s="29"/>
      <c r="L234" s="29"/>
      <c r="M234" s="29"/>
      <c r="N234" s="29"/>
      <c r="O234" s="29"/>
      <c r="P234" s="29"/>
      <c r="Q234" s="29"/>
    </row>
    <row r="235" spans="1:17" x14ac:dyDescent="0.15">
      <c r="A235" s="1072" t="s">
        <v>2927</v>
      </c>
      <c r="B235" s="1073"/>
      <c r="C235" s="1073"/>
      <c r="D235" s="1089"/>
      <c r="E235" s="406"/>
      <c r="F235" s="417"/>
      <c r="G235" s="407"/>
      <c r="H235" s="29"/>
      <c r="I235" s="29"/>
      <c r="J235" s="29"/>
      <c r="K235" s="29"/>
      <c r="L235" s="29"/>
      <c r="M235" s="29"/>
      <c r="N235" s="29"/>
      <c r="O235" s="29"/>
      <c r="P235" s="29"/>
      <c r="Q235" s="29"/>
    </row>
    <row r="236" spans="1:17" x14ac:dyDescent="0.15">
      <c r="A236" s="1074" t="s">
        <v>2928</v>
      </c>
      <c r="B236" s="1075"/>
      <c r="C236" s="1075"/>
      <c r="D236" s="1092"/>
      <c r="E236" s="404">
        <v>212</v>
      </c>
      <c r="F236" s="415"/>
      <c r="G236" s="405"/>
      <c r="H236" s="29"/>
      <c r="I236" s="29"/>
      <c r="J236" s="29"/>
      <c r="K236" s="29"/>
      <c r="L236" s="29"/>
      <c r="M236" s="29"/>
      <c r="N236" s="29"/>
      <c r="O236" s="29"/>
      <c r="P236" s="29"/>
      <c r="Q236" s="29"/>
    </row>
    <row r="237" spans="1:17" x14ac:dyDescent="0.15">
      <c r="A237" s="1072" t="s">
        <v>2929</v>
      </c>
      <c r="B237" s="1073"/>
      <c r="C237" s="1073"/>
      <c r="D237" s="1089"/>
      <c r="E237" s="400">
        <v>212</v>
      </c>
      <c r="F237" s="416"/>
      <c r="G237" s="401"/>
      <c r="H237" s="29"/>
      <c r="I237" s="29"/>
      <c r="J237" s="29"/>
      <c r="K237" s="29"/>
      <c r="L237" s="29"/>
      <c r="M237" s="29"/>
      <c r="N237" s="29"/>
      <c r="O237" s="29"/>
      <c r="P237" s="29"/>
      <c r="Q237" s="29"/>
    </row>
    <row r="238" spans="1:17" x14ac:dyDescent="0.15">
      <c r="A238" s="1072" t="s">
        <v>2930</v>
      </c>
      <c r="B238" s="1073"/>
      <c r="C238" s="1073"/>
      <c r="D238" s="1089"/>
      <c r="E238" s="406"/>
      <c r="F238" s="417"/>
      <c r="G238" s="407"/>
      <c r="H238" s="29"/>
      <c r="I238" s="29"/>
      <c r="J238" s="29"/>
      <c r="K238" s="29"/>
      <c r="L238" s="29"/>
      <c r="M238" s="29"/>
      <c r="N238" s="29"/>
      <c r="O238" s="29"/>
      <c r="P238" s="29"/>
      <c r="Q238" s="29"/>
    </row>
    <row r="239" spans="1:17" x14ac:dyDescent="0.15">
      <c r="A239" s="1074" t="s">
        <v>2923</v>
      </c>
      <c r="B239" s="1075"/>
      <c r="C239" s="1075"/>
      <c r="D239" s="1092"/>
      <c r="E239" s="404">
        <v>1166</v>
      </c>
      <c r="F239" s="415"/>
      <c r="G239" s="405"/>
      <c r="H239" s="29"/>
      <c r="I239" s="29"/>
      <c r="J239" s="29"/>
      <c r="K239" s="29"/>
      <c r="L239" s="29"/>
      <c r="M239" s="29"/>
      <c r="N239" s="29"/>
      <c r="O239" s="29"/>
      <c r="P239" s="29"/>
      <c r="Q239" s="29"/>
    </row>
    <row r="240" spans="1:17" x14ac:dyDescent="0.15">
      <c r="A240" s="1072" t="s">
        <v>2931</v>
      </c>
      <c r="B240" s="1073"/>
      <c r="C240" s="1073"/>
      <c r="D240" s="1089"/>
      <c r="E240" s="400">
        <v>1166</v>
      </c>
      <c r="F240" s="416"/>
      <c r="G240" s="401"/>
      <c r="H240" s="29"/>
      <c r="I240" s="29"/>
      <c r="J240" s="29"/>
      <c r="K240" s="29"/>
      <c r="L240" s="29"/>
      <c r="M240" s="29"/>
      <c r="N240" s="29"/>
      <c r="O240" s="29"/>
      <c r="P240" s="29"/>
      <c r="Q240" s="29"/>
    </row>
    <row r="241" spans="1:17" x14ac:dyDescent="0.15">
      <c r="A241" s="1072" t="s">
        <v>2799</v>
      </c>
      <c r="B241" s="1073"/>
      <c r="C241" s="1073"/>
      <c r="D241" s="1089"/>
      <c r="E241" s="406"/>
      <c r="F241" s="417"/>
      <c r="G241" s="407"/>
      <c r="H241" s="29"/>
      <c r="I241" s="29"/>
      <c r="J241" s="29"/>
      <c r="K241" s="29"/>
      <c r="L241" s="29"/>
      <c r="M241" s="29"/>
      <c r="N241" s="29"/>
      <c r="O241" s="29"/>
      <c r="P241" s="29"/>
      <c r="Q241" s="29"/>
    </row>
    <row r="242" spans="1:17" x14ac:dyDescent="0.15">
      <c r="A242" s="1074" t="s">
        <v>2754</v>
      </c>
      <c r="B242" s="1075"/>
      <c r="C242" s="1075"/>
      <c r="D242" s="1092"/>
      <c r="E242" s="404">
        <v>1462</v>
      </c>
      <c r="F242" s="415"/>
      <c r="G242" s="405"/>
      <c r="H242" s="29"/>
      <c r="I242" s="29"/>
      <c r="J242" s="29"/>
      <c r="K242" s="29"/>
      <c r="L242" s="29"/>
      <c r="M242" s="29"/>
      <c r="N242" s="29"/>
      <c r="O242" s="29"/>
      <c r="P242" s="29"/>
      <c r="Q242" s="29"/>
    </row>
    <row r="243" spans="1:17" x14ac:dyDescent="0.15">
      <c r="A243" s="1072" t="s">
        <v>2800</v>
      </c>
      <c r="B243" s="1073"/>
      <c r="C243" s="1073"/>
      <c r="D243" s="1089"/>
      <c r="E243" s="400">
        <v>1462</v>
      </c>
      <c r="F243" s="416"/>
      <c r="G243" s="401"/>
      <c r="H243" s="29"/>
      <c r="I243" s="29"/>
      <c r="J243" s="29"/>
      <c r="K243" s="29"/>
      <c r="L243" s="29"/>
      <c r="M243" s="29"/>
      <c r="N243" s="29"/>
      <c r="O243" s="29"/>
      <c r="P243" s="29"/>
      <c r="Q243" s="29"/>
    </row>
    <row r="244" spans="1:17" x14ac:dyDescent="0.15">
      <c r="A244" s="29"/>
      <c r="B244" s="29"/>
      <c r="C244" s="29"/>
      <c r="D244" s="29"/>
      <c r="E244" s="236"/>
      <c r="F244" s="236"/>
      <c r="G244" s="236"/>
      <c r="H244" s="29"/>
      <c r="I244" s="29"/>
      <c r="J244" s="29"/>
      <c r="K244" s="29"/>
      <c r="L244" s="29"/>
      <c r="M244" s="29"/>
      <c r="N244" s="29"/>
      <c r="O244" s="29"/>
      <c r="P244" s="29"/>
      <c r="Q244" s="29"/>
    </row>
    <row r="245" spans="1:17" x14ac:dyDescent="0.15">
      <c r="A245" s="1072" t="s">
        <v>2801</v>
      </c>
      <c r="B245" s="1073"/>
      <c r="C245" s="1073"/>
      <c r="D245" s="1089"/>
      <c r="E245" s="408"/>
      <c r="F245" s="420"/>
      <c r="G245" s="409"/>
      <c r="H245" s="29"/>
      <c r="I245" s="29"/>
      <c r="J245" s="29"/>
      <c r="K245" s="29"/>
      <c r="L245" s="29"/>
      <c r="M245" s="29"/>
      <c r="N245" s="29"/>
      <c r="O245" s="29"/>
      <c r="P245" s="29"/>
      <c r="Q245" s="29"/>
    </row>
    <row r="246" spans="1:17" x14ac:dyDescent="0.15">
      <c r="A246" s="1074" t="s">
        <v>2758</v>
      </c>
      <c r="B246" s="1075"/>
      <c r="C246" s="1075"/>
      <c r="D246" s="1092"/>
      <c r="E246" s="404">
        <v>400</v>
      </c>
      <c r="F246" s="415"/>
      <c r="G246" s="405"/>
      <c r="H246" s="29"/>
      <c r="I246" s="29"/>
      <c r="J246" s="29"/>
      <c r="K246" s="29"/>
      <c r="L246" s="29"/>
      <c r="M246" s="29"/>
      <c r="N246" s="29"/>
      <c r="O246" s="29"/>
      <c r="P246" s="29"/>
      <c r="Q246" s="29"/>
    </row>
    <row r="247" spans="1:17" x14ac:dyDescent="0.15">
      <c r="A247" s="1072" t="s">
        <v>2802</v>
      </c>
      <c r="B247" s="1073"/>
      <c r="C247" s="1073"/>
      <c r="D247" s="1089"/>
      <c r="E247" s="400">
        <v>400</v>
      </c>
      <c r="F247" s="416"/>
      <c r="G247" s="401"/>
      <c r="H247" s="29"/>
      <c r="I247" s="29"/>
      <c r="J247" s="29"/>
      <c r="K247" s="29"/>
      <c r="L247" s="29"/>
      <c r="M247" s="29"/>
      <c r="N247" s="29"/>
      <c r="O247" s="29"/>
      <c r="P247" s="29"/>
      <c r="Q247" s="29"/>
    </row>
    <row r="248" spans="1:17" x14ac:dyDescent="0.15">
      <c r="A248" s="1072" t="s">
        <v>2803</v>
      </c>
      <c r="B248" s="1073"/>
      <c r="C248" s="1073"/>
      <c r="D248" s="1089"/>
      <c r="E248" s="406"/>
      <c r="F248" s="417"/>
      <c r="G248" s="407"/>
      <c r="H248" s="29"/>
      <c r="I248" s="29"/>
      <c r="J248" s="29"/>
      <c r="K248" s="29"/>
      <c r="L248" s="29"/>
      <c r="M248" s="29"/>
      <c r="N248" s="29"/>
      <c r="O248" s="29"/>
      <c r="P248" s="29"/>
      <c r="Q248" s="29"/>
    </row>
    <row r="249" spans="1:17" x14ac:dyDescent="0.15">
      <c r="A249" s="1074" t="s">
        <v>2760</v>
      </c>
      <c r="B249" s="1075"/>
      <c r="C249" s="1075"/>
      <c r="D249" s="1092"/>
      <c r="E249" s="404">
        <v>2250</v>
      </c>
      <c r="F249" s="415"/>
      <c r="G249" s="405"/>
      <c r="H249" s="29"/>
      <c r="I249" s="29"/>
      <c r="J249" s="29"/>
      <c r="K249" s="29"/>
      <c r="L249" s="29"/>
      <c r="M249" s="29"/>
      <c r="N249" s="29"/>
      <c r="O249" s="29"/>
      <c r="P249" s="29"/>
      <c r="Q249" s="29"/>
    </row>
    <row r="250" spans="1:17" x14ac:dyDescent="0.15">
      <c r="A250" s="1072" t="s">
        <v>2804</v>
      </c>
      <c r="B250" s="1073"/>
      <c r="C250" s="1073"/>
      <c r="D250" s="1089"/>
      <c r="E250" s="400">
        <v>2250</v>
      </c>
      <c r="F250" s="416"/>
      <c r="G250" s="401"/>
      <c r="H250" s="29"/>
      <c r="I250" s="29"/>
      <c r="J250" s="29"/>
      <c r="K250" s="29"/>
      <c r="L250" s="29"/>
      <c r="M250" s="29"/>
      <c r="N250" s="29"/>
      <c r="O250" s="29"/>
      <c r="P250" s="29"/>
      <c r="Q250" s="29"/>
    </row>
    <row r="251" spans="1:17" x14ac:dyDescent="0.15">
      <c r="A251" s="1174" t="s">
        <v>2805</v>
      </c>
      <c r="B251" s="1175"/>
      <c r="C251" s="1175"/>
      <c r="D251" s="1176"/>
      <c r="E251" s="410"/>
      <c r="F251" s="419"/>
      <c r="G251" s="411"/>
      <c r="H251" s="29"/>
      <c r="I251" s="29"/>
      <c r="J251" s="29"/>
      <c r="K251" s="29"/>
      <c r="L251" s="29"/>
      <c r="M251" s="29"/>
      <c r="N251" s="29"/>
      <c r="O251" s="29"/>
      <c r="P251" s="29"/>
      <c r="Q251" s="29"/>
    </row>
    <row r="252" spans="1:17" x14ac:dyDescent="0.15">
      <c r="A252" s="1179" t="s">
        <v>1452</v>
      </c>
      <c r="B252" s="1180"/>
      <c r="C252" s="1180"/>
      <c r="D252" s="1181"/>
      <c r="E252" s="402">
        <v>750</v>
      </c>
      <c r="F252" s="418"/>
      <c r="G252" s="403"/>
      <c r="H252" s="29"/>
      <c r="I252" s="29"/>
      <c r="J252" s="29"/>
      <c r="K252" s="29"/>
      <c r="L252" s="29"/>
      <c r="M252" s="29"/>
      <c r="N252" s="29"/>
      <c r="O252" s="29"/>
      <c r="P252" s="29"/>
      <c r="Q252" s="29"/>
    </row>
    <row r="253" spans="1:17" x14ac:dyDescent="0.15">
      <c r="A253" s="1072" t="s">
        <v>2806</v>
      </c>
      <c r="B253" s="1073"/>
      <c r="C253" s="1073"/>
      <c r="D253" s="1089"/>
      <c r="E253" s="400">
        <v>750</v>
      </c>
      <c r="F253" s="416"/>
      <c r="G253" s="401"/>
      <c r="H253" s="29"/>
      <c r="I253" s="29"/>
      <c r="J253" s="29"/>
      <c r="K253" s="29"/>
      <c r="L253" s="29"/>
      <c r="M253" s="29"/>
      <c r="N253" s="29"/>
      <c r="O253" s="29"/>
      <c r="P253" s="29"/>
      <c r="Q253" s="29"/>
    </row>
    <row r="254" spans="1:17" x14ac:dyDescent="0.15">
      <c r="A254" s="1072" t="s">
        <v>1480</v>
      </c>
      <c r="B254" s="1073"/>
      <c r="C254" s="1073"/>
      <c r="D254" s="1089"/>
      <c r="E254" s="406"/>
      <c r="F254" s="417"/>
      <c r="G254" s="407"/>
      <c r="H254" s="29"/>
      <c r="I254" s="29"/>
      <c r="J254" s="29"/>
      <c r="K254" s="29"/>
      <c r="L254" s="29"/>
      <c r="M254" s="29"/>
      <c r="N254" s="29"/>
      <c r="O254" s="29"/>
      <c r="P254" s="29"/>
      <c r="Q254" s="29"/>
    </row>
    <row r="255" spans="1:17" x14ac:dyDescent="0.15">
      <c r="A255" s="1074" t="s">
        <v>1442</v>
      </c>
      <c r="B255" s="1075"/>
      <c r="C255" s="1075"/>
      <c r="D255" s="1092"/>
      <c r="E255" s="404">
        <v>548</v>
      </c>
      <c r="F255" s="415"/>
      <c r="G255" s="405"/>
      <c r="H255" s="29"/>
      <c r="I255" s="29"/>
      <c r="J255" s="29"/>
      <c r="K255" s="29"/>
      <c r="L255" s="29"/>
      <c r="M255" s="29"/>
      <c r="N255" s="29"/>
      <c r="O255" s="29"/>
      <c r="P255" s="29"/>
      <c r="Q255" s="29"/>
    </row>
    <row r="256" spans="1:17" x14ac:dyDescent="0.15">
      <c r="A256" s="1072" t="s">
        <v>1481</v>
      </c>
      <c r="B256" s="1073"/>
      <c r="C256" s="1073"/>
      <c r="D256" s="1089"/>
      <c r="E256" s="400">
        <v>548</v>
      </c>
      <c r="F256" s="416"/>
      <c r="G256" s="401"/>
      <c r="H256" s="29"/>
      <c r="I256" s="29"/>
      <c r="J256" s="29"/>
      <c r="K256" s="29"/>
      <c r="L256" s="29"/>
      <c r="M256" s="29"/>
      <c r="N256" s="29"/>
      <c r="O256" s="29"/>
      <c r="P256" s="29"/>
      <c r="Q256" s="29"/>
    </row>
    <row r="257" spans="1:17" x14ac:dyDescent="0.15">
      <c r="A257" s="1072" t="s">
        <v>2807</v>
      </c>
      <c r="B257" s="1073"/>
      <c r="C257" s="1073"/>
      <c r="D257" s="1089"/>
      <c r="E257" s="406"/>
      <c r="F257" s="417"/>
      <c r="G257" s="407"/>
      <c r="H257" s="29"/>
      <c r="I257" s="29"/>
      <c r="J257" s="29"/>
      <c r="K257" s="29"/>
      <c r="L257" s="29"/>
      <c r="M257" s="29"/>
      <c r="N257" s="29"/>
      <c r="O257" s="29"/>
      <c r="P257" s="29"/>
      <c r="Q257" s="29"/>
    </row>
    <row r="258" spans="1:17" x14ac:dyDescent="0.15">
      <c r="A258" s="1074" t="s">
        <v>2751</v>
      </c>
      <c r="B258" s="1075"/>
      <c r="C258" s="1075"/>
      <c r="D258" s="1092"/>
      <c r="E258" s="404">
        <v>7116</v>
      </c>
      <c r="F258" s="415"/>
      <c r="G258" s="405"/>
      <c r="H258" s="29"/>
      <c r="I258" s="29"/>
      <c r="J258" s="29"/>
      <c r="K258" s="29"/>
      <c r="L258" s="29"/>
      <c r="M258" s="29"/>
      <c r="N258" s="29"/>
      <c r="O258" s="29"/>
      <c r="P258" s="29"/>
      <c r="Q258" s="29"/>
    </row>
    <row r="259" spans="1:17" x14ac:dyDescent="0.15">
      <c r="A259" s="1072" t="s">
        <v>2808</v>
      </c>
      <c r="B259" s="1073"/>
      <c r="C259" s="1073"/>
      <c r="D259" s="1089"/>
      <c r="E259" s="400">
        <v>7116</v>
      </c>
      <c r="F259" s="416"/>
      <c r="G259" s="401"/>
      <c r="H259" s="29"/>
      <c r="I259" s="29"/>
      <c r="J259" s="29"/>
      <c r="K259" s="29"/>
      <c r="L259" s="29"/>
      <c r="M259" s="29"/>
      <c r="N259" s="29"/>
      <c r="O259" s="29"/>
      <c r="P259" s="29"/>
      <c r="Q259" s="29"/>
    </row>
    <row r="260" spans="1:17" x14ac:dyDescent="0.15">
      <c r="A260" s="1072" t="s">
        <v>1448</v>
      </c>
      <c r="B260" s="1073"/>
      <c r="C260" s="1073"/>
      <c r="D260" s="1089"/>
      <c r="E260" s="400">
        <v>715404.58</v>
      </c>
      <c r="F260" s="416"/>
      <c r="G260" s="401"/>
      <c r="H260" s="29"/>
      <c r="I260" s="29"/>
      <c r="J260" s="29"/>
      <c r="K260" s="29"/>
      <c r="L260" s="29"/>
      <c r="M260" s="29"/>
      <c r="N260" s="29"/>
      <c r="O260" s="29"/>
      <c r="P260" s="29"/>
      <c r="Q260" s="29"/>
    </row>
    <row r="261" spans="1:17" x14ac:dyDescent="0.15">
      <c r="A261" s="1081" t="s">
        <v>2809</v>
      </c>
      <c r="B261" s="1094"/>
      <c r="C261" s="1081" t="s">
        <v>2810</v>
      </c>
      <c r="D261" s="1082"/>
      <c r="E261" s="1082"/>
      <c r="F261" s="1094"/>
      <c r="G261" s="1081" t="s">
        <v>2811</v>
      </c>
      <c r="H261" s="1082"/>
      <c r="I261" s="1082"/>
      <c r="J261" s="1082"/>
      <c r="K261" s="1094"/>
      <c r="L261" s="1081" t="s">
        <v>2812</v>
      </c>
      <c r="M261" s="1082"/>
      <c r="N261" s="1082"/>
      <c r="O261" s="1094"/>
      <c r="P261" s="1081" t="s">
        <v>2813</v>
      </c>
      <c r="Q261" s="1094"/>
    </row>
    <row r="262" spans="1:17" x14ac:dyDescent="0.15">
      <c r="A262" s="1072" t="s">
        <v>2814</v>
      </c>
      <c r="B262" s="1089"/>
      <c r="C262" s="1076"/>
      <c r="D262" s="1077"/>
      <c r="E262" s="1077"/>
      <c r="F262" s="1101"/>
      <c r="G262" s="1076"/>
      <c r="H262" s="1077"/>
      <c r="I262" s="1077"/>
      <c r="J262" s="1077"/>
      <c r="K262" s="1101"/>
      <c r="L262" s="1076"/>
      <c r="M262" s="1077"/>
      <c r="N262" s="1077"/>
      <c r="O262" s="1101"/>
      <c r="P262" s="1313"/>
      <c r="Q262" s="1314"/>
    </row>
    <row r="263" spans="1:17" x14ac:dyDescent="0.15">
      <c r="A263" s="1081" t="s">
        <v>2932</v>
      </c>
      <c r="B263" s="1094"/>
      <c r="C263" s="1076"/>
      <c r="D263" s="1077"/>
      <c r="E263" s="1077"/>
      <c r="F263" s="1101"/>
      <c r="G263" s="1081" t="s">
        <v>2816</v>
      </c>
      <c r="H263" s="1082"/>
      <c r="I263" s="1082"/>
      <c r="J263" s="1082"/>
      <c r="K263" s="1094"/>
      <c r="L263" s="1076"/>
      <c r="M263" s="1077"/>
      <c r="N263" s="1077"/>
      <c r="O263" s="1101"/>
      <c r="P263" s="1325">
        <v>-59</v>
      </c>
      <c r="Q263" s="1326"/>
    </row>
    <row r="264" spans="1:17" x14ac:dyDescent="0.15">
      <c r="A264" s="1081" t="s">
        <v>2933</v>
      </c>
      <c r="B264" s="1094"/>
      <c r="C264" s="1081" t="s">
        <v>2934</v>
      </c>
      <c r="D264" s="1082"/>
      <c r="E264" s="1082"/>
      <c r="F264" s="1094"/>
      <c r="G264" s="1081" t="s">
        <v>2829</v>
      </c>
      <c r="H264" s="1082"/>
      <c r="I264" s="1082"/>
      <c r="J264" s="1082"/>
      <c r="K264" s="1094"/>
      <c r="L264" s="1197">
        <v>58196</v>
      </c>
      <c r="M264" s="1198"/>
      <c r="N264" s="1198"/>
      <c r="O264" s="1199"/>
      <c r="P264" s="1325">
        <v>-6</v>
      </c>
      <c r="Q264" s="1326"/>
    </row>
    <row r="265" spans="1:17" x14ac:dyDescent="0.15">
      <c r="A265" s="1081" t="s">
        <v>2935</v>
      </c>
      <c r="B265" s="1094"/>
      <c r="C265" s="1076"/>
      <c r="D265" s="1077"/>
      <c r="E265" s="1077"/>
      <c r="F265" s="1101"/>
      <c r="G265" s="1081" t="s">
        <v>2816</v>
      </c>
      <c r="H265" s="1082"/>
      <c r="I265" s="1082"/>
      <c r="J265" s="1082"/>
      <c r="K265" s="1094"/>
      <c r="L265" s="1076"/>
      <c r="M265" s="1077"/>
      <c r="N265" s="1077"/>
      <c r="O265" s="1101"/>
      <c r="P265" s="1325">
        <v>-143</v>
      </c>
      <c r="Q265" s="1326"/>
    </row>
    <row r="266" spans="1:17" x14ac:dyDescent="0.15">
      <c r="A266" s="1081" t="s">
        <v>2936</v>
      </c>
      <c r="B266" s="1094"/>
      <c r="C266" s="1076"/>
      <c r="D266" s="1077"/>
      <c r="E266" s="1077"/>
      <c r="F266" s="1101"/>
      <c r="G266" s="1081" t="s">
        <v>2816</v>
      </c>
      <c r="H266" s="1082"/>
      <c r="I266" s="1082"/>
      <c r="J266" s="1082"/>
      <c r="K266" s="1094"/>
      <c r="L266" s="1076"/>
      <c r="M266" s="1077"/>
      <c r="N266" s="1077"/>
      <c r="O266" s="1101"/>
      <c r="P266" s="1325">
        <v>-38</v>
      </c>
      <c r="Q266" s="1326"/>
    </row>
    <row r="267" spans="1:17" x14ac:dyDescent="0.15">
      <c r="A267" s="1081" t="s">
        <v>2937</v>
      </c>
      <c r="B267" s="1094"/>
      <c r="C267" s="1076"/>
      <c r="D267" s="1077"/>
      <c r="E267" s="1077"/>
      <c r="F267" s="1101"/>
      <c r="G267" s="1081" t="s">
        <v>2816</v>
      </c>
      <c r="H267" s="1082"/>
      <c r="I267" s="1082"/>
      <c r="J267" s="1082"/>
      <c r="K267" s="1094"/>
      <c r="L267" s="1076"/>
      <c r="M267" s="1077"/>
      <c r="N267" s="1077"/>
      <c r="O267" s="1101"/>
      <c r="P267" s="1325">
        <v>-35</v>
      </c>
      <c r="Q267" s="1326"/>
    </row>
    <row r="268" spans="1:17" x14ac:dyDescent="0.15">
      <c r="A268" s="1081" t="s">
        <v>2938</v>
      </c>
      <c r="B268" s="1094"/>
      <c r="C268" s="1076"/>
      <c r="D268" s="1077"/>
      <c r="E268" s="1077"/>
      <c r="F268" s="1101"/>
      <c r="G268" s="1081" t="s">
        <v>2816</v>
      </c>
      <c r="H268" s="1082"/>
      <c r="I268" s="1082"/>
      <c r="J268" s="1082"/>
      <c r="K268" s="1094"/>
      <c r="L268" s="1076"/>
      <c r="M268" s="1077"/>
      <c r="N268" s="1077"/>
      <c r="O268" s="1101"/>
      <c r="P268" s="1325">
        <v>-26</v>
      </c>
      <c r="Q268" s="1326"/>
    </row>
    <row r="269" spans="1:17" x14ac:dyDescent="0.15">
      <c r="A269" s="1072" t="s">
        <v>2826</v>
      </c>
      <c r="B269" s="1089"/>
      <c r="C269" s="1076"/>
      <c r="D269" s="1077"/>
      <c r="E269" s="1077"/>
      <c r="F269" s="1101"/>
      <c r="G269" s="1076"/>
      <c r="H269" s="1077"/>
      <c r="I269" s="1077"/>
      <c r="J269" s="1077"/>
      <c r="K269" s="1101"/>
      <c r="L269" s="1076"/>
      <c r="M269" s="1077"/>
      <c r="N269" s="1077"/>
      <c r="O269" s="1101"/>
      <c r="P269" s="1327">
        <v>-307</v>
      </c>
      <c r="Q269" s="1328"/>
    </row>
    <row r="270" spans="1:17" x14ac:dyDescent="0.15">
      <c r="A270" s="1072" t="s">
        <v>2834</v>
      </c>
      <c r="B270" s="1089"/>
      <c r="C270" s="1076"/>
      <c r="D270" s="1077"/>
      <c r="E270" s="1077"/>
      <c r="F270" s="1101"/>
      <c r="G270" s="1076"/>
      <c r="H270" s="1077"/>
      <c r="I270" s="1077"/>
      <c r="J270" s="1077"/>
      <c r="K270" s="1101"/>
      <c r="L270" s="1076"/>
      <c r="M270" s="1077"/>
      <c r="N270" s="1077"/>
      <c r="O270" s="1101"/>
      <c r="P270" s="1313"/>
      <c r="Q270" s="1314"/>
    </row>
    <row r="271" spans="1:17" x14ac:dyDescent="0.15">
      <c r="A271" s="1081" t="s">
        <v>2939</v>
      </c>
      <c r="B271" s="1094"/>
      <c r="C271" s="1076"/>
      <c r="D271" s="1077"/>
      <c r="E271" s="1077"/>
      <c r="F271" s="1101"/>
      <c r="G271" s="1081" t="s">
        <v>2816</v>
      </c>
      <c r="H271" s="1082"/>
      <c r="I271" s="1082"/>
      <c r="J271" s="1082"/>
      <c r="K271" s="1094"/>
      <c r="L271" s="1076"/>
      <c r="M271" s="1077"/>
      <c r="N271" s="1077"/>
      <c r="O271" s="1101"/>
      <c r="P271" s="1325">
        <v>-42</v>
      </c>
      <c r="Q271" s="1326"/>
    </row>
    <row r="272" spans="1:17" x14ac:dyDescent="0.15">
      <c r="A272" s="1081" t="s">
        <v>2940</v>
      </c>
      <c r="B272" s="1094"/>
      <c r="C272" s="1076"/>
      <c r="D272" s="1077"/>
      <c r="E272" s="1077"/>
      <c r="F272" s="1101"/>
      <c r="G272" s="1081" t="s">
        <v>2816</v>
      </c>
      <c r="H272" s="1082"/>
      <c r="I272" s="1082"/>
      <c r="J272" s="1082"/>
      <c r="K272" s="1094"/>
      <c r="L272" s="1076"/>
      <c r="M272" s="1077"/>
      <c r="N272" s="1077"/>
      <c r="O272" s="1101"/>
      <c r="P272" s="1325">
        <v>-2</v>
      </c>
      <c r="Q272" s="1326"/>
    </row>
    <row r="273" spans="1:17" x14ac:dyDescent="0.15">
      <c r="A273" s="1081" t="s">
        <v>2941</v>
      </c>
      <c r="B273" s="1094"/>
      <c r="C273" s="1076"/>
      <c r="D273" s="1077"/>
      <c r="E273" s="1077"/>
      <c r="F273" s="1101"/>
      <c r="G273" s="1081" t="s">
        <v>2816</v>
      </c>
      <c r="H273" s="1082"/>
      <c r="I273" s="1082"/>
      <c r="J273" s="1082"/>
      <c r="K273" s="1094"/>
      <c r="L273" s="1076"/>
      <c r="M273" s="1077"/>
      <c r="N273" s="1077"/>
      <c r="O273" s="1101"/>
      <c r="P273" s="1325">
        <v>-5</v>
      </c>
      <c r="Q273" s="1326"/>
    </row>
    <row r="274" spans="1:17" x14ac:dyDescent="0.15">
      <c r="A274" s="1081" t="s">
        <v>2942</v>
      </c>
      <c r="B274" s="1094"/>
      <c r="C274" s="1076"/>
      <c r="D274" s="1077"/>
      <c r="E274" s="1077"/>
      <c r="F274" s="1101"/>
      <c r="G274" s="1081" t="s">
        <v>2816</v>
      </c>
      <c r="H274" s="1082"/>
      <c r="I274" s="1082"/>
      <c r="J274" s="1082"/>
      <c r="K274" s="1094"/>
      <c r="L274" s="1076"/>
      <c r="M274" s="1077"/>
      <c r="N274" s="1077"/>
      <c r="O274" s="1101"/>
      <c r="P274" s="1325">
        <v>-5</v>
      </c>
      <c r="Q274" s="1326"/>
    </row>
    <row r="275" spans="1:17" x14ac:dyDescent="0.15">
      <c r="A275" s="1081" t="s">
        <v>2943</v>
      </c>
      <c r="B275" s="1094"/>
      <c r="C275" s="1076"/>
      <c r="D275" s="1077"/>
      <c r="E275" s="1077"/>
      <c r="F275" s="1101"/>
      <c r="G275" s="1081" t="s">
        <v>2816</v>
      </c>
      <c r="H275" s="1082"/>
      <c r="I275" s="1082"/>
      <c r="J275" s="1082"/>
      <c r="K275" s="1094"/>
      <c r="L275" s="1076"/>
      <c r="M275" s="1077"/>
      <c r="N275" s="1077"/>
      <c r="O275" s="1101"/>
      <c r="P275" s="1325">
        <v>-5</v>
      </c>
      <c r="Q275" s="1326"/>
    </row>
    <row r="276" spans="1:17" x14ac:dyDescent="0.15">
      <c r="A276" s="1081" t="s">
        <v>2944</v>
      </c>
      <c r="B276" s="1094"/>
      <c r="C276" s="1076"/>
      <c r="D276" s="1077"/>
      <c r="E276" s="1077"/>
      <c r="F276" s="1101"/>
      <c r="G276" s="1081" t="s">
        <v>2816</v>
      </c>
      <c r="H276" s="1082"/>
      <c r="I276" s="1082"/>
      <c r="J276" s="1082"/>
      <c r="K276" s="1094"/>
      <c r="L276" s="1076"/>
      <c r="M276" s="1077"/>
      <c r="N276" s="1077"/>
      <c r="O276" s="1101"/>
      <c r="P276" s="1325">
        <v>-5</v>
      </c>
      <c r="Q276" s="1326"/>
    </row>
    <row r="277" spans="1:17" x14ac:dyDescent="0.15">
      <c r="A277" s="1081" t="s">
        <v>2945</v>
      </c>
      <c r="B277" s="1094"/>
      <c r="C277" s="1076"/>
      <c r="D277" s="1077"/>
      <c r="E277" s="1077"/>
      <c r="F277" s="1101"/>
      <c r="G277" s="1081" t="s">
        <v>2816</v>
      </c>
      <c r="H277" s="1082"/>
      <c r="I277" s="1082"/>
      <c r="J277" s="1082"/>
      <c r="K277" s="1094"/>
      <c r="L277" s="1076"/>
      <c r="M277" s="1077"/>
      <c r="N277" s="1077"/>
      <c r="O277" s="1101"/>
      <c r="P277" s="1325">
        <v>-68</v>
      </c>
      <c r="Q277" s="1326"/>
    </row>
    <row r="278" spans="1:17" x14ac:dyDescent="0.15">
      <c r="A278" s="29"/>
      <c r="B278" s="29"/>
      <c r="C278" s="29"/>
      <c r="D278" s="29"/>
      <c r="E278" s="29"/>
      <c r="F278" s="29"/>
      <c r="G278" s="29"/>
      <c r="H278" s="29"/>
      <c r="I278" s="29"/>
      <c r="J278" s="29"/>
      <c r="K278" s="29"/>
      <c r="L278" s="29"/>
      <c r="M278" s="29"/>
      <c r="N278" s="29"/>
      <c r="O278" s="29"/>
      <c r="P278" s="236"/>
      <c r="Q278" s="236"/>
    </row>
    <row r="279" spans="1:17" x14ac:dyDescent="0.15">
      <c r="A279" s="1102" t="s">
        <v>2946</v>
      </c>
      <c r="B279" s="1103"/>
      <c r="C279" s="1081" t="s">
        <v>2947</v>
      </c>
      <c r="D279" s="1082"/>
      <c r="E279" s="1082"/>
      <c r="F279" s="1094"/>
      <c r="G279" s="1081" t="s">
        <v>2948</v>
      </c>
      <c r="H279" s="1082"/>
      <c r="I279" s="1082"/>
      <c r="J279" s="1082"/>
      <c r="K279" s="1094"/>
      <c r="L279" s="1166"/>
      <c r="M279" s="1167"/>
      <c r="N279" s="1167"/>
      <c r="O279" s="1168"/>
      <c r="P279" s="1325">
        <v>-477</v>
      </c>
      <c r="Q279" s="1326"/>
    </row>
    <row r="280" spans="1:17" x14ac:dyDescent="0.15">
      <c r="A280" s="1081" t="s">
        <v>2949</v>
      </c>
      <c r="B280" s="1094"/>
      <c r="C280" s="1076"/>
      <c r="D280" s="1077"/>
      <c r="E280" s="1077"/>
      <c r="F280" s="1101"/>
      <c r="G280" s="1081" t="s">
        <v>2816</v>
      </c>
      <c r="H280" s="1082"/>
      <c r="I280" s="1082"/>
      <c r="J280" s="1082"/>
      <c r="K280" s="1094"/>
      <c r="L280" s="1076"/>
      <c r="M280" s="1077"/>
      <c r="N280" s="1077"/>
      <c r="O280" s="1101"/>
      <c r="P280" s="1325">
        <v>-2163</v>
      </c>
      <c r="Q280" s="1326"/>
    </row>
    <row r="281" spans="1:17" x14ac:dyDescent="0.15">
      <c r="A281" s="1072" t="s">
        <v>2836</v>
      </c>
      <c r="B281" s="1089"/>
      <c r="C281" s="1076"/>
      <c r="D281" s="1077"/>
      <c r="E281" s="1077"/>
      <c r="F281" s="1101"/>
      <c r="G281" s="1076"/>
      <c r="H281" s="1077"/>
      <c r="I281" s="1077"/>
      <c r="J281" s="1077"/>
      <c r="K281" s="1101"/>
      <c r="L281" s="1076"/>
      <c r="M281" s="1077"/>
      <c r="N281" s="1077"/>
      <c r="O281" s="1101"/>
      <c r="P281" s="1327">
        <v>-2772</v>
      </c>
      <c r="Q281" s="1328"/>
    </row>
    <row r="282" spans="1:17" x14ac:dyDescent="0.15">
      <c r="A282" s="1072" t="s">
        <v>2827</v>
      </c>
      <c r="B282" s="1089"/>
      <c r="C282" s="1076"/>
      <c r="D282" s="1077"/>
      <c r="E282" s="1077"/>
      <c r="F282" s="1101"/>
      <c r="G282" s="1076"/>
      <c r="H282" s="1077"/>
      <c r="I282" s="1077"/>
      <c r="J282" s="1077"/>
      <c r="K282" s="1101"/>
      <c r="L282" s="1076"/>
      <c r="M282" s="1077"/>
      <c r="N282" s="1077"/>
      <c r="O282" s="1101"/>
      <c r="P282" s="1313"/>
      <c r="Q282" s="1314"/>
    </row>
    <row r="283" spans="1:17" x14ac:dyDescent="0.15">
      <c r="A283" s="1081" t="s">
        <v>2950</v>
      </c>
      <c r="B283" s="1094"/>
      <c r="C283" s="1081" t="s">
        <v>2951</v>
      </c>
      <c r="D283" s="1082"/>
      <c r="E283" s="1082"/>
      <c r="F283" s="1094"/>
      <c r="G283" s="1081" t="s">
        <v>2816</v>
      </c>
      <c r="H283" s="1082"/>
      <c r="I283" s="1082"/>
      <c r="J283" s="1082"/>
      <c r="K283" s="1094"/>
      <c r="L283" s="1076"/>
      <c r="M283" s="1077"/>
      <c r="N283" s="1077"/>
      <c r="O283" s="1101"/>
      <c r="P283" s="1325">
        <v>-214</v>
      </c>
      <c r="Q283" s="1326"/>
    </row>
    <row r="284" spans="1:17" x14ac:dyDescent="0.15">
      <c r="A284" s="1081" t="s">
        <v>2952</v>
      </c>
      <c r="B284" s="1094"/>
      <c r="C284" s="1081" t="s">
        <v>2951</v>
      </c>
      <c r="D284" s="1082"/>
      <c r="E284" s="1082"/>
      <c r="F284" s="1094"/>
      <c r="G284" s="1081" t="s">
        <v>2816</v>
      </c>
      <c r="H284" s="1082"/>
      <c r="I284" s="1082"/>
      <c r="J284" s="1082"/>
      <c r="K284" s="1094"/>
      <c r="L284" s="1076"/>
      <c r="M284" s="1077"/>
      <c r="N284" s="1077"/>
      <c r="O284" s="1101"/>
      <c r="P284" s="1325">
        <v>-214</v>
      </c>
      <c r="Q284" s="1326"/>
    </row>
    <row r="285" spans="1:17" x14ac:dyDescent="0.15">
      <c r="A285" s="1081" t="s">
        <v>2953</v>
      </c>
      <c r="B285" s="1094"/>
      <c r="C285" s="1081" t="s">
        <v>2951</v>
      </c>
      <c r="D285" s="1082"/>
      <c r="E285" s="1082"/>
      <c r="F285" s="1094"/>
      <c r="G285" s="1081" t="s">
        <v>2816</v>
      </c>
      <c r="H285" s="1082"/>
      <c r="I285" s="1082"/>
      <c r="J285" s="1082"/>
      <c r="K285" s="1094"/>
      <c r="L285" s="1076"/>
      <c r="M285" s="1077"/>
      <c r="N285" s="1077"/>
      <c r="O285" s="1101"/>
      <c r="P285" s="1325">
        <v>-214</v>
      </c>
      <c r="Q285" s="1326"/>
    </row>
    <row r="286" spans="1:17" x14ac:dyDescent="0.15">
      <c r="A286" s="1081" t="s">
        <v>2954</v>
      </c>
      <c r="B286" s="1094"/>
      <c r="C286" s="1081" t="s">
        <v>2951</v>
      </c>
      <c r="D286" s="1082"/>
      <c r="E286" s="1082"/>
      <c r="F286" s="1094"/>
      <c r="G286" s="1081" t="s">
        <v>2816</v>
      </c>
      <c r="H286" s="1082"/>
      <c r="I286" s="1082"/>
      <c r="J286" s="1082"/>
      <c r="K286" s="1094"/>
      <c r="L286" s="1076"/>
      <c r="M286" s="1077"/>
      <c r="N286" s="1077"/>
      <c r="O286" s="1101"/>
      <c r="P286" s="1325">
        <v>-214</v>
      </c>
      <c r="Q286" s="1326"/>
    </row>
    <row r="287" spans="1:17" x14ac:dyDescent="0.15">
      <c r="A287" s="1081" t="s">
        <v>2955</v>
      </c>
      <c r="B287" s="1094"/>
      <c r="C287" s="1076"/>
      <c r="D287" s="1077"/>
      <c r="E287" s="1077"/>
      <c r="F287" s="1101"/>
      <c r="G287" s="1081" t="s">
        <v>2829</v>
      </c>
      <c r="H287" s="1082"/>
      <c r="I287" s="1082"/>
      <c r="J287" s="1082"/>
      <c r="K287" s="1094"/>
      <c r="L287" s="1197">
        <v>11286</v>
      </c>
      <c r="M287" s="1198"/>
      <c r="N287" s="1198"/>
      <c r="O287" s="1199"/>
      <c r="P287" s="1325">
        <v>-450</v>
      </c>
      <c r="Q287" s="1326"/>
    </row>
    <row r="288" spans="1:17" x14ac:dyDescent="0.15">
      <c r="A288" s="1072" t="s">
        <v>2830</v>
      </c>
      <c r="B288" s="1089"/>
      <c r="C288" s="1076"/>
      <c r="D288" s="1077"/>
      <c r="E288" s="1077"/>
      <c r="F288" s="1101"/>
      <c r="G288" s="1076"/>
      <c r="H288" s="1077"/>
      <c r="I288" s="1077"/>
      <c r="J288" s="1077"/>
      <c r="K288" s="1101"/>
      <c r="L288" s="1076"/>
      <c r="M288" s="1077"/>
      <c r="N288" s="1077"/>
      <c r="O288" s="1101"/>
      <c r="P288" s="1327">
        <v>-1306</v>
      </c>
      <c r="Q288" s="1328"/>
    </row>
    <row r="289" spans="1:17" x14ac:dyDescent="0.15">
      <c r="A289" s="1072" t="s">
        <v>2837</v>
      </c>
      <c r="B289" s="1089"/>
      <c r="C289" s="1076"/>
      <c r="D289" s="1077"/>
      <c r="E289" s="1077"/>
      <c r="F289" s="1101"/>
      <c r="G289" s="1076"/>
      <c r="H289" s="1077"/>
      <c r="I289" s="1077"/>
      <c r="J289" s="1077"/>
      <c r="K289" s="1101"/>
      <c r="L289" s="1076"/>
      <c r="M289" s="1077"/>
      <c r="N289" s="1077"/>
      <c r="O289" s="1101"/>
      <c r="P289" s="1327">
        <v>-4385</v>
      </c>
      <c r="Q289" s="1328"/>
    </row>
  </sheetData>
  <mergeCells count="454">
    <mergeCell ref="A288:B288"/>
    <mergeCell ref="C288:F288"/>
    <mergeCell ref="G288:K288"/>
    <mergeCell ref="L288:O288"/>
    <mergeCell ref="P288:Q288"/>
    <mergeCell ref="A289:B289"/>
    <mergeCell ref="C289:F289"/>
    <mergeCell ref="G289:K289"/>
    <mergeCell ref="L289:O289"/>
    <mergeCell ref="P289:Q289"/>
    <mergeCell ref="A286:B286"/>
    <mergeCell ref="C286:F286"/>
    <mergeCell ref="G286:K286"/>
    <mergeCell ref="L286:O286"/>
    <mergeCell ref="P286:Q286"/>
    <mergeCell ref="A287:B287"/>
    <mergeCell ref="C287:F287"/>
    <mergeCell ref="G287:K287"/>
    <mergeCell ref="L287:O287"/>
    <mergeCell ref="P287:Q287"/>
    <mergeCell ref="A284:B284"/>
    <mergeCell ref="C284:F284"/>
    <mergeCell ref="G284:K284"/>
    <mergeCell ref="L284:O284"/>
    <mergeCell ref="P284:Q284"/>
    <mergeCell ref="A285:B285"/>
    <mergeCell ref="C285:F285"/>
    <mergeCell ref="G285:K285"/>
    <mergeCell ref="L285:O285"/>
    <mergeCell ref="P285:Q285"/>
    <mergeCell ref="A282:B282"/>
    <mergeCell ref="C282:F282"/>
    <mergeCell ref="G282:K282"/>
    <mergeCell ref="L282:O282"/>
    <mergeCell ref="P282:Q282"/>
    <mergeCell ref="A283:B283"/>
    <mergeCell ref="C283:F283"/>
    <mergeCell ref="G283:K283"/>
    <mergeCell ref="L283:O283"/>
    <mergeCell ref="P283:Q283"/>
    <mergeCell ref="A280:B280"/>
    <mergeCell ref="C280:F280"/>
    <mergeCell ref="G280:K280"/>
    <mergeCell ref="L280:O280"/>
    <mergeCell ref="P280:Q280"/>
    <mergeCell ref="A281:B281"/>
    <mergeCell ref="C281:F281"/>
    <mergeCell ref="G281:K281"/>
    <mergeCell ref="L281:O281"/>
    <mergeCell ref="P281:Q281"/>
    <mergeCell ref="A277:B277"/>
    <mergeCell ref="C277:F277"/>
    <mergeCell ref="G277:K277"/>
    <mergeCell ref="L277:O277"/>
    <mergeCell ref="P277:Q277"/>
    <mergeCell ref="A279:B279"/>
    <mergeCell ref="C279:F279"/>
    <mergeCell ref="G279:K279"/>
    <mergeCell ref="L279:O279"/>
    <mergeCell ref="P279:Q279"/>
    <mergeCell ref="A275:B275"/>
    <mergeCell ref="C275:F275"/>
    <mergeCell ref="G275:K275"/>
    <mergeCell ref="L275:O275"/>
    <mergeCell ref="P275:Q275"/>
    <mergeCell ref="A276:B276"/>
    <mergeCell ref="C276:F276"/>
    <mergeCell ref="G276:K276"/>
    <mergeCell ref="L276:O276"/>
    <mergeCell ref="P276:Q276"/>
    <mergeCell ref="A273:B273"/>
    <mergeCell ref="C273:F273"/>
    <mergeCell ref="G273:K273"/>
    <mergeCell ref="L273:O273"/>
    <mergeCell ref="P273:Q273"/>
    <mergeCell ref="A274:B274"/>
    <mergeCell ref="C274:F274"/>
    <mergeCell ref="G274:K274"/>
    <mergeCell ref="L274:O274"/>
    <mergeCell ref="P274:Q274"/>
    <mergeCell ref="A271:B271"/>
    <mergeCell ref="C271:F271"/>
    <mergeCell ref="G271:K271"/>
    <mergeCell ref="L271:O271"/>
    <mergeCell ref="P271:Q271"/>
    <mergeCell ref="A272:B272"/>
    <mergeCell ref="C272:F272"/>
    <mergeCell ref="G272:K272"/>
    <mergeCell ref="L272:O272"/>
    <mergeCell ref="P272:Q272"/>
    <mergeCell ref="A269:B269"/>
    <mergeCell ref="C269:F269"/>
    <mergeCell ref="G269:K269"/>
    <mergeCell ref="L269:O269"/>
    <mergeCell ref="P269:Q269"/>
    <mergeCell ref="A270:B270"/>
    <mergeCell ref="C270:F270"/>
    <mergeCell ref="G270:K270"/>
    <mergeCell ref="L270:O270"/>
    <mergeCell ref="P270:Q270"/>
    <mergeCell ref="A267:B267"/>
    <mergeCell ref="C267:F267"/>
    <mergeCell ref="G267:K267"/>
    <mergeCell ref="L267:O267"/>
    <mergeCell ref="P267:Q267"/>
    <mergeCell ref="A268:B268"/>
    <mergeCell ref="C268:F268"/>
    <mergeCell ref="G268:K268"/>
    <mergeCell ref="L268:O268"/>
    <mergeCell ref="P268:Q268"/>
    <mergeCell ref="A265:B265"/>
    <mergeCell ref="C265:F265"/>
    <mergeCell ref="G265:K265"/>
    <mergeCell ref="L265:O265"/>
    <mergeCell ref="P265:Q265"/>
    <mergeCell ref="A266:B266"/>
    <mergeCell ref="C266:F266"/>
    <mergeCell ref="G266:K266"/>
    <mergeCell ref="L266:O266"/>
    <mergeCell ref="P266:Q266"/>
    <mergeCell ref="A263:B263"/>
    <mergeCell ref="C263:F263"/>
    <mergeCell ref="G263:K263"/>
    <mergeCell ref="L263:O263"/>
    <mergeCell ref="P263:Q263"/>
    <mergeCell ref="A264:B264"/>
    <mergeCell ref="C264:F264"/>
    <mergeCell ref="G264:K264"/>
    <mergeCell ref="L264:O264"/>
    <mergeCell ref="P264:Q264"/>
    <mergeCell ref="A261:B261"/>
    <mergeCell ref="C261:F261"/>
    <mergeCell ref="G261:K261"/>
    <mergeCell ref="L261:O261"/>
    <mergeCell ref="P261:Q261"/>
    <mergeCell ref="A262:B262"/>
    <mergeCell ref="C262:F262"/>
    <mergeCell ref="G262:K262"/>
    <mergeCell ref="L262:O262"/>
    <mergeCell ref="P262:Q262"/>
    <mergeCell ref="A258:D258"/>
    <mergeCell ref="A259:D259"/>
    <mergeCell ref="A260:D260"/>
    <mergeCell ref="A255:D255"/>
    <mergeCell ref="A256:D256"/>
    <mergeCell ref="A257:D257"/>
    <mergeCell ref="A252:D252"/>
    <mergeCell ref="A253:D253"/>
    <mergeCell ref="A254:D254"/>
    <mergeCell ref="A249:D249"/>
    <mergeCell ref="A250:D250"/>
    <mergeCell ref="A251:D251"/>
    <mergeCell ref="A246:D246"/>
    <mergeCell ref="A247:D247"/>
    <mergeCell ref="A248:D248"/>
    <mergeCell ref="A242:D242"/>
    <mergeCell ref="A243:D243"/>
    <mergeCell ref="A245:D245"/>
    <mergeCell ref="A239:D239"/>
    <mergeCell ref="A240:D240"/>
    <mergeCell ref="A241:D241"/>
    <mergeCell ref="A236:D236"/>
    <mergeCell ref="A237:D237"/>
    <mergeCell ref="A238:D238"/>
    <mergeCell ref="A233:D233"/>
    <mergeCell ref="A234:D234"/>
    <mergeCell ref="A235:D235"/>
    <mergeCell ref="A230:D230"/>
    <mergeCell ref="A231:D231"/>
    <mergeCell ref="A232:D232"/>
    <mergeCell ref="A227:D227"/>
    <mergeCell ref="A228:D228"/>
    <mergeCell ref="A229:D229"/>
    <mergeCell ref="A224:D224"/>
    <mergeCell ref="A225:D225"/>
    <mergeCell ref="A226:D226"/>
    <mergeCell ref="A221:D221"/>
    <mergeCell ref="A222:D222"/>
    <mergeCell ref="A223:D223"/>
    <mergeCell ref="A218:D218"/>
    <mergeCell ref="A219:D219"/>
    <mergeCell ref="A220:D220"/>
    <mergeCell ref="A215:D215"/>
    <mergeCell ref="A216:D216"/>
    <mergeCell ref="A217:D217"/>
    <mergeCell ref="A211:D211"/>
    <mergeCell ref="A212:D212"/>
    <mergeCell ref="A213:D213"/>
    <mergeCell ref="A208:D208"/>
    <mergeCell ref="A209:D209"/>
    <mergeCell ref="A210:D210"/>
    <mergeCell ref="A205:D205"/>
    <mergeCell ref="A206:D206"/>
    <mergeCell ref="A207:D207"/>
    <mergeCell ref="A202:D202"/>
    <mergeCell ref="A203:D203"/>
    <mergeCell ref="A204:D204"/>
    <mergeCell ref="A199:D199"/>
    <mergeCell ref="A200:D200"/>
    <mergeCell ref="A201:D201"/>
    <mergeCell ref="A196:D196"/>
    <mergeCell ref="A197:D197"/>
    <mergeCell ref="A198:D198"/>
    <mergeCell ref="A193:D193"/>
    <mergeCell ref="A194:D194"/>
    <mergeCell ref="A195:D195"/>
    <mergeCell ref="A190:D190"/>
    <mergeCell ref="A191:D191"/>
    <mergeCell ref="A192:D192"/>
    <mergeCell ref="A187:D187"/>
    <mergeCell ref="A188:D188"/>
    <mergeCell ref="A189:D189"/>
    <mergeCell ref="A184:D184"/>
    <mergeCell ref="A185:D185"/>
    <mergeCell ref="A186:D186"/>
    <mergeCell ref="A181:D181"/>
    <mergeCell ref="A182:D182"/>
    <mergeCell ref="A183:D183"/>
    <mergeCell ref="A177:D177"/>
    <mergeCell ref="A178:D178"/>
    <mergeCell ref="A179:D179"/>
    <mergeCell ref="A174:D174"/>
    <mergeCell ref="A175:D175"/>
    <mergeCell ref="A176:D176"/>
    <mergeCell ref="A172:B172"/>
    <mergeCell ref="C172:D172"/>
    <mergeCell ref="A173:B173"/>
    <mergeCell ref="C173:D173"/>
    <mergeCell ref="A170:B170"/>
    <mergeCell ref="C170:D170"/>
    <mergeCell ref="A171:B171"/>
    <mergeCell ref="C171:D171"/>
    <mergeCell ref="A168:B168"/>
    <mergeCell ref="C168:D168"/>
    <mergeCell ref="A169:B169"/>
    <mergeCell ref="C169:D169"/>
    <mergeCell ref="A166:B166"/>
    <mergeCell ref="C166:D166"/>
    <mergeCell ref="A167:B167"/>
    <mergeCell ref="C167:D167"/>
    <mergeCell ref="A164:B164"/>
    <mergeCell ref="C164:D164"/>
    <mergeCell ref="A165:B165"/>
    <mergeCell ref="C165:D165"/>
    <mergeCell ref="A162:B162"/>
    <mergeCell ref="C162:D162"/>
    <mergeCell ref="A163:B163"/>
    <mergeCell ref="C163:D163"/>
    <mergeCell ref="A160:B160"/>
    <mergeCell ref="C160:D160"/>
    <mergeCell ref="A161:B161"/>
    <mergeCell ref="C161:D161"/>
    <mergeCell ref="A158:B158"/>
    <mergeCell ref="C158:D158"/>
    <mergeCell ref="A159:B159"/>
    <mergeCell ref="C159:D159"/>
    <mergeCell ref="A156:B156"/>
    <mergeCell ref="C156:D156"/>
    <mergeCell ref="A157:B157"/>
    <mergeCell ref="C157:D157"/>
    <mergeCell ref="A154:B154"/>
    <mergeCell ref="C154:D154"/>
    <mergeCell ref="A155:B155"/>
    <mergeCell ref="C155:D155"/>
    <mergeCell ref="A152:B152"/>
    <mergeCell ref="C152:D152"/>
    <mergeCell ref="A153:B153"/>
    <mergeCell ref="C153:D153"/>
    <mergeCell ref="A149:B149"/>
    <mergeCell ref="C149:D149"/>
    <mergeCell ref="A150:B150"/>
    <mergeCell ref="C150:D150"/>
    <mergeCell ref="A147:B147"/>
    <mergeCell ref="C147:D147"/>
    <mergeCell ref="E147:G147"/>
    <mergeCell ref="A148:B148"/>
    <mergeCell ref="C148:D148"/>
    <mergeCell ref="A145:B145"/>
    <mergeCell ref="C145:D145"/>
    <mergeCell ref="E145:G145"/>
    <mergeCell ref="A146:B146"/>
    <mergeCell ref="C146:D146"/>
    <mergeCell ref="E146:G146"/>
    <mergeCell ref="A143:B143"/>
    <mergeCell ref="C143:D143"/>
    <mergeCell ref="E143:G143"/>
    <mergeCell ref="A144:B144"/>
    <mergeCell ref="C144:D144"/>
    <mergeCell ref="E144:G144"/>
    <mergeCell ref="A141:B141"/>
    <mergeCell ref="C141:D141"/>
    <mergeCell ref="E141:G141"/>
    <mergeCell ref="A142:B142"/>
    <mergeCell ref="C142:D142"/>
    <mergeCell ref="E142:G142"/>
    <mergeCell ref="I139:L139"/>
    <mergeCell ref="M139:P139"/>
    <mergeCell ref="A140:H140"/>
    <mergeCell ref="I140:L140"/>
    <mergeCell ref="M140:P140"/>
    <mergeCell ref="Q134:Q135"/>
    <mergeCell ref="A135:H136"/>
    <mergeCell ref="I136:P137"/>
    <mergeCell ref="Q136:Q137"/>
    <mergeCell ref="A137:H137"/>
    <mergeCell ref="I138:L138"/>
    <mergeCell ref="M138:P138"/>
    <mergeCell ref="A129:H129"/>
    <mergeCell ref="I129:P129"/>
    <mergeCell ref="I130:P131"/>
    <mergeCell ref="Q130:Q131"/>
    <mergeCell ref="A131:H132"/>
    <mergeCell ref="I132:P133"/>
    <mergeCell ref="Q132:Q133"/>
    <mergeCell ref="A133:H134"/>
    <mergeCell ref="I134:P135"/>
    <mergeCell ref="A123:D123"/>
    <mergeCell ref="A124:D124"/>
    <mergeCell ref="A125:D125"/>
    <mergeCell ref="A120:D120"/>
    <mergeCell ref="A121:D121"/>
    <mergeCell ref="A122:D122"/>
    <mergeCell ref="A117:D117"/>
    <mergeCell ref="A118:D118"/>
    <mergeCell ref="A119:D119"/>
    <mergeCell ref="A114:D114"/>
    <mergeCell ref="A115:D115"/>
    <mergeCell ref="A116:D116"/>
    <mergeCell ref="A111:D111"/>
    <mergeCell ref="A112:D112"/>
    <mergeCell ref="A113:D113"/>
    <mergeCell ref="A108:D108"/>
    <mergeCell ref="A109:D109"/>
    <mergeCell ref="A110:D110"/>
    <mergeCell ref="A105:D105"/>
    <mergeCell ref="A106:D106"/>
    <mergeCell ref="A107:D107"/>
    <mergeCell ref="A102:D102"/>
    <mergeCell ref="A103:D103"/>
    <mergeCell ref="A104:D104"/>
    <mergeCell ref="A98:D98"/>
    <mergeCell ref="A99:D99"/>
    <mergeCell ref="A100:D100"/>
    <mergeCell ref="A95:D95"/>
    <mergeCell ref="A96:D96"/>
    <mergeCell ref="A97:D97"/>
    <mergeCell ref="A92:D92"/>
    <mergeCell ref="A93:D93"/>
    <mergeCell ref="A94:D94"/>
    <mergeCell ref="A89:D89"/>
    <mergeCell ref="A90:D90"/>
    <mergeCell ref="A91:D91"/>
    <mergeCell ref="A86:D86"/>
    <mergeCell ref="A87:D87"/>
    <mergeCell ref="A88:D88"/>
    <mergeCell ref="A83:D83"/>
    <mergeCell ref="A84:D84"/>
    <mergeCell ref="A85:D85"/>
    <mergeCell ref="A80:D80"/>
    <mergeCell ref="A81:D81"/>
    <mergeCell ref="A82:D82"/>
    <mergeCell ref="A77:D77"/>
    <mergeCell ref="A78:D78"/>
    <mergeCell ref="A79:D79"/>
    <mergeCell ref="A74:D74"/>
    <mergeCell ref="A75:D75"/>
    <mergeCell ref="A76:D76"/>
    <mergeCell ref="A71:D71"/>
    <mergeCell ref="A72:D72"/>
    <mergeCell ref="A73:D73"/>
    <mergeCell ref="A68:D68"/>
    <mergeCell ref="A69:D69"/>
    <mergeCell ref="A70:D70"/>
    <mergeCell ref="A64:D64"/>
    <mergeCell ref="A65:D65"/>
    <mergeCell ref="A67:D67"/>
    <mergeCell ref="A61:B61"/>
    <mergeCell ref="C61:D61"/>
    <mergeCell ref="A62:D62"/>
    <mergeCell ref="E62:F62"/>
    <mergeCell ref="A63:D63"/>
    <mergeCell ref="E63:F63"/>
    <mergeCell ref="A59:B59"/>
    <mergeCell ref="C59:D59"/>
    <mergeCell ref="A60:B60"/>
    <mergeCell ref="C60:D60"/>
    <mergeCell ref="A57:B57"/>
    <mergeCell ref="C57:D57"/>
    <mergeCell ref="A58:B58"/>
    <mergeCell ref="C58:D58"/>
    <mergeCell ref="A55:B55"/>
    <mergeCell ref="C55:D55"/>
    <mergeCell ref="A56:B56"/>
    <mergeCell ref="C56:D56"/>
    <mergeCell ref="A53:B53"/>
    <mergeCell ref="C53:D53"/>
    <mergeCell ref="A54:B54"/>
    <mergeCell ref="C54:D54"/>
    <mergeCell ref="A51:B51"/>
    <mergeCell ref="C51:D51"/>
    <mergeCell ref="A52:B52"/>
    <mergeCell ref="C52:D52"/>
    <mergeCell ref="A49:B49"/>
    <mergeCell ref="C49:D49"/>
    <mergeCell ref="E49:F49"/>
    <mergeCell ref="A50:B50"/>
    <mergeCell ref="C50:D50"/>
    <mergeCell ref="A47:B47"/>
    <mergeCell ref="C47:D47"/>
    <mergeCell ref="E47:F47"/>
    <mergeCell ref="A48:B48"/>
    <mergeCell ref="C48:D48"/>
    <mergeCell ref="E48:F48"/>
    <mergeCell ref="A46:B46"/>
    <mergeCell ref="C46:D46"/>
    <mergeCell ref="E46:F46"/>
    <mergeCell ref="N41:N42"/>
    <mergeCell ref="A42:G42"/>
    <mergeCell ref="A43:B43"/>
    <mergeCell ref="C43:D43"/>
    <mergeCell ref="E43:F43"/>
    <mergeCell ref="A44:B44"/>
    <mergeCell ref="C44:D44"/>
    <mergeCell ref="E44:F44"/>
    <mergeCell ref="A39:G39"/>
    <mergeCell ref="H39:J40"/>
    <mergeCell ref="K39:M40"/>
    <mergeCell ref="N39:N40"/>
    <mergeCell ref="A40:G41"/>
    <mergeCell ref="H41:J42"/>
    <mergeCell ref="K41:M42"/>
    <mergeCell ref="A45:B45"/>
    <mergeCell ref="C45:D45"/>
    <mergeCell ref="E45:F45"/>
    <mergeCell ref="A33:G33"/>
    <mergeCell ref="H33:M34"/>
    <mergeCell ref="N33:N34"/>
    <mergeCell ref="A34:G35"/>
    <mergeCell ref="H35:M36"/>
    <mergeCell ref="N35:N36"/>
    <mergeCell ref="A36:G37"/>
    <mergeCell ref="H37:J38"/>
    <mergeCell ref="K37:M38"/>
    <mergeCell ref="N37:N38"/>
    <mergeCell ref="A38:G38"/>
    <mergeCell ref="A29:G29"/>
    <mergeCell ref="H29:J29"/>
    <mergeCell ref="K29:M29"/>
    <mergeCell ref="A30:G30"/>
    <mergeCell ref="H30:M30"/>
    <mergeCell ref="A31:G31"/>
    <mergeCell ref="H31:M31"/>
    <mergeCell ref="A32:G32"/>
    <mergeCell ref="H32:M32"/>
  </mergeCells>
  <pageMargins left="0.7" right="0.7" top="0.75" bottom="0.75" header="0.3" footer="0.3"/>
  <pageSetup orientation="portrait"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FC3E-9D97-EC4E-88BF-C3312AD0DC6E}">
  <dimension ref="A1:Q262"/>
  <sheetViews>
    <sheetView topLeftCell="A115" workbookViewId="0">
      <selection activeCell="P143" sqref="P143"/>
    </sheetView>
  </sheetViews>
  <sheetFormatPr baseColWidth="10" defaultRowHeight="13" x14ac:dyDescent="0.15"/>
  <cols>
    <col min="1" max="1" width="31.83203125" bestFit="1" customWidth="1"/>
    <col min="2" max="2" width="14.33203125" bestFit="1" customWidth="1"/>
  </cols>
  <sheetData>
    <row r="1" spans="1:2" ht="17" thickBot="1" x14ac:dyDescent="0.25">
      <c r="A1" s="243" t="s">
        <v>2898</v>
      </c>
      <c r="B1" s="204"/>
    </row>
    <row r="2" spans="1:2" ht="14" thickBot="1" x14ac:dyDescent="0.2">
      <c r="A2" s="88" t="s">
        <v>1486</v>
      </c>
      <c r="B2" s="88" t="s">
        <v>1487</v>
      </c>
    </row>
    <row r="3" spans="1:2" ht="14" thickBot="1" x14ac:dyDescent="0.2">
      <c r="A3" s="89" t="s">
        <v>1488</v>
      </c>
      <c r="B3" s="163">
        <v>6</v>
      </c>
    </row>
    <row r="4" spans="1:2" ht="14" thickBot="1" x14ac:dyDescent="0.2">
      <c r="A4" s="90" t="s">
        <v>1489</v>
      </c>
      <c r="B4" s="164">
        <v>109</v>
      </c>
    </row>
    <row r="5" spans="1:2" ht="14" thickBot="1" x14ac:dyDescent="0.2">
      <c r="A5" s="89" t="s">
        <v>1490</v>
      </c>
      <c r="B5" s="163">
        <v>147</v>
      </c>
    </row>
    <row r="6" spans="1:2" ht="14" thickBot="1" x14ac:dyDescent="0.2">
      <c r="A6" s="90" t="s">
        <v>1491</v>
      </c>
      <c r="B6" s="164">
        <v>77</v>
      </c>
    </row>
    <row r="7" spans="1:2" ht="15" thickTop="1" thickBot="1" x14ac:dyDescent="0.2">
      <c r="A7" s="91"/>
      <c r="B7" s="165">
        <v>339</v>
      </c>
    </row>
    <row r="8" spans="1:2" ht="17" thickBot="1" x14ac:dyDescent="0.2">
      <c r="A8" s="229"/>
      <c r="B8" s="230">
        <v>319</v>
      </c>
    </row>
    <row r="9" spans="1:2" ht="16" x14ac:dyDescent="0.15">
      <c r="A9" s="234"/>
      <c r="B9" s="235"/>
    </row>
    <row r="10" spans="1:2" ht="17" thickBot="1" x14ac:dyDescent="0.25">
      <c r="A10" s="243" t="s">
        <v>2899</v>
      </c>
    </row>
    <row r="11" spans="1:2" ht="14" thickBot="1" x14ac:dyDescent="0.2">
      <c r="A11" s="88" t="s">
        <v>1846</v>
      </c>
      <c r="B11" s="88" t="s">
        <v>1487</v>
      </c>
    </row>
    <row r="12" spans="1:2" ht="14" thickBot="1" x14ac:dyDescent="0.2">
      <c r="A12" s="89" t="s">
        <v>1847</v>
      </c>
      <c r="B12" s="163">
        <v>3</v>
      </c>
    </row>
    <row r="13" spans="1:2" ht="14" thickBot="1" x14ac:dyDescent="0.2">
      <c r="A13" s="90" t="s">
        <v>1848</v>
      </c>
      <c r="B13" s="164">
        <v>4</v>
      </c>
    </row>
    <row r="14" spans="1:2" ht="14" thickBot="1" x14ac:dyDescent="0.2">
      <c r="A14" s="89" t="s">
        <v>1849</v>
      </c>
      <c r="B14" s="163">
        <v>24</v>
      </c>
    </row>
    <row r="15" spans="1:2" ht="14" thickBot="1" x14ac:dyDescent="0.2">
      <c r="A15" s="90" t="s">
        <v>1850</v>
      </c>
      <c r="B15" s="164">
        <v>32</v>
      </c>
    </row>
    <row r="16" spans="1:2" ht="14" thickBot="1" x14ac:dyDescent="0.2">
      <c r="A16" s="89" t="s">
        <v>1851</v>
      </c>
      <c r="B16" s="163">
        <v>3</v>
      </c>
    </row>
    <row r="17" spans="1:14" ht="14" thickBot="1" x14ac:dyDescent="0.2">
      <c r="A17" s="90" t="s">
        <v>1852</v>
      </c>
      <c r="B17" s="164">
        <v>19</v>
      </c>
    </row>
    <row r="18" spans="1:14" ht="25" thickBot="1" x14ac:dyDescent="0.2">
      <c r="A18" s="89" t="s">
        <v>1853</v>
      </c>
      <c r="B18" s="163">
        <v>120</v>
      </c>
    </row>
    <row r="19" spans="1:14" ht="14" thickBot="1" x14ac:dyDescent="0.2">
      <c r="A19" s="90" t="s">
        <v>1854</v>
      </c>
      <c r="B19" s="164">
        <v>131</v>
      </c>
    </row>
    <row r="20" spans="1:14" ht="14" thickBot="1" x14ac:dyDescent="0.2">
      <c r="A20" s="89" t="s">
        <v>1855</v>
      </c>
      <c r="B20" s="163">
        <v>19</v>
      </c>
    </row>
    <row r="21" spans="1:14" ht="15" thickTop="1" thickBot="1" x14ac:dyDescent="0.2">
      <c r="A21" s="91"/>
      <c r="B21" s="165">
        <v>355</v>
      </c>
    </row>
    <row r="22" spans="1:14" x14ac:dyDescent="0.15">
      <c r="A22" s="1039"/>
      <c r="B22" s="1040"/>
    </row>
    <row r="23" spans="1:14" ht="17" thickBot="1" x14ac:dyDescent="0.25">
      <c r="A23" s="243" t="s">
        <v>2900</v>
      </c>
    </row>
    <row r="24" spans="1:14" ht="14" thickBot="1" x14ac:dyDescent="0.2">
      <c r="A24" s="88" t="s">
        <v>1846</v>
      </c>
      <c r="B24" s="88" t="s">
        <v>1487</v>
      </c>
    </row>
    <row r="25" spans="1:14" ht="14" thickBot="1" x14ac:dyDescent="0.2">
      <c r="A25" s="89" t="s">
        <v>2839</v>
      </c>
      <c r="B25" s="163">
        <v>7</v>
      </c>
    </row>
    <row r="26" spans="1:14" ht="14" thickBot="1" x14ac:dyDescent="0.2">
      <c r="A26" s="90" t="s">
        <v>2840</v>
      </c>
      <c r="B26" s="164">
        <v>1</v>
      </c>
    </row>
    <row r="27" spans="1:14" ht="15" thickTop="1" thickBot="1" x14ac:dyDescent="0.2">
      <c r="A27" s="91"/>
      <c r="B27" s="165">
        <v>8</v>
      </c>
    </row>
    <row r="29" spans="1:14" ht="34" x14ac:dyDescent="0.15">
      <c r="A29" s="244" t="s">
        <v>2918</v>
      </c>
    </row>
    <row r="30" spans="1:14" x14ac:dyDescent="0.15">
      <c r="A30" s="1138" t="s">
        <v>1411</v>
      </c>
      <c r="B30" s="1138"/>
      <c r="C30" s="1138"/>
      <c r="D30" s="1138"/>
      <c r="E30" s="1138"/>
      <c r="F30" s="1138"/>
      <c r="G30" s="1299"/>
      <c r="H30" s="1122" t="s">
        <v>1412</v>
      </c>
      <c r="I30" s="1123"/>
      <c r="J30" s="1123"/>
      <c r="K30" s="1123"/>
      <c r="L30" s="1123"/>
      <c r="M30" s="1124"/>
      <c r="N30" s="83">
        <v>0</v>
      </c>
    </row>
    <row r="31" spans="1:14" x14ac:dyDescent="0.15">
      <c r="A31" s="1138" t="s">
        <v>1413</v>
      </c>
      <c r="B31" s="1138"/>
      <c r="C31" s="1138"/>
      <c r="D31" s="1138"/>
      <c r="E31" s="1138"/>
      <c r="F31" s="1138"/>
      <c r="G31" s="1299"/>
      <c r="H31" s="1129" t="s">
        <v>1414</v>
      </c>
      <c r="I31" s="1082"/>
      <c r="J31" s="1082"/>
      <c r="K31" s="1082"/>
      <c r="L31" s="1082"/>
      <c r="M31" s="1130"/>
      <c r="N31" s="84">
        <v>0</v>
      </c>
    </row>
    <row r="32" spans="1:14" x14ac:dyDescent="0.15">
      <c r="A32" s="1138" t="s">
        <v>1415</v>
      </c>
      <c r="B32" s="1138"/>
      <c r="C32" s="1138"/>
      <c r="D32" s="1138"/>
      <c r="E32" s="1138"/>
      <c r="F32" s="1138"/>
      <c r="G32" s="1299"/>
      <c r="H32" s="1129" t="s">
        <v>1416</v>
      </c>
      <c r="I32" s="1082"/>
      <c r="J32" s="1082"/>
      <c r="K32" s="1082"/>
      <c r="L32" s="1082"/>
      <c r="M32" s="1130"/>
      <c r="N32" s="84">
        <v>0</v>
      </c>
    </row>
    <row r="33" spans="1:14" x14ac:dyDescent="0.15">
      <c r="A33" s="1138" t="s">
        <v>1417</v>
      </c>
      <c r="B33" s="1138"/>
      <c r="C33" s="1138"/>
      <c r="D33" s="1138"/>
      <c r="E33" s="1138"/>
      <c r="F33" s="1138"/>
      <c r="G33" s="1299"/>
      <c r="H33" s="1129" t="s">
        <v>1418</v>
      </c>
      <c r="I33" s="1082"/>
      <c r="J33" s="1082"/>
      <c r="K33" s="1082"/>
      <c r="L33" s="1082"/>
      <c r="M33" s="1130"/>
      <c r="N33" s="85">
        <v>120245.56</v>
      </c>
    </row>
    <row r="34" spans="1:14" x14ac:dyDescent="0.15">
      <c r="A34" s="1138" t="s">
        <v>1419</v>
      </c>
      <c r="B34" s="1138"/>
      <c r="C34" s="1138"/>
      <c r="D34" s="1138"/>
      <c r="E34" s="1138"/>
      <c r="F34" s="1138"/>
      <c r="G34" s="1299"/>
      <c r="H34" s="1131" t="s">
        <v>1420</v>
      </c>
      <c r="I34" s="1125"/>
      <c r="J34" s="1125"/>
      <c r="K34" s="1125"/>
      <c r="L34" s="1125"/>
      <c r="M34" s="1132"/>
      <c r="N34" s="1135">
        <v>0</v>
      </c>
    </row>
    <row r="35" spans="1:14" x14ac:dyDescent="0.15">
      <c r="A35" s="1302" t="s">
        <v>1421</v>
      </c>
      <c r="B35" s="1302"/>
      <c r="C35" s="1302"/>
      <c r="D35" s="1302"/>
      <c r="E35" s="1302"/>
      <c r="F35" s="1302"/>
      <c r="G35" s="1303"/>
      <c r="H35" s="1140"/>
      <c r="I35" s="1141"/>
      <c r="J35" s="1141"/>
      <c r="K35" s="1141"/>
      <c r="L35" s="1141"/>
      <c r="M35" s="1142"/>
      <c r="N35" s="1143"/>
    </row>
    <row r="36" spans="1:14" x14ac:dyDescent="0.15">
      <c r="A36" s="1302"/>
      <c r="B36" s="1302"/>
      <c r="C36" s="1302"/>
      <c r="D36" s="1302"/>
      <c r="E36" s="1302"/>
      <c r="F36" s="1302"/>
      <c r="G36" s="1303"/>
      <c r="H36" s="1149"/>
      <c r="I36" s="1150"/>
      <c r="J36" s="1151"/>
      <c r="K36" s="1306" t="s">
        <v>1422</v>
      </c>
      <c r="L36" s="1307"/>
      <c r="M36" s="1308"/>
      <c r="N36" s="1335">
        <v>120245.56</v>
      </c>
    </row>
    <row r="37" spans="1:14" x14ac:dyDescent="0.15">
      <c r="A37" s="1138" t="s">
        <v>1423</v>
      </c>
      <c r="B37" s="1138"/>
      <c r="C37" s="1138"/>
      <c r="D37" s="1138"/>
      <c r="E37" s="1138"/>
      <c r="F37" s="1138"/>
      <c r="G37" s="1299"/>
      <c r="H37" s="1152"/>
      <c r="I37" s="1153"/>
      <c r="J37" s="1154"/>
      <c r="K37" s="1158"/>
      <c r="L37" s="1159"/>
      <c r="M37" s="1160"/>
      <c r="N37" s="1145"/>
    </row>
    <row r="38" spans="1:14" x14ac:dyDescent="0.15">
      <c r="A38" s="1138"/>
      <c r="B38" s="1138"/>
      <c r="C38" s="1138"/>
      <c r="D38" s="1138"/>
      <c r="E38" s="1138"/>
      <c r="F38" s="1138"/>
      <c r="G38" s="1299"/>
      <c r="H38" s="1149"/>
      <c r="I38" s="1150"/>
      <c r="J38" s="1151"/>
      <c r="K38" s="1131" t="s">
        <v>1424</v>
      </c>
      <c r="L38" s="1125"/>
      <c r="M38" s="1132"/>
      <c r="N38" s="1332">
        <v>-2313.7600000000002</v>
      </c>
    </row>
    <row r="39" spans="1:14" x14ac:dyDescent="0.15">
      <c r="A39" s="1302" t="s">
        <v>1425</v>
      </c>
      <c r="B39" s="1302"/>
      <c r="C39" s="1302"/>
      <c r="D39" s="1302"/>
      <c r="E39" s="1302"/>
      <c r="F39" s="1302"/>
      <c r="G39" s="1303"/>
      <c r="H39" s="1329"/>
      <c r="I39" s="1091"/>
      <c r="J39" s="1330"/>
      <c r="K39" s="1331"/>
      <c r="L39" s="1138"/>
      <c r="M39" s="1299"/>
      <c r="N39" s="1333"/>
    </row>
    <row r="40" spans="1:14" x14ac:dyDescent="0.15">
      <c r="A40" s="1138" t="s">
        <v>1426</v>
      </c>
      <c r="B40" s="1138"/>
      <c r="C40" s="1138"/>
      <c r="D40" s="1138"/>
      <c r="E40" s="1138"/>
      <c r="F40" s="1138"/>
      <c r="G40" s="1299"/>
      <c r="H40" s="1152"/>
      <c r="I40" s="1153"/>
      <c r="J40" s="1154"/>
      <c r="K40" s="1133"/>
      <c r="L40" s="1127"/>
      <c r="M40" s="1134"/>
      <c r="N40" s="1334"/>
    </row>
    <row r="41" spans="1:14" x14ac:dyDescent="0.15">
      <c r="A41" s="1138"/>
      <c r="B41" s="1138"/>
      <c r="C41" s="1138"/>
      <c r="D41" s="1138"/>
      <c r="E41" s="1138"/>
      <c r="F41" s="1138"/>
      <c r="G41" s="1299"/>
      <c r="H41" s="1119"/>
      <c r="I41" s="1120"/>
      <c r="J41" s="1121"/>
      <c r="K41" s="1213" t="s">
        <v>1427</v>
      </c>
      <c r="L41" s="1073"/>
      <c r="M41" s="1214"/>
      <c r="N41" s="86">
        <v>117931.8</v>
      </c>
    </row>
    <row r="42" spans="1:14" x14ac:dyDescent="0.15">
      <c r="A42" s="1076"/>
      <c r="B42" s="1101"/>
      <c r="C42" s="1076"/>
      <c r="D42" s="1101"/>
      <c r="E42" s="1076"/>
      <c r="F42" s="1101"/>
      <c r="G42" s="29"/>
      <c r="H42" s="29"/>
      <c r="I42" s="29"/>
      <c r="J42" s="29"/>
      <c r="K42" s="29"/>
      <c r="L42" s="29"/>
      <c r="M42" s="29"/>
      <c r="N42" s="29"/>
    </row>
    <row r="43" spans="1:14" x14ac:dyDescent="0.15">
      <c r="A43" s="1076"/>
      <c r="B43" s="1101"/>
      <c r="C43" s="1076"/>
      <c r="D43" s="1101"/>
      <c r="E43" s="1076"/>
      <c r="F43" s="1101"/>
      <c r="G43" s="29"/>
      <c r="H43" s="29"/>
      <c r="I43" s="29"/>
      <c r="J43" s="29"/>
      <c r="K43" s="29"/>
      <c r="L43" s="29"/>
      <c r="M43" s="29"/>
      <c r="N43" s="29"/>
    </row>
    <row r="44" spans="1:14" x14ac:dyDescent="0.15">
      <c r="A44" s="1076"/>
      <c r="B44" s="1101"/>
      <c r="C44" s="1076"/>
      <c r="D44" s="1101"/>
      <c r="E44" s="1076"/>
      <c r="F44" s="1101"/>
      <c r="G44" s="29"/>
      <c r="H44" s="29"/>
      <c r="I44" s="29"/>
      <c r="J44" s="29"/>
      <c r="K44" s="29"/>
      <c r="L44" s="29"/>
      <c r="M44" s="29"/>
      <c r="N44" s="29"/>
    </row>
    <row r="45" spans="1:14" x14ac:dyDescent="0.15">
      <c r="A45" s="1076"/>
      <c r="B45" s="1101"/>
      <c r="C45" s="1076"/>
      <c r="D45" s="1101"/>
      <c r="E45" s="1076"/>
      <c r="F45" s="1101"/>
      <c r="G45" s="29"/>
      <c r="H45" s="29"/>
      <c r="I45" s="29"/>
      <c r="J45" s="29"/>
      <c r="K45" s="29"/>
      <c r="L45" s="29"/>
      <c r="M45" s="29"/>
      <c r="N45" s="29"/>
    </row>
    <row r="46" spans="1:14" x14ac:dyDescent="0.15">
      <c r="A46" s="1166"/>
      <c r="B46" s="1168"/>
      <c r="C46" s="1166"/>
      <c r="D46" s="1168"/>
      <c r="E46" s="1166"/>
      <c r="F46" s="1168"/>
      <c r="G46" s="29"/>
      <c r="H46" s="29"/>
      <c r="I46" s="29"/>
      <c r="J46" s="29"/>
      <c r="K46" s="29"/>
      <c r="L46" s="29"/>
      <c r="M46" s="29"/>
      <c r="N46" s="29"/>
    </row>
    <row r="47" spans="1:14" x14ac:dyDescent="0.15">
      <c r="A47" s="1166"/>
      <c r="B47" s="1168"/>
      <c r="C47" s="1166"/>
      <c r="D47" s="1168"/>
      <c r="E47" s="1166"/>
      <c r="F47" s="1168"/>
      <c r="G47" s="29"/>
      <c r="H47" s="29"/>
      <c r="I47" s="29"/>
      <c r="J47" s="29"/>
      <c r="K47" s="29"/>
      <c r="L47" s="29"/>
      <c r="M47" s="29"/>
      <c r="N47" s="29"/>
    </row>
    <row r="48" spans="1:14" x14ac:dyDescent="0.15">
      <c r="A48" s="1076"/>
      <c r="B48" s="1101"/>
      <c r="C48" s="1076"/>
      <c r="D48" s="1101"/>
      <c r="E48" s="1076"/>
      <c r="F48" s="1101"/>
      <c r="G48" s="29"/>
      <c r="H48" s="29"/>
      <c r="I48" s="29"/>
      <c r="J48" s="29"/>
      <c r="K48" s="29"/>
      <c r="L48" s="29"/>
      <c r="M48" s="29"/>
      <c r="N48" s="29"/>
    </row>
    <row r="49" spans="1:14" x14ac:dyDescent="0.15">
      <c r="A49" s="1081" t="s">
        <v>1428</v>
      </c>
      <c r="B49" s="1094"/>
      <c r="C49" s="1081" t="s">
        <v>1429</v>
      </c>
      <c r="D49" s="1094"/>
      <c r="E49" s="1238">
        <v>855</v>
      </c>
      <c r="F49" s="1240"/>
      <c r="G49" s="29"/>
      <c r="H49" s="29"/>
      <c r="I49" s="29"/>
      <c r="J49" s="29"/>
      <c r="K49" s="29"/>
      <c r="L49" s="29"/>
      <c r="M49" s="29"/>
      <c r="N49" s="29"/>
    </row>
    <row r="50" spans="1:14" x14ac:dyDescent="0.15">
      <c r="A50" s="1081" t="s">
        <v>1430</v>
      </c>
      <c r="B50" s="1094"/>
      <c r="C50" s="1081" t="s">
        <v>1431</v>
      </c>
      <c r="D50" s="1094"/>
      <c r="E50" s="1238">
        <v>1300</v>
      </c>
      <c r="F50" s="1240"/>
      <c r="G50" s="29"/>
      <c r="H50" s="29"/>
      <c r="I50" s="29"/>
      <c r="J50" s="29"/>
      <c r="K50" s="29"/>
      <c r="L50" s="29"/>
      <c r="M50" s="29"/>
      <c r="N50" s="29"/>
    </row>
    <row r="51" spans="1:14" x14ac:dyDescent="0.15">
      <c r="A51" s="1081" t="s">
        <v>1432</v>
      </c>
      <c r="B51" s="1094"/>
      <c r="C51" s="1081" t="s">
        <v>1433</v>
      </c>
      <c r="D51" s="1094"/>
      <c r="E51" s="1238">
        <v>678</v>
      </c>
      <c r="F51" s="1240"/>
      <c r="G51" s="29"/>
      <c r="H51" s="29"/>
      <c r="I51" s="29"/>
      <c r="J51" s="29"/>
      <c r="K51" s="29"/>
      <c r="L51" s="29"/>
      <c r="M51" s="29"/>
      <c r="N51" s="29"/>
    </row>
    <row r="52" spans="1:14" x14ac:dyDescent="0.15">
      <c r="A52" s="1081" t="s">
        <v>1434</v>
      </c>
      <c r="B52" s="1094"/>
      <c r="C52" s="1081" t="s">
        <v>1435</v>
      </c>
      <c r="D52" s="1094"/>
      <c r="E52" s="1238">
        <v>212</v>
      </c>
      <c r="F52" s="1240"/>
      <c r="G52" s="29"/>
      <c r="H52" s="29"/>
      <c r="I52" s="29"/>
      <c r="J52" s="29"/>
      <c r="K52" s="29"/>
      <c r="L52" s="29"/>
      <c r="M52" s="29"/>
      <c r="N52" s="29"/>
    </row>
    <row r="53" spans="1:14" x14ac:dyDescent="0.15">
      <c r="A53" s="1081" t="s">
        <v>1436</v>
      </c>
      <c r="B53" s="1094"/>
      <c r="C53" s="1081" t="s">
        <v>1437</v>
      </c>
      <c r="D53" s="1094"/>
      <c r="E53" s="1238">
        <v>2071</v>
      </c>
      <c r="F53" s="1240"/>
      <c r="G53" s="29"/>
      <c r="H53" s="29"/>
      <c r="I53" s="29"/>
      <c r="J53" s="29"/>
      <c r="K53" s="29"/>
      <c r="L53" s="29"/>
      <c r="M53" s="29"/>
      <c r="N53" s="29"/>
    </row>
    <row r="54" spans="1:14" x14ac:dyDescent="0.15">
      <c r="A54" s="1336" t="s">
        <v>1438</v>
      </c>
      <c r="B54" s="1337"/>
      <c r="C54" s="1336" t="s">
        <v>1439</v>
      </c>
      <c r="D54" s="1337"/>
      <c r="E54" s="127">
        <v>54149.279999999999</v>
      </c>
      <c r="F54" s="128"/>
      <c r="G54" s="29"/>
      <c r="H54" s="29"/>
      <c r="I54" s="29"/>
      <c r="J54" s="29"/>
      <c r="K54" s="29"/>
      <c r="L54" s="29"/>
      <c r="M54" s="29"/>
      <c r="N54" s="29"/>
    </row>
    <row r="55" spans="1:14" x14ac:dyDescent="0.15">
      <c r="A55" s="1336" t="s">
        <v>1440</v>
      </c>
      <c r="B55" s="1337"/>
      <c r="C55" s="1336" t="s">
        <v>1441</v>
      </c>
      <c r="D55" s="1337"/>
      <c r="E55" s="127">
        <v>20725.07</v>
      </c>
      <c r="F55" s="128"/>
      <c r="G55" s="29"/>
      <c r="H55" s="29"/>
      <c r="I55" s="29"/>
      <c r="J55" s="29"/>
      <c r="K55" s="29"/>
      <c r="L55" s="29"/>
      <c r="M55" s="29"/>
      <c r="N55" s="29"/>
    </row>
    <row r="56" spans="1:14" x14ac:dyDescent="0.15">
      <c r="A56" s="1336" t="s">
        <v>1442</v>
      </c>
      <c r="B56" s="1337"/>
      <c r="C56" s="1336" t="s">
        <v>1443</v>
      </c>
      <c r="D56" s="1337"/>
      <c r="E56" s="127">
        <v>10957</v>
      </c>
      <c r="F56" s="128"/>
      <c r="G56" s="29"/>
      <c r="H56" s="29"/>
      <c r="I56" s="29"/>
      <c r="J56" s="29"/>
      <c r="K56" s="29"/>
      <c r="L56" s="29"/>
      <c r="M56" s="29"/>
      <c r="N56" s="29"/>
    </row>
    <row r="57" spans="1:14" x14ac:dyDescent="0.15">
      <c r="A57" s="1336" t="s">
        <v>1444</v>
      </c>
      <c r="B57" s="1337"/>
      <c r="C57" s="1336" t="s">
        <v>1445</v>
      </c>
      <c r="D57" s="1337"/>
      <c r="E57" s="127">
        <v>12124</v>
      </c>
      <c r="F57" s="128"/>
      <c r="G57" s="29"/>
      <c r="H57" s="29"/>
      <c r="I57" s="29"/>
      <c r="J57" s="29"/>
      <c r="K57" s="29"/>
      <c r="L57" s="29"/>
      <c r="M57" s="29"/>
      <c r="N57" s="29"/>
    </row>
    <row r="58" spans="1:14" x14ac:dyDescent="0.15">
      <c r="A58" s="1081" t="s">
        <v>1446</v>
      </c>
      <c r="B58" s="1094"/>
      <c r="C58" s="1081" t="s">
        <v>1447</v>
      </c>
      <c r="D58" s="1094"/>
      <c r="E58" s="1238">
        <v>262.05</v>
      </c>
      <c r="F58" s="1240"/>
      <c r="G58" s="29"/>
      <c r="H58" s="29"/>
      <c r="I58" s="29"/>
      <c r="J58" s="29"/>
      <c r="K58" s="29"/>
      <c r="L58" s="29"/>
      <c r="M58" s="29"/>
      <c r="N58" s="29"/>
    </row>
    <row r="59" spans="1:14" x14ac:dyDescent="0.15">
      <c r="A59" s="1072" t="s">
        <v>1448</v>
      </c>
      <c r="B59" s="1089"/>
      <c r="C59" s="1076"/>
      <c r="D59" s="1101"/>
      <c r="E59" s="1338">
        <v>117931.8</v>
      </c>
      <c r="F59" s="1339"/>
      <c r="G59" s="29"/>
      <c r="H59" s="29"/>
      <c r="I59" s="29"/>
      <c r="J59" s="29"/>
      <c r="K59" s="29"/>
      <c r="L59" s="29"/>
      <c r="M59" s="29"/>
      <c r="N59" s="29"/>
    </row>
    <row r="60" spans="1:14" x14ac:dyDescent="0.15">
      <c r="A60" s="1081" t="s">
        <v>1449</v>
      </c>
      <c r="B60" s="1082"/>
      <c r="C60" s="1082"/>
      <c r="D60" s="1094"/>
      <c r="E60" s="1340" t="s">
        <v>1450</v>
      </c>
      <c r="F60" s="1341"/>
      <c r="G60" s="29"/>
      <c r="H60" s="29"/>
      <c r="I60" s="29"/>
      <c r="J60" s="29"/>
      <c r="K60" s="29"/>
      <c r="L60" s="29"/>
      <c r="M60" s="29"/>
      <c r="N60" s="29"/>
    </row>
    <row r="61" spans="1:14" x14ac:dyDescent="0.15">
      <c r="A61" s="29"/>
      <c r="B61" s="29"/>
      <c r="C61" s="29"/>
      <c r="D61" s="29"/>
      <c r="E61" s="125"/>
      <c r="F61" s="125"/>
      <c r="G61" s="29"/>
      <c r="H61" s="29"/>
      <c r="I61" s="29"/>
      <c r="J61" s="29"/>
      <c r="K61" s="29"/>
      <c r="L61" s="29"/>
      <c r="M61" s="29"/>
      <c r="N61" s="29"/>
    </row>
    <row r="62" spans="1:14" x14ac:dyDescent="0.15">
      <c r="A62" s="1072" t="s">
        <v>1451</v>
      </c>
      <c r="B62" s="1073"/>
      <c r="C62" s="1073"/>
      <c r="D62" s="1089"/>
      <c r="E62" s="1342"/>
      <c r="F62" s="1343"/>
      <c r="G62" s="29"/>
      <c r="H62" s="29"/>
      <c r="I62" s="29"/>
      <c r="J62" s="29"/>
      <c r="K62" s="29"/>
      <c r="L62" s="29"/>
      <c r="M62" s="29"/>
      <c r="N62" s="29"/>
    </row>
    <row r="63" spans="1:14" x14ac:dyDescent="0.15">
      <c r="A63" s="1074" t="s">
        <v>1452</v>
      </c>
      <c r="B63" s="1075"/>
      <c r="C63" s="1075"/>
      <c r="D63" s="1092"/>
      <c r="E63" s="1238">
        <v>3187</v>
      </c>
      <c r="F63" s="1240"/>
      <c r="G63" s="29"/>
      <c r="H63" s="29"/>
      <c r="I63" s="29"/>
      <c r="J63" s="29"/>
      <c r="K63" s="29"/>
      <c r="L63" s="29"/>
      <c r="M63" s="29"/>
      <c r="N63" s="29"/>
    </row>
    <row r="64" spans="1:14" x14ac:dyDescent="0.15">
      <c r="A64" s="1074" t="s">
        <v>1428</v>
      </c>
      <c r="B64" s="1075"/>
      <c r="C64" s="1075"/>
      <c r="D64" s="1092"/>
      <c r="E64" s="1238">
        <v>855</v>
      </c>
      <c r="F64" s="1240"/>
      <c r="G64" s="29"/>
      <c r="H64" s="29"/>
      <c r="I64" s="29"/>
      <c r="J64" s="29"/>
      <c r="K64" s="29"/>
      <c r="L64" s="29"/>
      <c r="M64" s="29"/>
      <c r="N64" s="29"/>
    </row>
    <row r="65" spans="1:14" x14ac:dyDescent="0.15">
      <c r="A65" s="1074" t="s">
        <v>1430</v>
      </c>
      <c r="B65" s="1075"/>
      <c r="C65" s="1075"/>
      <c r="D65" s="1092"/>
      <c r="E65" s="1238">
        <v>1300</v>
      </c>
      <c r="F65" s="1240"/>
      <c r="G65" s="29"/>
      <c r="H65" s="29"/>
      <c r="I65" s="29"/>
      <c r="J65" s="29"/>
      <c r="K65" s="29"/>
      <c r="L65" s="29"/>
      <c r="M65" s="29"/>
      <c r="N65" s="29"/>
    </row>
    <row r="66" spans="1:14" x14ac:dyDescent="0.15">
      <c r="A66" s="1074" t="s">
        <v>1432</v>
      </c>
      <c r="B66" s="1075"/>
      <c r="C66" s="1075"/>
      <c r="D66" s="1092"/>
      <c r="E66" s="1238">
        <v>424</v>
      </c>
      <c r="F66" s="1240"/>
      <c r="G66" s="29"/>
      <c r="H66" s="29"/>
      <c r="I66" s="29"/>
      <c r="J66" s="29"/>
      <c r="K66" s="29"/>
      <c r="L66" s="29"/>
      <c r="M66" s="29"/>
      <c r="N66" s="29"/>
    </row>
    <row r="67" spans="1:14" x14ac:dyDescent="0.15">
      <c r="A67" s="1074" t="s">
        <v>1438</v>
      </c>
      <c r="B67" s="1075"/>
      <c r="C67" s="1075"/>
      <c r="D67" s="1092"/>
      <c r="E67" s="1238">
        <v>43306.080000000002</v>
      </c>
      <c r="F67" s="1240"/>
      <c r="G67" s="29"/>
      <c r="H67" s="29"/>
      <c r="I67" s="29"/>
      <c r="J67" s="29"/>
      <c r="K67" s="29"/>
      <c r="L67" s="29"/>
      <c r="M67" s="29"/>
      <c r="N67" s="29"/>
    </row>
    <row r="68" spans="1:14" x14ac:dyDescent="0.15">
      <c r="A68" s="1072" t="s">
        <v>1453</v>
      </c>
      <c r="B68" s="1073"/>
      <c r="C68" s="1073"/>
      <c r="D68" s="1089"/>
      <c r="E68" s="1338">
        <v>49072.08</v>
      </c>
      <c r="F68" s="1339"/>
      <c r="G68" s="29"/>
      <c r="H68" s="29"/>
      <c r="I68" s="29"/>
      <c r="J68" s="29"/>
      <c r="K68" s="29"/>
      <c r="L68" s="29"/>
      <c r="M68" s="29"/>
      <c r="N68" s="29"/>
    </row>
    <row r="69" spans="1:14" x14ac:dyDescent="0.15">
      <c r="A69" s="1072" t="s">
        <v>1454</v>
      </c>
      <c r="B69" s="1073"/>
      <c r="C69" s="1073"/>
      <c r="D69" s="1089"/>
      <c r="E69" s="1342"/>
      <c r="F69" s="1343"/>
      <c r="G69" s="29"/>
      <c r="H69" s="29"/>
      <c r="I69" s="29"/>
      <c r="J69" s="29"/>
      <c r="K69" s="29"/>
      <c r="L69" s="29"/>
      <c r="M69" s="29"/>
      <c r="N69" s="29"/>
    </row>
    <row r="70" spans="1:14" x14ac:dyDescent="0.15">
      <c r="A70" s="1074" t="s">
        <v>1452</v>
      </c>
      <c r="B70" s="1075"/>
      <c r="C70" s="1075"/>
      <c r="D70" s="1092"/>
      <c r="E70" s="1238">
        <v>260</v>
      </c>
      <c r="F70" s="1240"/>
      <c r="G70" s="29"/>
      <c r="H70" s="29"/>
      <c r="I70" s="29"/>
      <c r="J70" s="29"/>
      <c r="K70" s="29"/>
      <c r="L70" s="29"/>
      <c r="M70" s="29"/>
      <c r="N70" s="29"/>
    </row>
    <row r="71" spans="1:14" x14ac:dyDescent="0.15">
      <c r="A71" s="1074" t="s">
        <v>1432</v>
      </c>
      <c r="B71" s="1075"/>
      <c r="C71" s="1075"/>
      <c r="D71" s="1092"/>
      <c r="E71" s="1238">
        <v>254</v>
      </c>
      <c r="F71" s="1240"/>
      <c r="G71" s="29"/>
      <c r="H71" s="29"/>
      <c r="I71" s="29"/>
      <c r="J71" s="29"/>
      <c r="K71" s="29"/>
      <c r="L71" s="29"/>
      <c r="M71" s="29"/>
      <c r="N71" s="29"/>
    </row>
    <row r="72" spans="1:14" x14ac:dyDescent="0.15">
      <c r="A72" s="1074" t="s">
        <v>1436</v>
      </c>
      <c r="B72" s="1075"/>
      <c r="C72" s="1075"/>
      <c r="D72" s="1092"/>
      <c r="E72" s="1238">
        <v>2071</v>
      </c>
      <c r="F72" s="1240"/>
      <c r="G72" s="29"/>
      <c r="H72" s="29"/>
      <c r="I72" s="29"/>
      <c r="J72" s="29"/>
      <c r="K72" s="29"/>
      <c r="L72" s="29"/>
      <c r="M72" s="29"/>
      <c r="N72" s="29"/>
    </row>
    <row r="73" spans="1:14" x14ac:dyDescent="0.15">
      <c r="A73" s="1074" t="s">
        <v>1438</v>
      </c>
      <c r="B73" s="1075"/>
      <c r="C73" s="1075"/>
      <c r="D73" s="1092"/>
      <c r="E73" s="1238">
        <v>10824.2</v>
      </c>
      <c r="F73" s="1240"/>
      <c r="G73" s="29"/>
      <c r="H73" s="29"/>
      <c r="I73" s="29"/>
      <c r="J73" s="29"/>
      <c r="K73" s="29"/>
      <c r="L73" s="29"/>
      <c r="M73" s="29"/>
      <c r="N73" s="29"/>
    </row>
    <row r="74" spans="1:14" x14ac:dyDescent="0.15">
      <c r="A74" s="1074" t="s">
        <v>1446</v>
      </c>
      <c r="B74" s="1075"/>
      <c r="C74" s="1075"/>
      <c r="D74" s="1092"/>
      <c r="E74" s="1238">
        <v>262.05</v>
      </c>
      <c r="F74" s="1240"/>
      <c r="G74" s="29"/>
      <c r="H74" s="29"/>
      <c r="I74" s="29"/>
      <c r="J74" s="29"/>
      <c r="K74" s="29"/>
      <c r="L74" s="29"/>
      <c r="M74" s="29"/>
      <c r="N74" s="29"/>
    </row>
    <row r="75" spans="1:14" x14ac:dyDescent="0.15">
      <c r="A75" s="1072" t="s">
        <v>1455</v>
      </c>
      <c r="B75" s="1073"/>
      <c r="C75" s="1073"/>
      <c r="D75" s="1089"/>
      <c r="E75" s="1338">
        <v>13671.25</v>
      </c>
      <c r="F75" s="1339"/>
      <c r="G75" s="29"/>
      <c r="H75" s="29"/>
      <c r="I75" s="29"/>
      <c r="J75" s="29"/>
      <c r="K75" s="29"/>
      <c r="L75" s="29"/>
      <c r="M75" s="29"/>
      <c r="N75" s="29"/>
    </row>
    <row r="76" spans="1:14" x14ac:dyDescent="0.15">
      <c r="A76" s="1072" t="s">
        <v>1456</v>
      </c>
      <c r="B76" s="1073"/>
      <c r="C76" s="1073"/>
      <c r="D76" s="1089"/>
      <c r="E76" s="1342"/>
      <c r="F76" s="1343"/>
      <c r="G76" s="29"/>
      <c r="H76" s="29"/>
      <c r="I76" s="29"/>
      <c r="J76" s="29"/>
      <c r="K76" s="29"/>
      <c r="L76" s="29"/>
      <c r="M76" s="29"/>
      <c r="N76" s="29"/>
    </row>
    <row r="77" spans="1:14" x14ac:dyDescent="0.15">
      <c r="A77" s="1074" t="s">
        <v>1457</v>
      </c>
      <c r="B77" s="1075"/>
      <c r="C77" s="1075"/>
      <c r="D77" s="1092"/>
      <c r="E77" s="1238">
        <v>384</v>
      </c>
      <c r="F77" s="1240"/>
      <c r="G77" s="29"/>
      <c r="H77" s="29"/>
      <c r="I77" s="29"/>
      <c r="J77" s="29"/>
      <c r="K77" s="29"/>
      <c r="L77" s="29"/>
      <c r="M77" s="29"/>
      <c r="N77" s="29"/>
    </row>
    <row r="78" spans="1:14" x14ac:dyDescent="0.15">
      <c r="A78" s="1074" t="s">
        <v>1434</v>
      </c>
      <c r="B78" s="1075"/>
      <c r="C78" s="1075"/>
      <c r="D78" s="1092"/>
      <c r="E78" s="1238">
        <v>53</v>
      </c>
      <c r="F78" s="1240"/>
      <c r="G78" s="29"/>
      <c r="H78" s="29"/>
      <c r="I78" s="29"/>
      <c r="J78" s="29"/>
      <c r="K78" s="29"/>
      <c r="L78" s="29"/>
      <c r="M78" s="29"/>
      <c r="N78" s="29"/>
    </row>
    <row r="79" spans="1:14" x14ac:dyDescent="0.15">
      <c r="A79" s="1072" t="s">
        <v>1458</v>
      </c>
      <c r="B79" s="1073"/>
      <c r="C79" s="1073"/>
      <c r="D79" s="1089"/>
      <c r="E79" s="1338">
        <v>437</v>
      </c>
      <c r="F79" s="1339"/>
      <c r="G79" s="29"/>
      <c r="H79" s="29"/>
      <c r="I79" s="29"/>
      <c r="J79" s="29"/>
      <c r="K79" s="29"/>
      <c r="L79" s="29"/>
      <c r="M79" s="29"/>
      <c r="N79" s="29"/>
    </row>
    <row r="80" spans="1:14" x14ac:dyDescent="0.15">
      <c r="A80" s="1072" t="s">
        <v>1459</v>
      </c>
      <c r="B80" s="1073"/>
      <c r="C80" s="1073"/>
      <c r="D80" s="1089"/>
      <c r="E80" s="1342"/>
      <c r="F80" s="1343"/>
      <c r="G80" s="29"/>
      <c r="H80" s="29"/>
      <c r="I80" s="29"/>
      <c r="J80" s="29"/>
      <c r="K80" s="29"/>
      <c r="L80" s="29"/>
      <c r="M80" s="29"/>
      <c r="N80" s="29"/>
    </row>
    <row r="81" spans="1:14" x14ac:dyDescent="0.15">
      <c r="A81" s="1344" t="s">
        <v>1438</v>
      </c>
      <c r="B81" s="1345"/>
      <c r="C81" s="1345"/>
      <c r="D81" s="1346"/>
      <c r="E81" s="127">
        <v>19</v>
      </c>
      <c r="F81" s="128"/>
      <c r="G81" s="29"/>
      <c r="H81" s="29"/>
      <c r="I81" s="29"/>
      <c r="J81" s="29"/>
      <c r="K81" s="29"/>
      <c r="L81" s="29"/>
      <c r="M81" s="29"/>
      <c r="N81" s="29"/>
    </row>
    <row r="82" spans="1:14" x14ac:dyDescent="0.15">
      <c r="A82" s="1072" t="s">
        <v>1460</v>
      </c>
      <c r="B82" s="1073"/>
      <c r="C82" s="1073"/>
      <c r="D82" s="1089"/>
      <c r="E82" s="1338">
        <v>19</v>
      </c>
      <c r="F82" s="1339"/>
      <c r="G82" s="29"/>
      <c r="H82" s="29"/>
      <c r="I82" s="29"/>
      <c r="J82" s="29"/>
      <c r="K82" s="29"/>
      <c r="L82" s="29"/>
      <c r="M82" s="29"/>
      <c r="N82" s="29"/>
    </row>
    <row r="83" spans="1:14" x14ac:dyDescent="0.15">
      <c r="A83" s="1072" t="s">
        <v>1461</v>
      </c>
      <c r="B83" s="1073"/>
      <c r="C83" s="1073"/>
      <c r="D83" s="1089"/>
      <c r="E83" s="1342"/>
      <c r="F83" s="1343"/>
      <c r="G83" s="29"/>
      <c r="H83" s="29"/>
      <c r="I83" s="29"/>
      <c r="J83" s="29"/>
      <c r="K83" s="29"/>
      <c r="L83" s="29"/>
      <c r="M83" s="29"/>
      <c r="N83" s="29"/>
    </row>
    <row r="84" spans="1:14" x14ac:dyDescent="0.15">
      <c r="A84" s="1074" t="s">
        <v>1440</v>
      </c>
      <c r="B84" s="1075"/>
      <c r="C84" s="1075"/>
      <c r="D84" s="1092"/>
      <c r="E84" s="1238">
        <v>20725.07</v>
      </c>
      <c r="F84" s="1240"/>
      <c r="G84" s="29"/>
      <c r="H84" s="29"/>
      <c r="I84" s="29"/>
      <c r="J84" s="29"/>
      <c r="K84" s="29"/>
      <c r="L84" s="29"/>
      <c r="M84" s="29"/>
      <c r="N84" s="29"/>
    </row>
    <row r="85" spans="1:14" x14ac:dyDescent="0.15">
      <c r="A85" s="1072" t="s">
        <v>1462</v>
      </c>
      <c r="B85" s="1073"/>
      <c r="C85" s="1073"/>
      <c r="D85" s="1089"/>
      <c r="E85" s="1338">
        <v>20725.07</v>
      </c>
      <c r="F85" s="1339"/>
      <c r="G85" s="29"/>
      <c r="H85" s="29"/>
      <c r="I85" s="29"/>
      <c r="J85" s="29"/>
      <c r="K85" s="29"/>
      <c r="L85" s="29"/>
      <c r="M85" s="29"/>
      <c r="N85" s="29"/>
    </row>
    <row r="86" spans="1:14" x14ac:dyDescent="0.15">
      <c r="A86" s="1072" t="s">
        <v>1463</v>
      </c>
      <c r="B86" s="1073"/>
      <c r="C86" s="1073"/>
      <c r="D86" s="1089"/>
      <c r="E86" s="1342"/>
      <c r="F86" s="1343"/>
      <c r="G86" s="29"/>
      <c r="H86" s="29"/>
      <c r="I86" s="29"/>
      <c r="J86" s="29"/>
      <c r="K86" s="29"/>
      <c r="L86" s="29"/>
      <c r="M86" s="29"/>
      <c r="N86" s="29"/>
    </row>
    <row r="87" spans="1:14" x14ac:dyDescent="0.15">
      <c r="A87" s="1074" t="s">
        <v>1464</v>
      </c>
      <c r="B87" s="1075"/>
      <c r="C87" s="1075"/>
      <c r="D87" s="1092"/>
      <c r="E87" s="1238">
        <v>2248.56</v>
      </c>
      <c r="F87" s="1240"/>
      <c r="G87" s="29"/>
      <c r="H87" s="29"/>
      <c r="I87" s="29"/>
      <c r="J87" s="29"/>
      <c r="K87" s="29"/>
      <c r="L87" s="29"/>
      <c r="M87" s="29"/>
      <c r="N87" s="29"/>
    </row>
    <row r="88" spans="1:14" x14ac:dyDescent="0.15">
      <c r="A88" s="1072" t="s">
        <v>1465</v>
      </c>
      <c r="B88" s="1073"/>
      <c r="C88" s="1073"/>
      <c r="D88" s="1089"/>
      <c r="E88" s="1338">
        <v>2248.56</v>
      </c>
      <c r="F88" s="1339"/>
      <c r="G88" s="29"/>
      <c r="H88" s="29"/>
      <c r="I88" s="29"/>
      <c r="J88" s="29"/>
      <c r="K88" s="29"/>
      <c r="L88" s="29"/>
      <c r="M88" s="29"/>
      <c r="N88" s="29"/>
    </row>
    <row r="89" spans="1:14" x14ac:dyDescent="0.15">
      <c r="A89" s="1072" t="s">
        <v>1466</v>
      </c>
      <c r="B89" s="1073"/>
      <c r="C89" s="1073"/>
      <c r="D89" s="1089"/>
      <c r="E89" s="1342"/>
      <c r="F89" s="1343"/>
      <c r="G89" s="29"/>
      <c r="H89" s="29"/>
      <c r="I89" s="29"/>
      <c r="J89" s="29"/>
      <c r="K89" s="29"/>
      <c r="L89" s="29"/>
      <c r="M89" s="29"/>
      <c r="N89" s="29"/>
    </row>
    <row r="90" spans="1:14" x14ac:dyDescent="0.15">
      <c r="A90" s="1074" t="s">
        <v>1457</v>
      </c>
      <c r="B90" s="1075"/>
      <c r="C90" s="1075"/>
      <c r="D90" s="1092"/>
      <c r="E90" s="1238">
        <v>2460</v>
      </c>
      <c r="F90" s="1240"/>
      <c r="G90" s="29"/>
      <c r="H90" s="29"/>
      <c r="I90" s="29"/>
      <c r="J90" s="29"/>
      <c r="K90" s="29"/>
      <c r="L90" s="29"/>
      <c r="M90" s="29"/>
      <c r="N90" s="29"/>
    </row>
    <row r="91" spans="1:14" x14ac:dyDescent="0.15">
      <c r="A91" s="1074" t="s">
        <v>1434</v>
      </c>
      <c r="B91" s="1075"/>
      <c r="C91" s="1075"/>
      <c r="D91" s="1092"/>
      <c r="E91" s="1238">
        <v>106</v>
      </c>
      <c r="F91" s="1240"/>
      <c r="G91" s="29"/>
      <c r="H91" s="29"/>
      <c r="I91" s="29"/>
      <c r="J91" s="29"/>
      <c r="K91" s="29"/>
      <c r="L91" s="29"/>
      <c r="M91" s="29"/>
      <c r="N91" s="29"/>
    </row>
    <row r="92" spans="1:14" x14ac:dyDescent="0.15">
      <c r="A92" s="1072" t="s">
        <v>1467</v>
      </c>
      <c r="B92" s="1073"/>
      <c r="C92" s="1073"/>
      <c r="D92" s="1089"/>
      <c r="E92" s="1338">
        <v>2566</v>
      </c>
      <c r="F92" s="1339"/>
      <c r="G92" s="29"/>
      <c r="H92" s="29"/>
      <c r="I92" s="29"/>
      <c r="J92" s="29"/>
      <c r="K92" s="29"/>
      <c r="L92" s="29"/>
      <c r="M92" s="29"/>
      <c r="N92" s="29"/>
    </row>
    <row r="93" spans="1:14" x14ac:dyDescent="0.15">
      <c r="A93" s="1072" t="s">
        <v>1468</v>
      </c>
      <c r="B93" s="1073"/>
      <c r="C93" s="1073"/>
      <c r="D93" s="1089"/>
      <c r="E93" s="1342"/>
      <c r="F93" s="1343"/>
      <c r="G93" s="29"/>
      <c r="H93" s="29"/>
      <c r="I93" s="29"/>
      <c r="J93" s="29"/>
      <c r="K93" s="29"/>
      <c r="L93" s="29"/>
      <c r="M93" s="29"/>
      <c r="N93" s="29"/>
    </row>
    <row r="94" spans="1:14" x14ac:dyDescent="0.15">
      <c r="A94" s="1074" t="s">
        <v>1457</v>
      </c>
      <c r="B94" s="1075"/>
      <c r="C94" s="1075"/>
      <c r="D94" s="1092"/>
      <c r="E94" s="1238">
        <v>2638</v>
      </c>
      <c r="F94" s="1240"/>
      <c r="G94" s="29"/>
      <c r="H94" s="29"/>
      <c r="I94" s="29"/>
      <c r="J94" s="29"/>
      <c r="K94" s="29"/>
      <c r="L94" s="29"/>
      <c r="M94" s="29"/>
      <c r="N94" s="29"/>
    </row>
    <row r="95" spans="1:14" x14ac:dyDescent="0.15">
      <c r="A95" s="1074" t="s">
        <v>1469</v>
      </c>
      <c r="B95" s="1075"/>
      <c r="C95" s="1075"/>
      <c r="D95" s="1092"/>
      <c r="E95" s="1238">
        <v>506</v>
      </c>
      <c r="F95" s="1240"/>
      <c r="G95" s="29"/>
      <c r="H95" s="29"/>
      <c r="I95" s="29"/>
      <c r="J95" s="29"/>
      <c r="K95" s="29"/>
      <c r="L95" s="29"/>
      <c r="M95" s="29"/>
      <c r="N95" s="29"/>
    </row>
    <row r="96" spans="1:14" x14ac:dyDescent="0.15">
      <c r="A96" s="1072" t="s">
        <v>1470</v>
      </c>
      <c r="B96" s="1073"/>
      <c r="C96" s="1073"/>
      <c r="D96" s="1089"/>
      <c r="E96" s="1338">
        <v>3144</v>
      </c>
      <c r="F96" s="1339"/>
      <c r="G96" s="29"/>
      <c r="H96" s="29"/>
      <c r="I96" s="29"/>
      <c r="J96" s="29"/>
      <c r="K96" s="29"/>
      <c r="L96" s="29"/>
      <c r="M96" s="29"/>
      <c r="N96" s="29"/>
    </row>
    <row r="97" spans="1:14" x14ac:dyDescent="0.15">
      <c r="A97" s="29"/>
      <c r="B97" s="29"/>
      <c r="C97" s="29"/>
      <c r="D97" s="29"/>
      <c r="E97" s="125"/>
      <c r="F97" s="125"/>
      <c r="G97" s="29"/>
      <c r="H97" s="29"/>
      <c r="I97" s="29"/>
      <c r="J97" s="29"/>
      <c r="K97" s="29"/>
      <c r="L97" s="29"/>
      <c r="M97" s="29"/>
      <c r="N97" s="29"/>
    </row>
    <row r="98" spans="1:14" x14ac:dyDescent="0.15">
      <c r="A98" s="1072" t="s">
        <v>1471</v>
      </c>
      <c r="B98" s="1073"/>
      <c r="C98" s="1073"/>
      <c r="D98" s="1089"/>
      <c r="E98" s="1342"/>
      <c r="F98" s="1343"/>
      <c r="G98" s="29"/>
      <c r="H98" s="29"/>
      <c r="I98" s="29"/>
      <c r="J98" s="29"/>
      <c r="K98" s="29"/>
      <c r="L98" s="29"/>
      <c r="M98" s="29"/>
      <c r="N98" s="29"/>
    </row>
    <row r="99" spans="1:14" x14ac:dyDescent="0.15">
      <c r="A99" s="1074" t="s">
        <v>1457</v>
      </c>
      <c r="B99" s="1075"/>
      <c r="C99" s="1075"/>
      <c r="D99" s="1092"/>
      <c r="E99" s="1238">
        <v>142</v>
      </c>
      <c r="F99" s="1240"/>
      <c r="G99" s="29"/>
      <c r="H99" s="29"/>
      <c r="I99" s="29"/>
      <c r="J99" s="29"/>
      <c r="K99" s="29"/>
      <c r="L99" s="29"/>
      <c r="M99" s="29"/>
      <c r="N99" s="29"/>
    </row>
    <row r="100" spans="1:14" x14ac:dyDescent="0.15">
      <c r="A100" s="1072" t="s">
        <v>1472</v>
      </c>
      <c r="B100" s="1073"/>
      <c r="C100" s="1073"/>
      <c r="D100" s="1089"/>
      <c r="E100" s="1338">
        <v>142</v>
      </c>
      <c r="F100" s="1339"/>
      <c r="G100" s="29"/>
      <c r="H100" s="29"/>
      <c r="I100" s="29"/>
      <c r="J100" s="29"/>
      <c r="K100" s="29"/>
      <c r="L100" s="29"/>
      <c r="M100" s="29"/>
      <c r="N100" s="29"/>
    </row>
    <row r="101" spans="1:14" x14ac:dyDescent="0.15">
      <c r="A101" s="1072" t="s">
        <v>1473</v>
      </c>
      <c r="B101" s="1073"/>
      <c r="C101" s="1073"/>
      <c r="D101" s="1089"/>
      <c r="E101" s="1342"/>
      <c r="F101" s="1343"/>
      <c r="G101" s="29"/>
      <c r="H101" s="29"/>
      <c r="I101" s="29"/>
      <c r="J101" s="29"/>
      <c r="K101" s="29"/>
      <c r="L101" s="29"/>
      <c r="M101" s="29"/>
      <c r="N101" s="29"/>
    </row>
    <row r="102" spans="1:14" x14ac:dyDescent="0.15">
      <c r="A102" s="1074" t="s">
        <v>1457</v>
      </c>
      <c r="B102" s="1075"/>
      <c r="C102" s="1075"/>
      <c r="D102" s="1092"/>
      <c r="E102" s="1238">
        <v>133</v>
      </c>
      <c r="F102" s="1240"/>
      <c r="G102" s="29"/>
      <c r="H102" s="29"/>
      <c r="I102" s="29"/>
      <c r="J102" s="29"/>
      <c r="K102" s="29"/>
      <c r="L102" s="29"/>
      <c r="M102" s="29"/>
      <c r="N102" s="29"/>
    </row>
    <row r="103" spans="1:14" x14ac:dyDescent="0.15">
      <c r="A103" s="1074" t="s">
        <v>1434</v>
      </c>
      <c r="B103" s="1075"/>
      <c r="C103" s="1075"/>
      <c r="D103" s="1092"/>
      <c r="E103" s="1238">
        <v>53</v>
      </c>
      <c r="F103" s="1240"/>
      <c r="G103" s="29"/>
      <c r="H103" s="29"/>
      <c r="I103" s="29"/>
      <c r="J103" s="29"/>
      <c r="K103" s="29"/>
      <c r="L103" s="29"/>
      <c r="M103" s="29"/>
      <c r="N103" s="29"/>
    </row>
    <row r="104" spans="1:14" x14ac:dyDescent="0.15">
      <c r="A104" s="1072" t="s">
        <v>1474</v>
      </c>
      <c r="B104" s="1073"/>
      <c r="C104" s="1073"/>
      <c r="D104" s="1089"/>
      <c r="E104" s="1338">
        <v>186</v>
      </c>
      <c r="F104" s="1339"/>
      <c r="G104" s="29"/>
      <c r="H104" s="29"/>
      <c r="I104" s="29"/>
      <c r="J104" s="29"/>
      <c r="K104" s="29"/>
      <c r="L104" s="29"/>
      <c r="M104" s="29"/>
      <c r="N104" s="29"/>
    </row>
    <row r="105" spans="1:14" x14ac:dyDescent="0.15">
      <c r="A105" s="1072" t="s">
        <v>1475</v>
      </c>
      <c r="B105" s="1073"/>
      <c r="C105" s="1073"/>
      <c r="D105" s="1089"/>
      <c r="E105" s="1342"/>
      <c r="F105" s="1343"/>
      <c r="G105" s="29"/>
      <c r="H105" s="29"/>
      <c r="I105" s="29"/>
      <c r="J105" s="29"/>
      <c r="K105" s="29"/>
      <c r="L105" s="29"/>
      <c r="M105" s="29"/>
      <c r="N105" s="29"/>
    </row>
    <row r="106" spans="1:14" x14ac:dyDescent="0.15">
      <c r="A106" s="1074" t="s">
        <v>1476</v>
      </c>
      <c r="B106" s="1075"/>
      <c r="C106" s="1075"/>
      <c r="D106" s="1092"/>
      <c r="E106" s="1238">
        <v>1000</v>
      </c>
      <c r="F106" s="1240"/>
      <c r="G106" s="29"/>
      <c r="H106" s="29"/>
      <c r="I106" s="29"/>
      <c r="J106" s="29"/>
      <c r="K106" s="29"/>
      <c r="L106" s="29"/>
      <c r="M106" s="29"/>
      <c r="N106" s="29"/>
    </row>
    <row r="107" spans="1:14" x14ac:dyDescent="0.15">
      <c r="A107" s="1074" t="s">
        <v>1457</v>
      </c>
      <c r="B107" s="1075"/>
      <c r="C107" s="1075"/>
      <c r="D107" s="1092"/>
      <c r="E107" s="1238">
        <v>832</v>
      </c>
      <c r="F107" s="1240"/>
      <c r="G107" s="29"/>
      <c r="H107" s="29"/>
      <c r="I107" s="29"/>
      <c r="J107" s="29"/>
      <c r="K107" s="29"/>
      <c r="L107" s="29"/>
      <c r="M107" s="29"/>
      <c r="N107" s="29"/>
    </row>
    <row r="108" spans="1:14" x14ac:dyDescent="0.15">
      <c r="A108" s="1072" t="s">
        <v>1477</v>
      </c>
      <c r="B108" s="1073"/>
      <c r="C108" s="1073"/>
      <c r="D108" s="1089"/>
      <c r="E108" s="1338">
        <v>1832</v>
      </c>
      <c r="F108" s="1339"/>
      <c r="G108" s="29"/>
      <c r="H108" s="29"/>
      <c r="I108" s="29"/>
      <c r="J108" s="29"/>
      <c r="K108" s="29"/>
      <c r="L108" s="29"/>
      <c r="M108" s="29"/>
      <c r="N108" s="29"/>
    </row>
    <row r="109" spans="1:14" x14ac:dyDescent="0.15">
      <c r="A109" s="1072" t="s">
        <v>1478</v>
      </c>
      <c r="B109" s="1073"/>
      <c r="C109" s="1073"/>
      <c r="D109" s="1089"/>
      <c r="E109" s="1342"/>
      <c r="F109" s="1343"/>
      <c r="G109" s="29"/>
      <c r="H109" s="29"/>
      <c r="I109" s="29"/>
      <c r="J109" s="29"/>
      <c r="K109" s="29"/>
      <c r="L109" s="29"/>
      <c r="M109" s="29"/>
      <c r="N109" s="29"/>
    </row>
    <row r="110" spans="1:14" x14ac:dyDescent="0.15">
      <c r="A110" s="1074" t="s">
        <v>1444</v>
      </c>
      <c r="B110" s="1075"/>
      <c r="C110" s="1075"/>
      <c r="D110" s="1092"/>
      <c r="E110" s="1238">
        <v>12124</v>
      </c>
      <c r="F110" s="1240"/>
      <c r="G110" s="29"/>
      <c r="H110" s="29"/>
      <c r="I110" s="29"/>
      <c r="J110" s="29"/>
      <c r="K110" s="29"/>
      <c r="L110" s="29"/>
      <c r="M110" s="29"/>
      <c r="N110" s="29"/>
    </row>
    <row r="111" spans="1:14" x14ac:dyDescent="0.15">
      <c r="A111" s="1072" t="s">
        <v>1479</v>
      </c>
      <c r="B111" s="1073"/>
      <c r="C111" s="1073"/>
      <c r="D111" s="1089"/>
      <c r="E111" s="1338">
        <v>12124</v>
      </c>
      <c r="F111" s="1339"/>
      <c r="G111" s="29"/>
      <c r="H111" s="29"/>
      <c r="I111" s="29"/>
      <c r="J111" s="29"/>
      <c r="K111" s="29"/>
      <c r="L111" s="29"/>
      <c r="M111" s="29"/>
      <c r="N111" s="29"/>
    </row>
    <row r="112" spans="1:14" x14ac:dyDescent="0.15">
      <c r="A112" s="1072" t="s">
        <v>1480</v>
      </c>
      <c r="B112" s="1073"/>
      <c r="C112" s="1073"/>
      <c r="D112" s="1089"/>
      <c r="E112" s="1342"/>
      <c r="F112" s="1343"/>
      <c r="G112" s="29"/>
      <c r="H112" s="29"/>
      <c r="I112" s="29"/>
      <c r="J112" s="29"/>
      <c r="K112" s="29"/>
      <c r="L112" s="29"/>
      <c r="M112" s="29"/>
      <c r="N112" s="29"/>
    </row>
    <row r="113" spans="1:17" x14ac:dyDescent="0.15">
      <c r="A113" s="1074" t="s">
        <v>1442</v>
      </c>
      <c r="B113" s="1075"/>
      <c r="C113" s="1075"/>
      <c r="D113" s="1092"/>
      <c r="E113" s="1238">
        <v>10957</v>
      </c>
      <c r="F113" s="1240"/>
      <c r="G113" s="29"/>
      <c r="H113" s="29"/>
      <c r="I113" s="29"/>
      <c r="J113" s="29"/>
      <c r="K113" s="29"/>
      <c r="L113" s="29"/>
      <c r="M113" s="29"/>
      <c r="N113" s="29"/>
    </row>
    <row r="114" spans="1:17" x14ac:dyDescent="0.15">
      <c r="A114" s="1072" t="s">
        <v>1481</v>
      </c>
      <c r="B114" s="1073"/>
      <c r="C114" s="1073"/>
      <c r="D114" s="1089"/>
      <c r="E114" s="1338">
        <v>10957</v>
      </c>
      <c r="F114" s="1339"/>
      <c r="G114" s="29"/>
      <c r="H114" s="29"/>
      <c r="I114" s="29"/>
      <c r="J114" s="29"/>
      <c r="K114" s="29"/>
      <c r="L114" s="29"/>
      <c r="M114" s="29"/>
      <c r="N114" s="29"/>
    </row>
    <row r="115" spans="1:17" x14ac:dyDescent="0.15">
      <c r="A115" s="1072" t="s">
        <v>1482</v>
      </c>
      <c r="B115" s="1073"/>
      <c r="C115" s="1073"/>
      <c r="D115" s="1089"/>
      <c r="E115" s="1342"/>
      <c r="F115" s="1343"/>
      <c r="G115" s="29"/>
      <c r="H115" s="29"/>
      <c r="I115" s="29"/>
      <c r="J115" s="29"/>
      <c r="K115" s="29"/>
      <c r="L115" s="29"/>
      <c r="M115" s="29"/>
      <c r="N115" s="29"/>
    </row>
    <row r="116" spans="1:17" x14ac:dyDescent="0.15">
      <c r="A116" s="1074" t="s">
        <v>1483</v>
      </c>
      <c r="B116" s="1075"/>
      <c r="C116" s="1075"/>
      <c r="D116" s="1092"/>
      <c r="E116" s="1238">
        <v>594.84</v>
      </c>
      <c r="F116" s="1240"/>
      <c r="G116" s="29"/>
      <c r="H116" s="29"/>
      <c r="I116" s="29"/>
      <c r="J116" s="29"/>
      <c r="K116" s="29"/>
      <c r="L116" s="29"/>
      <c r="M116" s="29"/>
      <c r="N116" s="29"/>
    </row>
    <row r="117" spans="1:17" x14ac:dyDescent="0.15">
      <c r="A117" s="1074" t="s">
        <v>1469</v>
      </c>
      <c r="B117" s="1075"/>
      <c r="C117" s="1075"/>
      <c r="D117" s="1092"/>
      <c r="E117" s="1238">
        <v>213</v>
      </c>
      <c r="F117" s="1240"/>
      <c r="G117" s="29"/>
      <c r="H117" s="29"/>
      <c r="I117" s="29"/>
      <c r="J117" s="29"/>
      <c r="K117" s="29"/>
      <c r="L117" s="29"/>
      <c r="M117" s="29"/>
      <c r="N117" s="29"/>
    </row>
    <row r="118" spans="1:17" x14ac:dyDescent="0.15">
      <c r="A118" s="1072" t="s">
        <v>1484</v>
      </c>
      <c r="B118" s="1073"/>
      <c r="C118" s="1073"/>
      <c r="D118" s="1089"/>
      <c r="E118" s="1338">
        <v>807.84</v>
      </c>
      <c r="F118" s="1339"/>
      <c r="G118" s="29"/>
      <c r="H118" s="29"/>
      <c r="I118" s="29"/>
      <c r="J118" s="29"/>
      <c r="K118" s="29"/>
      <c r="L118" s="29"/>
      <c r="M118" s="29"/>
      <c r="N118" s="29"/>
    </row>
    <row r="119" spans="1:17" x14ac:dyDescent="0.15">
      <c r="A119" s="1072" t="s">
        <v>1448</v>
      </c>
      <c r="B119" s="1073"/>
      <c r="C119" s="1073"/>
      <c r="D119" s="1089"/>
      <c r="E119" s="1338">
        <v>117931.8</v>
      </c>
      <c r="F119" s="1339"/>
      <c r="G119" s="29"/>
      <c r="H119" s="29"/>
      <c r="I119" s="29"/>
      <c r="J119" s="29"/>
      <c r="K119" s="29"/>
      <c r="L119" s="29"/>
      <c r="M119" s="29"/>
      <c r="N119" s="29"/>
    </row>
    <row r="121" spans="1:17" x14ac:dyDescent="0.15">
      <c r="A121" s="239" t="s">
        <v>2956</v>
      </c>
    </row>
    <row r="122" spans="1:17" x14ac:dyDescent="0.15">
      <c r="A122" s="1081" t="s">
        <v>2742</v>
      </c>
      <c r="B122" s="1094"/>
      <c r="C122" s="1081" t="s">
        <v>2743</v>
      </c>
      <c r="D122" s="1094"/>
      <c r="E122" s="1081" t="s">
        <v>1450</v>
      </c>
      <c r="F122" s="1082"/>
      <c r="G122" s="1094"/>
      <c r="H122" s="1122" t="s">
        <v>1412</v>
      </c>
      <c r="I122" s="1123"/>
      <c r="J122" s="1123"/>
      <c r="K122" s="1123"/>
      <c r="L122" s="1123"/>
      <c r="M122" s="1123"/>
      <c r="N122" s="1123"/>
      <c r="O122" s="1124"/>
      <c r="P122" s="103">
        <v>1500</v>
      </c>
      <c r="Q122" s="29"/>
    </row>
    <row r="123" spans="1:17" x14ac:dyDescent="0.15">
      <c r="A123" s="1336" t="s">
        <v>1464</v>
      </c>
      <c r="B123" s="1337"/>
      <c r="C123" s="1336" t="s">
        <v>2744</v>
      </c>
      <c r="D123" s="1337"/>
      <c r="E123" s="127">
        <v>23748.33</v>
      </c>
      <c r="F123" s="129"/>
      <c r="G123" s="128"/>
      <c r="H123" s="1129" t="s">
        <v>1414</v>
      </c>
      <c r="I123" s="1082"/>
      <c r="J123" s="1082"/>
      <c r="K123" s="1082"/>
      <c r="L123" s="1082"/>
      <c r="M123" s="1082"/>
      <c r="N123" s="1082"/>
      <c r="O123" s="1130"/>
      <c r="P123" s="85">
        <v>437157.02</v>
      </c>
      <c r="Q123" s="29"/>
    </row>
    <row r="124" spans="1:17" ht="13" customHeight="1" x14ac:dyDescent="0.15">
      <c r="A124" s="1336" t="s">
        <v>2745</v>
      </c>
      <c r="B124" s="1337"/>
      <c r="C124" s="1336" t="s">
        <v>2746</v>
      </c>
      <c r="D124" s="1337"/>
      <c r="E124" s="127">
        <v>404</v>
      </c>
      <c r="F124" s="129"/>
      <c r="G124" s="128"/>
      <c r="H124" s="1129" t="s">
        <v>1416</v>
      </c>
      <c r="I124" s="1082"/>
      <c r="J124" s="1082"/>
      <c r="K124" s="1082"/>
      <c r="L124" s="1082"/>
      <c r="M124" s="1082"/>
      <c r="N124" s="1082"/>
      <c r="O124" s="1130"/>
      <c r="P124" s="84">
        <v>0</v>
      </c>
      <c r="Q124" s="29"/>
    </row>
    <row r="125" spans="1:17" ht="13" customHeight="1" x14ac:dyDescent="0.15">
      <c r="A125" s="1336" t="s">
        <v>2747</v>
      </c>
      <c r="B125" s="1337"/>
      <c r="C125" s="1336" t="s">
        <v>2748</v>
      </c>
      <c r="D125" s="1337"/>
      <c r="E125" s="127">
        <v>4818</v>
      </c>
      <c r="F125" s="129"/>
      <c r="G125" s="128"/>
      <c r="H125" s="1129" t="s">
        <v>1418</v>
      </c>
      <c r="I125" s="1082"/>
      <c r="J125" s="1082"/>
      <c r="K125" s="1082"/>
      <c r="L125" s="1082"/>
      <c r="M125" s="1082"/>
      <c r="N125" s="1082"/>
      <c r="O125" s="1130"/>
      <c r="P125" s="85">
        <v>236277.31</v>
      </c>
      <c r="Q125" s="29"/>
    </row>
    <row r="126" spans="1:17" ht="13" customHeight="1" x14ac:dyDescent="0.15">
      <c r="A126" s="1336" t="s">
        <v>2749</v>
      </c>
      <c r="B126" s="1337"/>
      <c r="C126" s="1336" t="s">
        <v>2750</v>
      </c>
      <c r="D126" s="1337"/>
      <c r="E126" s="127">
        <v>990</v>
      </c>
      <c r="F126" s="129"/>
      <c r="G126" s="128"/>
      <c r="H126" s="1217" t="s">
        <v>1420</v>
      </c>
      <c r="I126" s="1218"/>
      <c r="J126" s="1218"/>
      <c r="K126" s="1218"/>
      <c r="L126" s="1218"/>
      <c r="M126" s="1218"/>
      <c r="N126" s="1218"/>
      <c r="O126" s="1219"/>
      <c r="P126" s="104">
        <v>0</v>
      </c>
      <c r="Q126" s="29"/>
    </row>
    <row r="127" spans="1:17" ht="13" customHeight="1" x14ac:dyDescent="0.15">
      <c r="A127" s="1336" t="s">
        <v>2751</v>
      </c>
      <c r="B127" s="1337"/>
      <c r="C127" s="1336" t="s">
        <v>2752</v>
      </c>
      <c r="D127" s="1337"/>
      <c r="E127" s="127">
        <v>5633</v>
      </c>
      <c r="F127" s="129"/>
      <c r="G127" s="128"/>
      <c r="H127" s="1119"/>
      <c r="I127" s="1120"/>
      <c r="J127" s="1120"/>
      <c r="K127" s="1121"/>
      <c r="L127" s="1146" t="s">
        <v>1422</v>
      </c>
      <c r="M127" s="1147"/>
      <c r="N127" s="1147"/>
      <c r="O127" s="1148"/>
      <c r="P127" s="105">
        <v>674934.33</v>
      </c>
      <c r="Q127" s="29"/>
    </row>
    <row r="128" spans="1:17" ht="13" customHeight="1" x14ac:dyDescent="0.15">
      <c r="A128" s="1336" t="s">
        <v>1452</v>
      </c>
      <c r="B128" s="1337"/>
      <c r="C128" s="1336" t="s">
        <v>2753</v>
      </c>
      <c r="D128" s="1337"/>
      <c r="E128" s="127">
        <v>6730</v>
      </c>
      <c r="F128" s="129"/>
      <c r="G128" s="128"/>
      <c r="H128" s="1119"/>
      <c r="I128" s="1120"/>
      <c r="J128" s="1120"/>
      <c r="K128" s="1121"/>
      <c r="L128" s="1129" t="s">
        <v>1424</v>
      </c>
      <c r="M128" s="1082"/>
      <c r="N128" s="1082"/>
      <c r="O128" s="1130"/>
      <c r="P128" s="106">
        <v>-604</v>
      </c>
      <c r="Q128" s="29"/>
    </row>
    <row r="129" spans="1:17" ht="13" customHeight="1" x14ac:dyDescent="0.15">
      <c r="A129" s="1336" t="s">
        <v>2754</v>
      </c>
      <c r="B129" s="1337"/>
      <c r="C129" s="1336" t="s">
        <v>2755</v>
      </c>
      <c r="D129" s="1337"/>
      <c r="E129" s="127">
        <v>2033</v>
      </c>
      <c r="F129" s="129"/>
      <c r="G129" s="128"/>
      <c r="H129" s="1119"/>
      <c r="I129" s="1120"/>
      <c r="J129" s="1120"/>
      <c r="K129" s="1121"/>
      <c r="L129" s="1213" t="s">
        <v>1427</v>
      </c>
      <c r="M129" s="1073"/>
      <c r="N129" s="1073"/>
      <c r="O129" s="1214"/>
      <c r="P129" s="86">
        <v>674330.33</v>
      </c>
      <c r="Q129" s="29"/>
    </row>
    <row r="130" spans="1:17" ht="13" customHeight="1" x14ac:dyDescent="0.15">
      <c r="A130" s="1081" t="s">
        <v>2756</v>
      </c>
      <c r="B130" s="1094"/>
      <c r="C130" s="1081" t="s">
        <v>2757</v>
      </c>
      <c r="D130" s="1094"/>
      <c r="E130" s="1238">
        <v>113</v>
      </c>
      <c r="F130" s="1239"/>
      <c r="G130" s="1240"/>
      <c r="H130" s="29"/>
      <c r="I130" s="29"/>
      <c r="J130" s="29"/>
      <c r="K130" s="29"/>
      <c r="L130" s="29"/>
      <c r="M130" s="29"/>
      <c r="N130" s="29"/>
      <c r="O130" s="29"/>
      <c r="P130" s="29"/>
      <c r="Q130" s="29"/>
    </row>
    <row r="131" spans="1:17" ht="13" customHeight="1" x14ac:dyDescent="0.15">
      <c r="A131" s="1081" t="s">
        <v>2758</v>
      </c>
      <c r="B131" s="1094"/>
      <c r="C131" s="1081" t="s">
        <v>2759</v>
      </c>
      <c r="D131" s="1094"/>
      <c r="E131" s="1238">
        <v>400</v>
      </c>
      <c r="F131" s="1239"/>
      <c r="G131" s="1240"/>
      <c r="H131" s="29"/>
      <c r="I131" s="29"/>
      <c r="J131" s="29"/>
      <c r="K131" s="29"/>
      <c r="L131" s="29"/>
      <c r="M131" s="29"/>
      <c r="N131" s="29"/>
      <c r="O131" s="29"/>
      <c r="P131" s="29"/>
      <c r="Q131" s="29"/>
    </row>
    <row r="132" spans="1:17" x14ac:dyDescent="0.15">
      <c r="A132" s="1081" t="s">
        <v>2760</v>
      </c>
      <c r="B132" s="1094"/>
      <c r="C132" s="1081" t="s">
        <v>2761</v>
      </c>
      <c r="D132" s="1094"/>
      <c r="E132" s="1238">
        <v>1438</v>
      </c>
      <c r="F132" s="1239"/>
      <c r="G132" s="1240"/>
      <c r="H132" s="29"/>
      <c r="I132" s="29"/>
      <c r="J132" s="29"/>
      <c r="K132" s="29"/>
      <c r="L132" s="29"/>
      <c r="M132" s="29"/>
      <c r="N132" s="29"/>
      <c r="O132" s="29"/>
      <c r="P132" s="29"/>
      <c r="Q132" s="29"/>
    </row>
    <row r="133" spans="1:17" x14ac:dyDescent="0.15">
      <c r="A133" s="1081" t="s">
        <v>1428</v>
      </c>
      <c r="B133" s="1094"/>
      <c r="C133" s="1081" t="s">
        <v>1429</v>
      </c>
      <c r="D133" s="1094"/>
      <c r="E133" s="1238">
        <v>6296</v>
      </c>
      <c r="F133" s="1239"/>
      <c r="G133" s="1240"/>
      <c r="H133" s="29"/>
      <c r="I133" s="29"/>
      <c r="J133" s="29"/>
      <c r="K133" s="29"/>
      <c r="L133" s="29"/>
      <c r="M133" s="29"/>
      <c r="N133" s="29"/>
      <c r="O133" s="29"/>
      <c r="P133" s="29"/>
      <c r="Q133" s="29"/>
    </row>
    <row r="134" spans="1:17" x14ac:dyDescent="0.15">
      <c r="A134" s="1081" t="s">
        <v>1430</v>
      </c>
      <c r="B134" s="1094"/>
      <c r="C134" s="1081" t="s">
        <v>1431</v>
      </c>
      <c r="D134" s="1094"/>
      <c r="E134" s="1238">
        <v>11929</v>
      </c>
      <c r="F134" s="1239"/>
      <c r="G134" s="1240"/>
      <c r="H134" s="29"/>
      <c r="I134" s="29"/>
      <c r="J134" s="29"/>
      <c r="K134" s="29"/>
      <c r="L134" s="29"/>
      <c r="M134" s="29"/>
      <c r="N134" s="29"/>
      <c r="O134" s="29"/>
      <c r="P134" s="29"/>
      <c r="Q134" s="29"/>
    </row>
    <row r="135" spans="1:17" x14ac:dyDescent="0.15">
      <c r="A135" s="1081" t="s">
        <v>1432</v>
      </c>
      <c r="B135" s="1094"/>
      <c r="C135" s="1081" t="s">
        <v>1433</v>
      </c>
      <c r="D135" s="1094"/>
      <c r="E135" s="1238">
        <v>4400</v>
      </c>
      <c r="F135" s="1239"/>
      <c r="G135" s="1240"/>
      <c r="H135" s="29"/>
      <c r="I135" s="29"/>
      <c r="J135" s="29"/>
      <c r="K135" s="29"/>
      <c r="L135" s="29"/>
      <c r="M135" s="29"/>
      <c r="N135" s="29"/>
      <c r="O135" s="29"/>
      <c r="P135" s="29"/>
      <c r="Q135" s="29"/>
    </row>
    <row r="136" spans="1:17" x14ac:dyDescent="0.15">
      <c r="A136" s="1081" t="s">
        <v>2762</v>
      </c>
      <c r="B136" s="1094"/>
      <c r="C136" s="1081" t="s">
        <v>2763</v>
      </c>
      <c r="D136" s="1094"/>
      <c r="E136" s="1238">
        <v>165</v>
      </c>
      <c r="F136" s="1239"/>
      <c r="G136" s="1240"/>
      <c r="H136" s="29"/>
      <c r="I136" s="29"/>
      <c r="J136" s="29"/>
      <c r="K136" s="29"/>
      <c r="L136" s="29"/>
      <c r="M136" s="29"/>
      <c r="N136" s="29"/>
      <c r="O136" s="29"/>
      <c r="P136" s="29"/>
      <c r="Q136" s="29"/>
    </row>
    <row r="137" spans="1:17" x14ac:dyDescent="0.15">
      <c r="A137" s="1336" t="s">
        <v>2764</v>
      </c>
      <c r="B137" s="1337"/>
      <c r="C137" s="1336" t="s">
        <v>2765</v>
      </c>
      <c r="D137" s="1337"/>
      <c r="E137" s="127">
        <v>20399</v>
      </c>
      <c r="F137" s="129"/>
      <c r="G137" s="128"/>
      <c r="H137" s="29"/>
      <c r="I137" s="29"/>
      <c r="J137" s="29"/>
      <c r="K137" s="29"/>
      <c r="L137" s="29"/>
      <c r="M137" s="29"/>
      <c r="N137" s="29"/>
      <c r="O137" s="29"/>
      <c r="P137" s="29"/>
      <c r="Q137" s="29"/>
    </row>
    <row r="138" spans="1:17" x14ac:dyDescent="0.15">
      <c r="A138" s="1081" t="s">
        <v>2766</v>
      </c>
      <c r="B138" s="1094"/>
      <c r="C138" s="1081" t="s">
        <v>2767</v>
      </c>
      <c r="D138" s="1094"/>
      <c r="E138" s="1238">
        <v>54852</v>
      </c>
      <c r="F138" s="1239"/>
      <c r="G138" s="1240"/>
      <c r="H138" s="29"/>
      <c r="I138" s="29"/>
      <c r="J138" s="29"/>
      <c r="K138" s="29"/>
      <c r="L138" s="29"/>
      <c r="M138" s="29"/>
      <c r="N138" s="29"/>
      <c r="O138" s="29"/>
      <c r="P138" s="29"/>
      <c r="Q138" s="29"/>
    </row>
    <row r="139" spans="1:17" x14ac:dyDescent="0.15">
      <c r="A139" s="29"/>
      <c r="B139" s="29"/>
      <c r="C139" s="29"/>
      <c r="D139" s="29"/>
      <c r="E139" s="125"/>
      <c r="F139" s="125"/>
      <c r="G139" s="125"/>
      <c r="H139" s="29"/>
      <c r="I139" s="29"/>
      <c r="J139" s="29"/>
      <c r="K139" s="29"/>
      <c r="L139" s="29"/>
      <c r="M139" s="29"/>
      <c r="N139" s="29"/>
      <c r="O139" s="29"/>
      <c r="P139" s="29"/>
      <c r="Q139" s="29"/>
    </row>
    <row r="140" spans="1:17" x14ac:dyDescent="0.15">
      <c r="A140" s="1081" t="s">
        <v>2768</v>
      </c>
      <c r="B140" s="1094"/>
      <c r="C140" s="1081" t="s">
        <v>2769</v>
      </c>
      <c r="D140" s="1094"/>
      <c r="E140" s="1238">
        <v>65492.55</v>
      </c>
      <c r="F140" s="1239"/>
      <c r="G140" s="1240"/>
      <c r="H140" s="29"/>
      <c r="I140" s="29"/>
      <c r="J140" s="29"/>
      <c r="K140" s="29"/>
      <c r="L140" s="29"/>
      <c r="M140" s="29"/>
      <c r="N140" s="29"/>
      <c r="O140" s="29"/>
      <c r="P140" s="29"/>
      <c r="Q140" s="29"/>
    </row>
    <row r="141" spans="1:17" x14ac:dyDescent="0.15">
      <c r="A141" s="1081" t="s">
        <v>2770</v>
      </c>
      <c r="B141" s="1094"/>
      <c r="C141" s="1081" t="s">
        <v>2771</v>
      </c>
      <c r="D141" s="1094"/>
      <c r="E141" s="1238">
        <v>572</v>
      </c>
      <c r="F141" s="1239"/>
      <c r="G141" s="1240"/>
      <c r="H141" s="29"/>
      <c r="I141" s="29"/>
      <c r="J141" s="29"/>
      <c r="K141" s="29"/>
      <c r="L141" s="29"/>
      <c r="M141" s="29"/>
      <c r="N141" s="29"/>
      <c r="O141" s="29"/>
      <c r="P141" s="29"/>
      <c r="Q141" s="29"/>
    </row>
    <row r="142" spans="1:17" x14ac:dyDescent="0.15">
      <c r="A142" s="1081" t="s">
        <v>1436</v>
      </c>
      <c r="B142" s="1094"/>
      <c r="C142" s="1081" t="s">
        <v>1437</v>
      </c>
      <c r="D142" s="1094"/>
      <c r="E142" s="1238">
        <v>171551.96</v>
      </c>
      <c r="F142" s="1239"/>
      <c r="G142" s="1240"/>
      <c r="H142" s="29"/>
      <c r="I142" s="29"/>
      <c r="J142" s="29"/>
      <c r="K142" s="29"/>
      <c r="L142" s="29"/>
      <c r="M142" s="29"/>
      <c r="N142" s="29"/>
      <c r="O142" s="29"/>
      <c r="P142" s="29"/>
      <c r="Q142" s="29"/>
    </row>
    <row r="143" spans="1:17" x14ac:dyDescent="0.15">
      <c r="A143" s="1081" t="s">
        <v>2772</v>
      </c>
      <c r="B143" s="1094"/>
      <c r="C143" s="1076"/>
      <c r="D143" s="1101"/>
      <c r="E143" s="1238">
        <v>13544</v>
      </c>
      <c r="F143" s="1239"/>
      <c r="G143" s="1240"/>
      <c r="H143" s="29"/>
      <c r="I143" s="29"/>
      <c r="J143" s="29"/>
      <c r="K143" s="29"/>
      <c r="L143" s="29"/>
      <c r="M143" s="29"/>
      <c r="N143" s="29"/>
      <c r="O143" s="29"/>
      <c r="P143" s="29"/>
      <c r="Q143" s="29"/>
    </row>
    <row r="144" spans="1:17" x14ac:dyDescent="0.15">
      <c r="A144" s="1336" t="s">
        <v>1438</v>
      </c>
      <c r="B144" s="1337"/>
      <c r="C144" s="1336" t="s">
        <v>1439</v>
      </c>
      <c r="D144" s="1337"/>
      <c r="E144" s="127">
        <v>60523.75</v>
      </c>
      <c r="F144" s="129"/>
      <c r="G144" s="128"/>
      <c r="H144" s="123" t="s">
        <v>2853</v>
      </c>
      <c r="I144" s="29"/>
      <c r="J144" s="126">
        <f>SUM(E144-E174)</f>
        <v>60428.75</v>
      </c>
      <c r="K144" s="29"/>
      <c r="L144" s="29"/>
      <c r="N144" s="126"/>
      <c r="O144" s="126"/>
      <c r="P144" s="29"/>
      <c r="Q144" s="29"/>
    </row>
    <row r="145" spans="1:17" x14ac:dyDescent="0.15">
      <c r="A145" s="1336" t="s">
        <v>1440</v>
      </c>
      <c r="B145" s="1337"/>
      <c r="C145" s="1336" t="s">
        <v>1441</v>
      </c>
      <c r="D145" s="1337"/>
      <c r="E145" s="127">
        <v>3098</v>
      </c>
      <c r="F145" s="129"/>
      <c r="G145" s="128"/>
      <c r="H145" s="29"/>
      <c r="I145" s="29"/>
      <c r="J145" s="29"/>
      <c r="K145" s="29"/>
      <c r="L145" s="29"/>
      <c r="M145" s="29"/>
      <c r="N145" s="29"/>
      <c r="O145" s="29"/>
      <c r="P145" s="29"/>
      <c r="Q145" s="29"/>
    </row>
    <row r="146" spans="1:17" x14ac:dyDescent="0.15">
      <c r="A146" s="1336" t="s">
        <v>1442</v>
      </c>
      <c r="B146" s="1337"/>
      <c r="C146" s="1336" t="s">
        <v>1443</v>
      </c>
      <c r="D146" s="1337"/>
      <c r="E146" s="127">
        <v>408</v>
      </c>
      <c r="F146" s="129"/>
      <c r="G146" s="128"/>
      <c r="H146" s="29"/>
      <c r="I146" s="29"/>
      <c r="J146" s="29"/>
      <c r="K146" s="29"/>
      <c r="L146" s="29"/>
      <c r="M146" s="29"/>
      <c r="N146" s="29"/>
      <c r="O146" s="29"/>
      <c r="P146" s="29"/>
      <c r="Q146" s="29"/>
    </row>
    <row r="147" spans="1:17" x14ac:dyDescent="0.15">
      <c r="A147" s="1336" t="s">
        <v>1444</v>
      </c>
      <c r="B147" s="1337"/>
      <c r="C147" s="1336" t="s">
        <v>1445</v>
      </c>
      <c r="D147" s="1337"/>
      <c r="E147" s="127">
        <v>109</v>
      </c>
      <c r="F147" s="129"/>
      <c r="G147" s="128"/>
      <c r="H147" s="29"/>
      <c r="I147" s="29"/>
      <c r="J147" s="29"/>
      <c r="K147" s="29"/>
      <c r="L147" s="29"/>
      <c r="M147" s="29"/>
      <c r="N147" s="29"/>
      <c r="O147" s="29"/>
      <c r="P147" s="29"/>
      <c r="Q147" s="29"/>
    </row>
    <row r="148" spans="1:17" x14ac:dyDescent="0.15">
      <c r="A148" s="1081" t="s">
        <v>1446</v>
      </c>
      <c r="B148" s="1094"/>
      <c r="C148" s="1081" t="s">
        <v>1447</v>
      </c>
      <c r="D148" s="1094"/>
      <c r="E148" s="1238">
        <v>9245.7199999999993</v>
      </c>
      <c r="F148" s="1239"/>
      <c r="G148" s="1240"/>
      <c r="H148" s="29"/>
      <c r="I148" s="29"/>
      <c r="J148" s="29"/>
      <c r="K148" s="29"/>
      <c r="L148" s="29"/>
      <c r="M148" s="29"/>
      <c r="N148" s="29"/>
      <c r="O148" s="29"/>
      <c r="P148" s="29"/>
      <c r="Q148" s="29"/>
    </row>
    <row r="149" spans="1:17" x14ac:dyDescent="0.15">
      <c r="A149" s="1081" t="s">
        <v>2773</v>
      </c>
      <c r="B149" s="1094"/>
      <c r="C149" s="1081" t="s">
        <v>2774</v>
      </c>
      <c r="D149" s="1094"/>
      <c r="E149" s="1238">
        <v>83519</v>
      </c>
      <c r="F149" s="1239"/>
      <c r="G149" s="1240"/>
      <c r="H149" s="29"/>
      <c r="I149" s="29"/>
      <c r="J149" s="29"/>
      <c r="K149" s="29"/>
      <c r="L149" s="29"/>
      <c r="M149" s="29"/>
      <c r="N149" s="29"/>
      <c r="O149" s="29"/>
      <c r="P149" s="29"/>
      <c r="Q149" s="29"/>
    </row>
    <row r="150" spans="1:17" x14ac:dyDescent="0.15">
      <c r="A150" s="1081" t="s">
        <v>2775</v>
      </c>
      <c r="B150" s="1094"/>
      <c r="C150" s="1081" t="s">
        <v>2776</v>
      </c>
      <c r="D150" s="1094"/>
      <c r="E150" s="1238">
        <v>1500</v>
      </c>
      <c r="F150" s="1239"/>
      <c r="G150" s="1240"/>
      <c r="H150" s="29"/>
      <c r="I150" s="29"/>
      <c r="J150" s="29"/>
      <c r="K150" s="29"/>
      <c r="L150" s="29"/>
      <c r="M150" s="29"/>
      <c r="N150" s="29"/>
      <c r="O150" s="29"/>
      <c r="P150" s="29"/>
      <c r="Q150" s="29"/>
    </row>
    <row r="151" spans="1:17" x14ac:dyDescent="0.15">
      <c r="A151" s="1081" t="s">
        <v>2777</v>
      </c>
      <c r="B151" s="1094"/>
      <c r="C151" s="1081" t="s">
        <v>2778</v>
      </c>
      <c r="D151" s="1094"/>
      <c r="E151" s="1238">
        <v>118930</v>
      </c>
      <c r="F151" s="1239"/>
      <c r="G151" s="1240"/>
      <c r="H151" s="29"/>
      <c r="I151" s="29"/>
      <c r="J151" s="29"/>
      <c r="K151" s="29"/>
      <c r="L151" s="29"/>
      <c r="M151" s="29"/>
      <c r="N151" s="29"/>
      <c r="O151" s="29"/>
      <c r="P151" s="29"/>
      <c r="Q151" s="29"/>
    </row>
    <row r="152" spans="1:17" x14ac:dyDescent="0.15">
      <c r="A152" s="1081" t="s">
        <v>2779</v>
      </c>
      <c r="B152" s="1094"/>
      <c r="C152" s="1081" t="s">
        <v>2780</v>
      </c>
      <c r="D152" s="1094"/>
      <c r="E152" s="1238">
        <v>1488.02</v>
      </c>
      <c r="F152" s="1239"/>
      <c r="G152" s="1240"/>
      <c r="H152" s="29"/>
      <c r="I152" s="29"/>
      <c r="J152" s="29"/>
      <c r="K152" s="29"/>
      <c r="L152" s="29"/>
      <c r="M152" s="29"/>
      <c r="N152" s="29"/>
      <c r="O152" s="29"/>
      <c r="P152" s="29"/>
      <c r="Q152" s="29"/>
    </row>
    <row r="153" spans="1:17" x14ac:dyDescent="0.15">
      <c r="A153" s="1072" t="s">
        <v>1448</v>
      </c>
      <c r="B153" s="1089"/>
      <c r="C153" s="1076"/>
      <c r="D153" s="1101"/>
      <c r="E153" s="1338">
        <v>674330.33</v>
      </c>
      <c r="F153" s="1347"/>
      <c r="G153" s="1339"/>
      <c r="H153" s="29"/>
      <c r="I153" s="29"/>
      <c r="J153" s="29"/>
      <c r="K153" s="29"/>
      <c r="L153" s="29"/>
      <c r="M153" s="29"/>
      <c r="N153" s="29"/>
      <c r="O153" s="29"/>
      <c r="P153" s="29"/>
      <c r="Q153" s="29"/>
    </row>
    <row r="154" spans="1:17" x14ac:dyDescent="0.15">
      <c r="A154" s="1081" t="s">
        <v>1449</v>
      </c>
      <c r="B154" s="1082"/>
      <c r="C154" s="1082"/>
      <c r="D154" s="1094"/>
      <c r="E154" s="1340" t="s">
        <v>1450</v>
      </c>
      <c r="F154" s="1348"/>
      <c r="G154" s="1341"/>
      <c r="H154" s="29"/>
      <c r="I154" s="29"/>
      <c r="J154" s="29"/>
      <c r="K154" s="29"/>
      <c r="L154" s="29"/>
      <c r="M154" s="29"/>
      <c r="N154" s="29"/>
      <c r="O154" s="29"/>
      <c r="P154" s="29"/>
      <c r="Q154" s="29"/>
    </row>
    <row r="155" spans="1:17" x14ac:dyDescent="0.15">
      <c r="A155" s="1072" t="s">
        <v>1451</v>
      </c>
      <c r="B155" s="1073"/>
      <c r="C155" s="1073"/>
      <c r="D155" s="1089"/>
      <c r="E155" s="1342"/>
      <c r="F155" s="1349"/>
      <c r="G155" s="1343"/>
      <c r="H155" s="29"/>
      <c r="I155" s="29"/>
      <c r="J155" s="29"/>
      <c r="K155" s="29"/>
      <c r="L155" s="29"/>
      <c r="M155" s="29"/>
      <c r="N155" s="29"/>
      <c r="O155" s="29"/>
      <c r="P155" s="29"/>
      <c r="Q155" s="29"/>
    </row>
    <row r="156" spans="1:17" x14ac:dyDescent="0.15">
      <c r="A156" s="1074" t="s">
        <v>1452</v>
      </c>
      <c r="B156" s="1075"/>
      <c r="C156" s="1075"/>
      <c r="D156" s="1092"/>
      <c r="E156" s="1238">
        <v>3779</v>
      </c>
      <c r="F156" s="1239"/>
      <c r="G156" s="1240"/>
      <c r="H156" s="29"/>
      <c r="I156" s="29"/>
      <c r="J156" s="29"/>
      <c r="K156" s="29"/>
      <c r="L156" s="29"/>
      <c r="M156" s="29"/>
      <c r="N156" s="29"/>
      <c r="O156" s="29"/>
      <c r="P156" s="29"/>
      <c r="Q156" s="29"/>
    </row>
    <row r="157" spans="1:17" x14ac:dyDescent="0.15">
      <c r="A157" s="1074" t="s">
        <v>1428</v>
      </c>
      <c r="B157" s="1075"/>
      <c r="C157" s="1075"/>
      <c r="D157" s="1092"/>
      <c r="E157" s="1238">
        <v>6296</v>
      </c>
      <c r="F157" s="1239"/>
      <c r="G157" s="1240"/>
      <c r="H157" s="29"/>
      <c r="I157" s="29"/>
      <c r="J157" s="29"/>
      <c r="K157" s="29"/>
      <c r="L157" s="29"/>
      <c r="M157" s="29"/>
      <c r="N157" s="29"/>
      <c r="O157" s="29"/>
      <c r="P157" s="29"/>
      <c r="Q157" s="29"/>
    </row>
    <row r="158" spans="1:17" x14ac:dyDescent="0.15">
      <c r="A158" s="1074" t="s">
        <v>1430</v>
      </c>
      <c r="B158" s="1075"/>
      <c r="C158" s="1075"/>
      <c r="D158" s="1092"/>
      <c r="E158" s="1238">
        <v>11929</v>
      </c>
      <c r="F158" s="1239"/>
      <c r="G158" s="1240"/>
      <c r="H158" s="29"/>
      <c r="I158" s="29"/>
      <c r="J158" s="29"/>
      <c r="K158" s="29"/>
      <c r="L158" s="29"/>
      <c r="M158" s="29"/>
      <c r="N158" s="29"/>
      <c r="O158" s="29"/>
      <c r="P158" s="29"/>
      <c r="Q158" s="29"/>
    </row>
    <row r="159" spans="1:17" x14ac:dyDescent="0.15">
      <c r="A159" s="1074" t="s">
        <v>1432</v>
      </c>
      <c r="B159" s="1075"/>
      <c r="C159" s="1075"/>
      <c r="D159" s="1092"/>
      <c r="E159" s="1238">
        <v>1576</v>
      </c>
      <c r="F159" s="1239"/>
      <c r="G159" s="1240"/>
      <c r="H159" s="29"/>
      <c r="I159" s="29"/>
      <c r="J159" s="29"/>
      <c r="K159" s="29"/>
      <c r="L159" s="29"/>
      <c r="M159" s="29"/>
      <c r="N159" s="29"/>
      <c r="O159" s="29"/>
      <c r="P159" s="29"/>
      <c r="Q159" s="29"/>
    </row>
    <row r="160" spans="1:17" x14ac:dyDescent="0.15">
      <c r="A160" s="1074" t="s">
        <v>1436</v>
      </c>
      <c r="B160" s="1075"/>
      <c r="C160" s="1075"/>
      <c r="D160" s="1092"/>
      <c r="E160" s="1238">
        <v>126064.16</v>
      </c>
      <c r="F160" s="1239"/>
      <c r="G160" s="1240"/>
      <c r="H160" s="29"/>
      <c r="I160" s="29"/>
      <c r="J160" s="29"/>
      <c r="K160" s="29"/>
      <c r="L160" s="29"/>
      <c r="M160" s="29"/>
      <c r="N160" s="29"/>
      <c r="O160" s="29"/>
      <c r="P160" s="29"/>
      <c r="Q160" s="29"/>
    </row>
    <row r="161" spans="1:17" x14ac:dyDescent="0.15">
      <c r="A161" s="1074" t="s">
        <v>1438</v>
      </c>
      <c r="B161" s="1075"/>
      <c r="C161" s="1075"/>
      <c r="D161" s="1092"/>
      <c r="E161" s="1238">
        <v>32723</v>
      </c>
      <c r="F161" s="1239"/>
      <c r="G161" s="1240"/>
      <c r="H161" s="29"/>
      <c r="I161" s="29"/>
      <c r="J161" s="29"/>
      <c r="K161" s="29"/>
      <c r="L161" s="29"/>
      <c r="M161" s="29"/>
      <c r="N161" s="29"/>
      <c r="O161" s="29"/>
      <c r="P161" s="29"/>
      <c r="Q161" s="29"/>
    </row>
    <row r="162" spans="1:17" x14ac:dyDescent="0.15">
      <c r="A162" s="1074" t="s">
        <v>1446</v>
      </c>
      <c r="B162" s="1075"/>
      <c r="C162" s="1075"/>
      <c r="D162" s="1092"/>
      <c r="E162" s="1238">
        <v>5052.92</v>
      </c>
      <c r="F162" s="1239"/>
      <c r="G162" s="1240"/>
      <c r="H162" s="29"/>
      <c r="I162" s="29"/>
      <c r="J162" s="29"/>
      <c r="K162" s="29"/>
      <c r="L162" s="29"/>
      <c r="M162" s="29"/>
      <c r="N162" s="29"/>
      <c r="O162" s="29"/>
      <c r="P162" s="29"/>
      <c r="Q162" s="29"/>
    </row>
    <row r="163" spans="1:17" x14ac:dyDescent="0.15">
      <c r="A163" s="1072" t="s">
        <v>1453</v>
      </c>
      <c r="B163" s="1073"/>
      <c r="C163" s="1073"/>
      <c r="D163" s="1089"/>
      <c r="E163" s="1338">
        <v>187420.08</v>
      </c>
      <c r="F163" s="1347"/>
      <c r="G163" s="1339"/>
      <c r="H163" s="29"/>
      <c r="I163" s="29"/>
      <c r="J163" s="29"/>
      <c r="K163" s="29"/>
      <c r="L163" s="29"/>
      <c r="M163" s="29"/>
      <c r="N163" s="29"/>
      <c r="O163" s="29"/>
      <c r="P163" s="29"/>
      <c r="Q163" s="29"/>
    </row>
    <row r="164" spans="1:17" x14ac:dyDescent="0.15">
      <c r="A164" s="1072" t="s">
        <v>1454</v>
      </c>
      <c r="B164" s="1073"/>
      <c r="C164" s="1073"/>
      <c r="D164" s="1089"/>
      <c r="E164" s="1342"/>
      <c r="F164" s="1349"/>
      <c r="G164" s="1343"/>
      <c r="H164" s="29"/>
      <c r="I164" s="29"/>
      <c r="J164" s="29"/>
      <c r="K164" s="29"/>
      <c r="L164" s="29"/>
      <c r="M164" s="29"/>
      <c r="N164" s="29"/>
      <c r="O164" s="29"/>
      <c r="P164" s="29"/>
      <c r="Q164" s="29"/>
    </row>
    <row r="165" spans="1:17" x14ac:dyDescent="0.15">
      <c r="A165" s="1074" t="s">
        <v>1452</v>
      </c>
      <c r="B165" s="1075"/>
      <c r="C165" s="1075"/>
      <c r="D165" s="1092"/>
      <c r="E165" s="1238">
        <v>2876</v>
      </c>
      <c r="F165" s="1239"/>
      <c r="G165" s="1240"/>
      <c r="H165" s="29"/>
      <c r="I165" s="29"/>
      <c r="J165" s="29"/>
      <c r="K165" s="29"/>
      <c r="L165" s="29"/>
      <c r="M165" s="29"/>
      <c r="N165" s="29"/>
      <c r="O165" s="29"/>
      <c r="P165" s="29"/>
      <c r="Q165" s="29"/>
    </row>
    <row r="166" spans="1:17" x14ac:dyDescent="0.15">
      <c r="A166" s="1074" t="s">
        <v>1432</v>
      </c>
      <c r="B166" s="1075"/>
      <c r="C166" s="1075"/>
      <c r="D166" s="1092"/>
      <c r="E166" s="1238">
        <v>2824</v>
      </c>
      <c r="F166" s="1239"/>
      <c r="G166" s="1240"/>
      <c r="H166" s="29"/>
      <c r="I166" s="29"/>
      <c r="J166" s="29"/>
      <c r="K166" s="29"/>
      <c r="L166" s="29"/>
      <c r="M166" s="29"/>
      <c r="N166" s="29"/>
      <c r="O166" s="29"/>
      <c r="P166" s="29"/>
      <c r="Q166" s="29"/>
    </row>
    <row r="167" spans="1:17" x14ac:dyDescent="0.15">
      <c r="A167" s="1074" t="s">
        <v>1436</v>
      </c>
      <c r="B167" s="1075"/>
      <c r="C167" s="1075"/>
      <c r="D167" s="1092"/>
      <c r="E167" s="1238">
        <v>39555</v>
      </c>
      <c r="F167" s="1239"/>
      <c r="G167" s="1240"/>
      <c r="H167" s="29"/>
      <c r="I167" s="29"/>
      <c r="J167" s="29"/>
      <c r="K167" s="29"/>
      <c r="L167" s="29"/>
      <c r="M167" s="29"/>
      <c r="N167" s="29"/>
      <c r="O167" s="29"/>
      <c r="P167" s="29"/>
      <c r="Q167" s="29"/>
    </row>
    <row r="168" spans="1:17" x14ac:dyDescent="0.15">
      <c r="A168" s="1074" t="s">
        <v>2772</v>
      </c>
      <c r="B168" s="1075"/>
      <c r="C168" s="1075"/>
      <c r="D168" s="1092"/>
      <c r="E168" s="1238">
        <v>13544</v>
      </c>
      <c r="F168" s="1239"/>
      <c r="G168" s="1240"/>
      <c r="H168" s="29"/>
      <c r="I168" s="29"/>
      <c r="J168" s="29"/>
      <c r="K168" s="29"/>
      <c r="L168" s="29"/>
      <c r="M168" s="29"/>
      <c r="N168" s="29"/>
      <c r="O168" s="29"/>
      <c r="P168" s="29"/>
      <c r="Q168" s="29"/>
    </row>
    <row r="169" spans="1:17" x14ac:dyDescent="0.15">
      <c r="A169" s="1074" t="s">
        <v>1438</v>
      </c>
      <c r="B169" s="1075"/>
      <c r="C169" s="1075"/>
      <c r="D169" s="1092"/>
      <c r="E169" s="1238">
        <v>27705.75</v>
      </c>
      <c r="F169" s="1239"/>
      <c r="G169" s="1240"/>
      <c r="H169" s="29"/>
      <c r="I169" s="29"/>
      <c r="J169" s="29"/>
      <c r="K169" s="29"/>
      <c r="L169" s="29"/>
      <c r="M169" s="29"/>
      <c r="N169" s="29"/>
      <c r="O169" s="29"/>
      <c r="P169" s="29"/>
      <c r="Q169" s="29"/>
    </row>
    <row r="170" spans="1:17" x14ac:dyDescent="0.15">
      <c r="A170" s="1074" t="s">
        <v>1446</v>
      </c>
      <c r="B170" s="1075"/>
      <c r="C170" s="1075"/>
      <c r="D170" s="1092"/>
      <c r="E170" s="1238">
        <v>4192.8</v>
      </c>
      <c r="F170" s="1239"/>
      <c r="G170" s="1240"/>
      <c r="H170" s="29"/>
      <c r="I170" s="29"/>
      <c r="J170" s="29"/>
      <c r="K170" s="29"/>
      <c r="L170" s="29"/>
      <c r="M170" s="29"/>
      <c r="N170" s="29"/>
      <c r="O170" s="29"/>
      <c r="P170" s="29"/>
      <c r="Q170" s="29"/>
    </row>
    <row r="171" spans="1:17" x14ac:dyDescent="0.15">
      <c r="A171" s="1072" t="s">
        <v>1455</v>
      </c>
      <c r="B171" s="1073"/>
      <c r="C171" s="1073"/>
      <c r="D171" s="1089"/>
      <c r="E171" s="1338">
        <v>90697.55</v>
      </c>
      <c r="F171" s="1347"/>
      <c r="G171" s="1339"/>
      <c r="H171" s="29"/>
      <c r="I171" s="29"/>
      <c r="J171" s="29"/>
      <c r="K171" s="29"/>
      <c r="L171" s="29"/>
      <c r="M171" s="29"/>
      <c r="N171" s="29"/>
      <c r="O171" s="29"/>
      <c r="P171" s="29"/>
      <c r="Q171" s="29"/>
    </row>
    <row r="172" spans="1:17" x14ac:dyDescent="0.15">
      <c r="A172" s="29"/>
      <c r="B172" s="29"/>
      <c r="C172" s="29"/>
      <c r="D172" s="29"/>
      <c r="E172" s="125"/>
      <c r="F172" s="125"/>
      <c r="G172" s="125"/>
      <c r="H172" s="29"/>
      <c r="I172" s="29"/>
      <c r="J172" s="29"/>
      <c r="K172" s="29"/>
      <c r="L172" s="29"/>
      <c r="M172" s="29"/>
      <c r="N172" s="29"/>
      <c r="O172" s="29"/>
      <c r="P172" s="29"/>
      <c r="Q172" s="29"/>
    </row>
    <row r="173" spans="1:17" x14ac:dyDescent="0.15">
      <c r="A173" s="1072" t="s">
        <v>1459</v>
      </c>
      <c r="B173" s="1073"/>
      <c r="C173" s="1073"/>
      <c r="D173" s="1089"/>
      <c r="E173" s="1342"/>
      <c r="F173" s="1349"/>
      <c r="G173" s="1343"/>
      <c r="H173" s="29"/>
      <c r="I173" s="29"/>
      <c r="J173" s="29"/>
      <c r="K173" s="29"/>
      <c r="L173" s="29"/>
      <c r="M173" s="29"/>
      <c r="N173" s="29"/>
      <c r="O173" s="29"/>
      <c r="P173" s="29"/>
      <c r="Q173" s="29"/>
    </row>
    <row r="174" spans="1:17" x14ac:dyDescent="0.15">
      <c r="A174" s="1344" t="s">
        <v>1438</v>
      </c>
      <c r="B174" s="1345"/>
      <c r="C174" s="1345"/>
      <c r="D174" s="1346"/>
      <c r="E174" s="127">
        <v>95</v>
      </c>
      <c r="F174" s="129"/>
      <c r="G174" s="128"/>
      <c r="H174" s="29"/>
      <c r="I174" s="29"/>
      <c r="J174" s="29"/>
      <c r="K174" s="29"/>
      <c r="L174" s="29"/>
      <c r="M174" s="29"/>
      <c r="N174" s="29"/>
      <c r="O174" s="29"/>
      <c r="P174" s="29"/>
      <c r="Q174" s="29"/>
    </row>
    <row r="175" spans="1:17" x14ac:dyDescent="0.15">
      <c r="A175" s="1072" t="s">
        <v>1460</v>
      </c>
      <c r="B175" s="1073"/>
      <c r="C175" s="1073"/>
      <c r="D175" s="1089"/>
      <c r="E175" s="1338">
        <v>95</v>
      </c>
      <c r="F175" s="1347"/>
      <c r="G175" s="1339"/>
      <c r="H175" s="29"/>
      <c r="I175" s="29"/>
      <c r="J175" s="29"/>
      <c r="K175" s="29"/>
      <c r="L175" s="29"/>
      <c r="M175" s="29"/>
      <c r="N175" s="29"/>
      <c r="O175" s="29"/>
      <c r="P175" s="29"/>
      <c r="Q175" s="29"/>
    </row>
    <row r="176" spans="1:17" x14ac:dyDescent="0.15">
      <c r="A176" s="1072" t="s">
        <v>1461</v>
      </c>
      <c r="B176" s="1073"/>
      <c r="C176" s="1073"/>
      <c r="D176" s="1089"/>
      <c r="E176" s="1342"/>
      <c r="F176" s="1349"/>
      <c r="G176" s="1343"/>
      <c r="H176" s="29"/>
      <c r="I176" s="29"/>
      <c r="J176" s="29"/>
      <c r="K176" s="29"/>
      <c r="L176" s="29"/>
      <c r="M176" s="29"/>
      <c r="N176" s="29"/>
      <c r="O176" s="29"/>
      <c r="P176" s="29"/>
      <c r="Q176" s="29"/>
    </row>
    <row r="177" spans="1:17" x14ac:dyDescent="0.15">
      <c r="A177" s="1074" t="s">
        <v>1440</v>
      </c>
      <c r="B177" s="1075"/>
      <c r="C177" s="1075"/>
      <c r="D177" s="1092"/>
      <c r="E177" s="1238">
        <v>3098</v>
      </c>
      <c r="F177" s="1239"/>
      <c r="G177" s="1240"/>
      <c r="H177" s="29"/>
      <c r="I177" s="29"/>
      <c r="J177" s="29"/>
      <c r="K177" s="29"/>
      <c r="L177" s="29"/>
      <c r="M177" s="29"/>
      <c r="N177" s="29"/>
      <c r="O177" s="29"/>
      <c r="P177" s="29"/>
      <c r="Q177" s="29"/>
    </row>
    <row r="178" spans="1:17" x14ac:dyDescent="0.15">
      <c r="A178" s="1072" t="s">
        <v>1462</v>
      </c>
      <c r="B178" s="1073"/>
      <c r="C178" s="1073"/>
      <c r="D178" s="1089"/>
      <c r="E178" s="1338">
        <v>3098</v>
      </c>
      <c r="F178" s="1347"/>
      <c r="G178" s="1339"/>
      <c r="H178" s="29"/>
      <c r="I178" s="29"/>
      <c r="J178" s="29"/>
      <c r="K178" s="29"/>
      <c r="L178" s="29"/>
      <c r="M178" s="29"/>
      <c r="N178" s="29"/>
      <c r="O178" s="29"/>
      <c r="P178" s="29"/>
      <c r="Q178" s="29"/>
    </row>
    <row r="179" spans="1:17" x14ac:dyDescent="0.15">
      <c r="A179" s="1072" t="s">
        <v>2781</v>
      </c>
      <c r="B179" s="1073"/>
      <c r="C179" s="1073"/>
      <c r="D179" s="1089"/>
      <c r="E179" s="1342"/>
      <c r="F179" s="1349"/>
      <c r="G179" s="1343"/>
      <c r="H179" s="29"/>
      <c r="I179" s="29"/>
      <c r="J179" s="29"/>
      <c r="K179" s="29"/>
      <c r="L179" s="29"/>
      <c r="M179" s="29"/>
      <c r="N179" s="29"/>
      <c r="O179" s="29"/>
      <c r="P179" s="29"/>
      <c r="Q179" s="29"/>
    </row>
    <row r="180" spans="1:17" x14ac:dyDescent="0.15">
      <c r="A180" s="1074" t="s">
        <v>2749</v>
      </c>
      <c r="B180" s="1075"/>
      <c r="C180" s="1075"/>
      <c r="D180" s="1092"/>
      <c r="E180" s="1238">
        <v>990</v>
      </c>
      <c r="F180" s="1239"/>
      <c r="G180" s="1240"/>
      <c r="H180" s="29"/>
      <c r="I180" s="29"/>
      <c r="J180" s="29"/>
      <c r="K180" s="29"/>
      <c r="L180" s="29"/>
      <c r="M180" s="29"/>
      <c r="N180" s="29"/>
      <c r="O180" s="29"/>
      <c r="P180" s="29"/>
      <c r="Q180" s="29"/>
    </row>
    <row r="181" spans="1:17" x14ac:dyDescent="0.15">
      <c r="A181" s="1072" t="s">
        <v>2782</v>
      </c>
      <c r="B181" s="1073"/>
      <c r="C181" s="1073"/>
      <c r="D181" s="1089"/>
      <c r="E181" s="1338">
        <v>990</v>
      </c>
      <c r="F181" s="1347"/>
      <c r="G181" s="1339"/>
      <c r="H181" s="29"/>
      <c r="I181" s="29"/>
      <c r="J181" s="29"/>
      <c r="K181" s="29"/>
      <c r="L181" s="29"/>
      <c r="M181" s="29"/>
      <c r="N181" s="29"/>
      <c r="O181" s="29"/>
      <c r="P181" s="29"/>
      <c r="Q181" s="29"/>
    </row>
    <row r="182" spans="1:17" x14ac:dyDescent="0.15">
      <c r="A182" s="1072" t="s">
        <v>2783</v>
      </c>
      <c r="B182" s="1073"/>
      <c r="C182" s="1073"/>
      <c r="D182" s="1089"/>
      <c r="E182" s="1342"/>
      <c r="F182" s="1349"/>
      <c r="G182" s="1343"/>
      <c r="H182" s="29"/>
      <c r="I182" s="29"/>
      <c r="J182" s="29"/>
      <c r="K182" s="29"/>
      <c r="L182" s="29"/>
      <c r="M182" s="29"/>
      <c r="N182" s="29"/>
      <c r="O182" s="29"/>
      <c r="P182" s="29"/>
      <c r="Q182" s="29"/>
    </row>
    <row r="183" spans="1:17" x14ac:dyDescent="0.15">
      <c r="A183" s="1074" t="s">
        <v>2745</v>
      </c>
      <c r="B183" s="1075"/>
      <c r="C183" s="1075"/>
      <c r="D183" s="1092"/>
      <c r="E183" s="1238">
        <v>404</v>
      </c>
      <c r="F183" s="1239"/>
      <c r="G183" s="1240"/>
      <c r="H183" s="29"/>
      <c r="I183" s="29"/>
      <c r="J183" s="29"/>
      <c r="K183" s="29"/>
      <c r="L183" s="29"/>
      <c r="M183" s="29"/>
      <c r="N183" s="29"/>
      <c r="O183" s="29"/>
      <c r="P183" s="29"/>
      <c r="Q183" s="29"/>
    </row>
    <row r="184" spans="1:17" x14ac:dyDescent="0.15">
      <c r="A184" s="1072" t="s">
        <v>2784</v>
      </c>
      <c r="B184" s="1073"/>
      <c r="C184" s="1073"/>
      <c r="D184" s="1089"/>
      <c r="E184" s="1338">
        <v>404</v>
      </c>
      <c r="F184" s="1347"/>
      <c r="G184" s="1339"/>
      <c r="H184" s="29"/>
      <c r="I184" s="29"/>
      <c r="J184" s="29"/>
      <c r="K184" s="29"/>
      <c r="L184" s="29"/>
      <c r="M184" s="29"/>
      <c r="N184" s="29"/>
      <c r="O184" s="29"/>
      <c r="P184" s="29"/>
      <c r="Q184" s="29"/>
    </row>
    <row r="185" spans="1:17" x14ac:dyDescent="0.15">
      <c r="A185" s="1072" t="s">
        <v>2785</v>
      </c>
      <c r="B185" s="1073"/>
      <c r="C185" s="1073"/>
      <c r="D185" s="1089"/>
      <c r="E185" s="1342"/>
      <c r="F185" s="1349"/>
      <c r="G185" s="1343"/>
      <c r="H185" s="29"/>
      <c r="I185" s="29"/>
      <c r="J185" s="29"/>
      <c r="K185" s="29"/>
      <c r="L185" s="29"/>
      <c r="M185" s="29"/>
      <c r="N185" s="29"/>
      <c r="O185" s="29"/>
      <c r="P185" s="29"/>
      <c r="Q185" s="29"/>
    </row>
    <row r="186" spans="1:17" x14ac:dyDescent="0.15">
      <c r="A186" s="1074" t="s">
        <v>2747</v>
      </c>
      <c r="B186" s="1075"/>
      <c r="C186" s="1075"/>
      <c r="D186" s="1092"/>
      <c r="E186" s="1238">
        <v>4818</v>
      </c>
      <c r="F186" s="1239"/>
      <c r="G186" s="1240"/>
      <c r="H186" s="29"/>
      <c r="I186" s="29"/>
      <c r="J186" s="29"/>
      <c r="K186" s="29"/>
      <c r="L186" s="29"/>
      <c r="M186" s="29"/>
      <c r="N186" s="29"/>
      <c r="O186" s="29"/>
      <c r="P186" s="29"/>
      <c r="Q186" s="29"/>
    </row>
    <row r="187" spans="1:17" x14ac:dyDescent="0.15">
      <c r="A187" s="1072" t="s">
        <v>2786</v>
      </c>
      <c r="B187" s="1073"/>
      <c r="C187" s="1073"/>
      <c r="D187" s="1089"/>
      <c r="E187" s="1338">
        <v>4818</v>
      </c>
      <c r="F187" s="1347"/>
      <c r="G187" s="1339"/>
      <c r="H187" s="29"/>
      <c r="I187" s="29"/>
      <c r="J187" s="29"/>
      <c r="K187" s="29"/>
      <c r="L187" s="29"/>
      <c r="M187" s="29"/>
      <c r="N187" s="29"/>
      <c r="O187" s="29"/>
      <c r="P187" s="29"/>
      <c r="Q187" s="29"/>
    </row>
    <row r="188" spans="1:17" x14ac:dyDescent="0.15">
      <c r="A188" s="1072" t="s">
        <v>2787</v>
      </c>
      <c r="B188" s="1073"/>
      <c r="C188" s="1073"/>
      <c r="D188" s="1089"/>
      <c r="E188" s="1353"/>
      <c r="F188" s="1354"/>
      <c r="G188" s="1355"/>
      <c r="H188" s="29"/>
      <c r="I188" s="29"/>
      <c r="J188" s="29"/>
      <c r="K188" s="29"/>
      <c r="L188" s="29"/>
      <c r="M188" s="29"/>
      <c r="N188" s="29"/>
      <c r="O188" s="29"/>
      <c r="P188" s="29"/>
      <c r="Q188" s="29"/>
    </row>
    <row r="189" spans="1:17" x14ac:dyDescent="0.15">
      <c r="A189" s="1074" t="s">
        <v>2768</v>
      </c>
      <c r="B189" s="1075"/>
      <c r="C189" s="1075"/>
      <c r="D189" s="1092"/>
      <c r="E189" s="1238">
        <v>65070.55</v>
      </c>
      <c r="F189" s="1239"/>
      <c r="G189" s="1240"/>
      <c r="H189" s="29"/>
      <c r="I189" s="29"/>
      <c r="J189" s="29"/>
      <c r="K189" s="29"/>
      <c r="L189" s="29"/>
      <c r="M189" s="29"/>
      <c r="N189" s="29"/>
      <c r="O189" s="29"/>
      <c r="P189" s="29"/>
      <c r="Q189" s="29"/>
    </row>
    <row r="190" spans="1:17" x14ac:dyDescent="0.15">
      <c r="A190" s="1350" t="s">
        <v>2788</v>
      </c>
      <c r="B190" s="1351"/>
      <c r="C190" s="1351"/>
      <c r="D190" s="1352"/>
      <c r="E190" s="130">
        <v>65070.55</v>
      </c>
      <c r="F190" s="131"/>
      <c r="G190" s="132"/>
      <c r="H190" s="29"/>
      <c r="I190" s="29"/>
      <c r="J190" s="29"/>
      <c r="K190" s="29"/>
      <c r="L190" s="29"/>
      <c r="M190" s="29"/>
      <c r="N190" s="29"/>
      <c r="O190" s="29"/>
      <c r="P190" s="29"/>
      <c r="Q190" s="29"/>
    </row>
    <row r="191" spans="1:17" x14ac:dyDescent="0.15">
      <c r="A191" s="1072" t="s">
        <v>2789</v>
      </c>
      <c r="B191" s="1073"/>
      <c r="C191" s="1073"/>
      <c r="D191" s="1089"/>
      <c r="E191" s="1342"/>
      <c r="F191" s="1349"/>
      <c r="G191" s="1343"/>
      <c r="H191" s="29"/>
      <c r="I191" s="29"/>
      <c r="J191" s="29"/>
      <c r="K191" s="29"/>
      <c r="L191" s="29"/>
      <c r="M191" s="29"/>
      <c r="N191" s="29"/>
      <c r="O191" s="29"/>
      <c r="P191" s="29"/>
      <c r="Q191" s="29"/>
    </row>
    <row r="192" spans="1:17" x14ac:dyDescent="0.15">
      <c r="A192" s="1074" t="s">
        <v>2768</v>
      </c>
      <c r="B192" s="1075"/>
      <c r="C192" s="1075"/>
      <c r="D192" s="1092"/>
      <c r="E192" s="1238">
        <v>422</v>
      </c>
      <c r="F192" s="1239"/>
      <c r="G192" s="1240"/>
      <c r="H192" s="29"/>
      <c r="I192" s="29"/>
      <c r="J192" s="29"/>
      <c r="K192" s="29"/>
      <c r="L192" s="29"/>
      <c r="M192" s="29"/>
      <c r="N192" s="29"/>
      <c r="O192" s="29"/>
      <c r="P192" s="29"/>
      <c r="Q192" s="29"/>
    </row>
    <row r="193" spans="1:17" x14ac:dyDescent="0.15">
      <c r="A193" s="1350" t="s">
        <v>2790</v>
      </c>
      <c r="B193" s="1351"/>
      <c r="C193" s="1351"/>
      <c r="D193" s="1352"/>
      <c r="E193" s="130">
        <v>422</v>
      </c>
      <c r="F193" s="131"/>
      <c r="G193" s="132"/>
      <c r="H193" s="29"/>
      <c r="I193" s="29"/>
      <c r="J193" s="29"/>
      <c r="K193" s="29"/>
      <c r="L193" s="29"/>
      <c r="M193" s="29"/>
      <c r="N193" s="29"/>
      <c r="O193" s="29"/>
      <c r="P193" s="29"/>
      <c r="Q193" s="29"/>
    </row>
    <row r="194" spans="1:17" x14ac:dyDescent="0.15">
      <c r="A194" s="1072" t="s">
        <v>2791</v>
      </c>
      <c r="B194" s="1073"/>
      <c r="C194" s="1073"/>
      <c r="D194" s="1089"/>
      <c r="E194" s="1342"/>
      <c r="F194" s="1349"/>
      <c r="G194" s="1343"/>
      <c r="H194" s="29"/>
      <c r="I194" s="29"/>
      <c r="J194" s="29"/>
      <c r="K194" s="29"/>
      <c r="L194" s="29"/>
      <c r="M194" s="29"/>
      <c r="N194" s="29"/>
      <c r="O194" s="29"/>
      <c r="P194" s="29"/>
      <c r="Q194" s="29"/>
    </row>
    <row r="195" spans="1:17" x14ac:dyDescent="0.15">
      <c r="A195" s="1074" t="s">
        <v>2751</v>
      </c>
      <c r="B195" s="1075"/>
      <c r="C195" s="1075"/>
      <c r="D195" s="1092"/>
      <c r="E195" s="1238">
        <v>1517</v>
      </c>
      <c r="F195" s="1239"/>
      <c r="G195" s="1240"/>
      <c r="H195" s="29"/>
      <c r="I195" s="29"/>
      <c r="J195" s="29"/>
      <c r="K195" s="29"/>
      <c r="L195" s="29"/>
      <c r="M195" s="29"/>
      <c r="N195" s="29"/>
      <c r="O195" s="29"/>
      <c r="P195" s="29"/>
      <c r="Q195" s="29"/>
    </row>
    <row r="196" spans="1:17" x14ac:dyDescent="0.15">
      <c r="A196" s="1072" t="s">
        <v>2792</v>
      </c>
      <c r="B196" s="1073"/>
      <c r="C196" s="1073"/>
      <c r="D196" s="1089"/>
      <c r="E196" s="1338">
        <v>1517</v>
      </c>
      <c r="F196" s="1347"/>
      <c r="G196" s="1339"/>
      <c r="H196" s="29"/>
      <c r="I196" s="29"/>
      <c r="J196" s="29"/>
      <c r="K196" s="29"/>
      <c r="L196" s="29"/>
      <c r="M196" s="29"/>
      <c r="N196" s="29"/>
      <c r="O196" s="29"/>
      <c r="P196" s="29"/>
      <c r="Q196" s="29"/>
    </row>
    <row r="197" spans="1:17" x14ac:dyDescent="0.15">
      <c r="A197" s="1072" t="s">
        <v>1463</v>
      </c>
      <c r="B197" s="1073"/>
      <c r="C197" s="1073"/>
      <c r="D197" s="1089"/>
      <c r="E197" s="1342"/>
      <c r="F197" s="1349"/>
      <c r="G197" s="1343"/>
      <c r="H197" s="29"/>
      <c r="I197" s="29"/>
      <c r="J197" s="29"/>
      <c r="K197" s="29"/>
      <c r="L197" s="29"/>
      <c r="M197" s="29"/>
      <c r="N197" s="29"/>
      <c r="O197" s="29"/>
      <c r="P197" s="29"/>
      <c r="Q197" s="29"/>
    </row>
    <row r="198" spans="1:17" x14ac:dyDescent="0.15">
      <c r="A198" s="1074" t="s">
        <v>1464</v>
      </c>
      <c r="B198" s="1075"/>
      <c r="C198" s="1075"/>
      <c r="D198" s="1092"/>
      <c r="E198" s="1238">
        <v>23748.33</v>
      </c>
      <c r="F198" s="1239"/>
      <c r="G198" s="1240"/>
      <c r="H198" s="29"/>
      <c r="I198" s="29"/>
      <c r="J198" s="29"/>
      <c r="K198" s="29"/>
      <c r="L198" s="29"/>
      <c r="M198" s="29"/>
      <c r="N198" s="29"/>
      <c r="O198" s="29"/>
      <c r="P198" s="29"/>
      <c r="Q198" s="29"/>
    </row>
    <row r="199" spans="1:17" x14ac:dyDescent="0.15">
      <c r="A199" s="1072" t="s">
        <v>1465</v>
      </c>
      <c r="B199" s="1073"/>
      <c r="C199" s="1073"/>
      <c r="D199" s="1089"/>
      <c r="E199" s="1338">
        <v>23748.33</v>
      </c>
      <c r="F199" s="1347"/>
      <c r="G199" s="1339"/>
      <c r="H199" s="29"/>
      <c r="I199" s="29"/>
      <c r="J199" s="29"/>
      <c r="K199" s="29"/>
      <c r="L199" s="29"/>
      <c r="M199" s="29"/>
      <c r="N199" s="29"/>
      <c r="O199" s="29"/>
      <c r="P199" s="29"/>
      <c r="Q199" s="29"/>
    </row>
    <row r="200" spans="1:17" x14ac:dyDescent="0.15">
      <c r="A200" s="1072" t="s">
        <v>2793</v>
      </c>
      <c r="B200" s="1073"/>
      <c r="C200" s="1073"/>
      <c r="D200" s="1089"/>
      <c r="E200" s="1353"/>
      <c r="F200" s="1354"/>
      <c r="G200" s="1355"/>
      <c r="H200" s="29"/>
      <c r="I200" s="29"/>
      <c r="J200" s="29"/>
      <c r="K200" s="29"/>
      <c r="L200" s="29"/>
      <c r="M200" s="29"/>
      <c r="N200" s="29"/>
      <c r="O200" s="29"/>
      <c r="P200" s="29"/>
      <c r="Q200" s="29"/>
    </row>
    <row r="201" spans="1:17" x14ac:dyDescent="0.15">
      <c r="A201" s="1074" t="s">
        <v>2756</v>
      </c>
      <c r="B201" s="1075"/>
      <c r="C201" s="1075"/>
      <c r="D201" s="1092"/>
      <c r="E201" s="1238">
        <v>113</v>
      </c>
      <c r="F201" s="1239"/>
      <c r="G201" s="1240"/>
      <c r="H201" s="29"/>
      <c r="I201" s="29"/>
      <c r="J201" s="29"/>
      <c r="K201" s="29"/>
      <c r="L201" s="29"/>
      <c r="M201" s="29"/>
      <c r="N201" s="29"/>
      <c r="O201" s="29"/>
      <c r="P201" s="29"/>
      <c r="Q201" s="29"/>
    </row>
    <row r="202" spans="1:17" x14ac:dyDescent="0.15">
      <c r="A202" s="1344" t="s">
        <v>2766</v>
      </c>
      <c r="B202" s="1345"/>
      <c r="C202" s="1345"/>
      <c r="D202" s="1346"/>
      <c r="E202" s="127">
        <v>54852</v>
      </c>
      <c r="F202" s="129"/>
      <c r="G202" s="128"/>
      <c r="H202" s="29"/>
      <c r="I202" s="29"/>
      <c r="J202" s="29"/>
      <c r="K202" s="29"/>
      <c r="L202" s="29"/>
      <c r="M202" s="29"/>
      <c r="N202" s="29"/>
      <c r="O202" s="29"/>
      <c r="P202" s="29"/>
      <c r="Q202" s="29"/>
    </row>
    <row r="203" spans="1:17" x14ac:dyDescent="0.15">
      <c r="A203" s="1074" t="s">
        <v>2770</v>
      </c>
      <c r="B203" s="1075"/>
      <c r="C203" s="1075"/>
      <c r="D203" s="1092"/>
      <c r="E203" s="1238">
        <v>572</v>
      </c>
      <c r="F203" s="1239"/>
      <c r="G203" s="1240"/>
      <c r="H203" s="29"/>
      <c r="I203" s="29"/>
      <c r="J203" s="29"/>
      <c r="K203" s="29"/>
      <c r="L203" s="29"/>
      <c r="M203" s="29"/>
      <c r="N203" s="29"/>
      <c r="O203" s="29"/>
      <c r="P203" s="29"/>
      <c r="Q203" s="29"/>
    </row>
    <row r="204" spans="1:17" x14ac:dyDescent="0.15">
      <c r="A204" s="1074" t="s">
        <v>1436</v>
      </c>
      <c r="B204" s="1075"/>
      <c r="C204" s="1075"/>
      <c r="D204" s="1092"/>
      <c r="E204" s="1238">
        <v>5932.8</v>
      </c>
      <c r="F204" s="1239"/>
      <c r="G204" s="1240"/>
      <c r="H204" s="29"/>
      <c r="I204" s="29"/>
      <c r="J204" s="29"/>
      <c r="K204" s="29"/>
      <c r="L204" s="29"/>
      <c r="M204" s="29"/>
      <c r="N204" s="29"/>
      <c r="O204" s="29"/>
      <c r="P204" s="29"/>
      <c r="Q204" s="29"/>
    </row>
    <row r="205" spans="1:17" x14ac:dyDescent="0.15">
      <c r="A205" s="1074" t="s">
        <v>2777</v>
      </c>
      <c r="B205" s="1075"/>
      <c r="C205" s="1075"/>
      <c r="D205" s="1092"/>
      <c r="E205" s="1238">
        <v>118930</v>
      </c>
      <c r="F205" s="1239"/>
      <c r="G205" s="1240"/>
      <c r="H205" s="29"/>
      <c r="I205" s="29"/>
      <c r="J205" s="29"/>
      <c r="K205" s="29"/>
      <c r="L205" s="29"/>
      <c r="M205" s="29"/>
      <c r="N205" s="29"/>
      <c r="O205" s="29"/>
      <c r="P205" s="29"/>
      <c r="Q205" s="29"/>
    </row>
    <row r="206" spans="1:17" x14ac:dyDescent="0.15">
      <c r="A206" s="29"/>
      <c r="B206" s="29"/>
      <c r="C206" s="29"/>
      <c r="D206" s="29"/>
      <c r="E206" s="125"/>
      <c r="F206" s="125"/>
      <c r="G206" s="125"/>
      <c r="H206" s="29"/>
      <c r="I206" s="29"/>
      <c r="J206" s="29"/>
      <c r="K206" s="29"/>
      <c r="L206" s="29"/>
      <c r="M206" s="29"/>
      <c r="N206" s="29"/>
      <c r="O206" s="29"/>
      <c r="P206" s="29"/>
      <c r="Q206" s="29"/>
    </row>
    <row r="207" spans="1:17" x14ac:dyDescent="0.15">
      <c r="A207" s="1074" t="s">
        <v>2779</v>
      </c>
      <c r="B207" s="1075"/>
      <c r="C207" s="1075"/>
      <c r="D207" s="1092"/>
      <c r="E207" s="1238">
        <v>1488.02</v>
      </c>
      <c r="F207" s="1239"/>
      <c r="G207" s="1240"/>
      <c r="H207" s="29"/>
      <c r="I207" s="29"/>
      <c r="J207" s="29"/>
      <c r="K207" s="29"/>
      <c r="L207" s="29"/>
      <c r="M207" s="29"/>
      <c r="N207" s="29"/>
      <c r="O207" s="29"/>
      <c r="P207" s="29"/>
      <c r="Q207" s="29"/>
    </row>
    <row r="208" spans="1:17" x14ac:dyDescent="0.15">
      <c r="A208" s="1072" t="s">
        <v>2794</v>
      </c>
      <c r="B208" s="1073"/>
      <c r="C208" s="1073"/>
      <c r="D208" s="1089"/>
      <c r="E208" s="1338">
        <v>181887.82</v>
      </c>
      <c r="F208" s="1347"/>
      <c r="G208" s="1339"/>
      <c r="H208" s="29"/>
      <c r="I208" s="29"/>
      <c r="J208" s="29"/>
      <c r="K208" s="29"/>
      <c r="L208" s="29"/>
      <c r="M208" s="29"/>
      <c r="N208" s="29"/>
      <c r="O208" s="29"/>
      <c r="P208" s="29"/>
      <c r="Q208" s="29"/>
    </row>
    <row r="209" spans="1:17" x14ac:dyDescent="0.15">
      <c r="A209" s="1072" t="s">
        <v>2795</v>
      </c>
      <c r="B209" s="1073"/>
      <c r="C209" s="1073"/>
      <c r="D209" s="1089"/>
      <c r="E209" s="1353"/>
      <c r="F209" s="1354"/>
      <c r="G209" s="1355"/>
      <c r="H209" s="29"/>
      <c r="I209" s="29"/>
      <c r="J209" s="29"/>
      <c r="K209" s="29"/>
      <c r="L209" s="29"/>
      <c r="M209" s="29"/>
      <c r="N209" s="29"/>
      <c r="O209" s="29"/>
      <c r="P209" s="29"/>
      <c r="Q209" s="29"/>
    </row>
    <row r="210" spans="1:17" x14ac:dyDescent="0.15">
      <c r="A210" s="1074" t="s">
        <v>2764</v>
      </c>
      <c r="B210" s="1075"/>
      <c r="C210" s="1075"/>
      <c r="D210" s="1092"/>
      <c r="E210" s="1238">
        <v>20399</v>
      </c>
      <c r="F210" s="1239"/>
      <c r="G210" s="1240"/>
      <c r="H210" s="29"/>
      <c r="I210" s="29"/>
      <c r="J210" s="29"/>
      <c r="K210" s="29"/>
      <c r="L210" s="29"/>
      <c r="M210" s="29"/>
      <c r="N210" s="29"/>
      <c r="O210" s="29"/>
      <c r="P210" s="29"/>
      <c r="Q210" s="29"/>
    </row>
    <row r="211" spans="1:17" x14ac:dyDescent="0.15">
      <c r="A211" s="1074" t="s">
        <v>2773</v>
      </c>
      <c r="B211" s="1075"/>
      <c r="C211" s="1075"/>
      <c r="D211" s="1092"/>
      <c r="E211" s="1238">
        <v>83519</v>
      </c>
      <c r="F211" s="1239"/>
      <c r="G211" s="1240"/>
      <c r="H211" s="29"/>
      <c r="I211" s="29"/>
      <c r="J211" s="29"/>
      <c r="K211" s="29"/>
      <c r="L211" s="29"/>
      <c r="M211" s="29"/>
      <c r="N211" s="29"/>
      <c r="O211" s="29"/>
      <c r="P211" s="29"/>
      <c r="Q211" s="29"/>
    </row>
    <row r="212" spans="1:17" x14ac:dyDescent="0.15">
      <c r="A212" s="1072" t="s">
        <v>2796</v>
      </c>
      <c r="B212" s="1073"/>
      <c r="C212" s="1073"/>
      <c r="D212" s="1089"/>
      <c r="E212" s="1338">
        <v>103918</v>
      </c>
      <c r="F212" s="1347"/>
      <c r="G212" s="1339"/>
      <c r="H212" s="29"/>
      <c r="I212" s="29"/>
      <c r="J212" s="29"/>
      <c r="K212" s="29"/>
      <c r="L212" s="29"/>
      <c r="M212" s="29"/>
      <c r="N212" s="29"/>
      <c r="O212" s="29"/>
      <c r="P212" s="29"/>
      <c r="Q212" s="29"/>
    </row>
    <row r="213" spans="1:17" x14ac:dyDescent="0.15">
      <c r="A213" s="1072" t="s">
        <v>1478</v>
      </c>
      <c r="B213" s="1073"/>
      <c r="C213" s="1073"/>
      <c r="D213" s="1089"/>
      <c r="E213" s="1342"/>
      <c r="F213" s="1349"/>
      <c r="G213" s="1343"/>
      <c r="H213" s="29"/>
      <c r="I213" s="29"/>
      <c r="J213" s="29"/>
      <c r="K213" s="29"/>
      <c r="L213" s="29"/>
      <c r="M213" s="29"/>
      <c r="N213" s="29"/>
      <c r="O213" s="29"/>
      <c r="P213" s="29"/>
      <c r="Q213" s="29"/>
    </row>
    <row r="214" spans="1:17" x14ac:dyDescent="0.15">
      <c r="A214" s="1074" t="s">
        <v>1444</v>
      </c>
      <c r="B214" s="1075"/>
      <c r="C214" s="1075"/>
      <c r="D214" s="1092"/>
      <c r="E214" s="1238">
        <v>109</v>
      </c>
      <c r="F214" s="1239"/>
      <c r="G214" s="1240"/>
      <c r="H214" s="29"/>
      <c r="I214" s="29"/>
      <c r="J214" s="29"/>
      <c r="K214" s="29"/>
      <c r="L214" s="29"/>
      <c r="M214" s="29"/>
      <c r="N214" s="29"/>
      <c r="O214" s="29"/>
      <c r="P214" s="29"/>
      <c r="Q214" s="29"/>
    </row>
    <row r="215" spans="1:17" x14ac:dyDescent="0.15">
      <c r="A215" s="1072" t="s">
        <v>1479</v>
      </c>
      <c r="B215" s="1073"/>
      <c r="C215" s="1073"/>
      <c r="D215" s="1089"/>
      <c r="E215" s="1338">
        <v>109</v>
      </c>
      <c r="F215" s="1347"/>
      <c r="G215" s="1339"/>
      <c r="H215" s="29"/>
      <c r="I215" s="29"/>
      <c r="J215" s="29"/>
      <c r="K215" s="29"/>
      <c r="L215" s="29"/>
      <c r="M215" s="29"/>
      <c r="N215" s="29"/>
      <c r="O215" s="29"/>
      <c r="P215" s="29"/>
      <c r="Q215" s="29"/>
    </row>
    <row r="216" spans="1:17" x14ac:dyDescent="0.15">
      <c r="A216" s="1072" t="s">
        <v>2797</v>
      </c>
      <c r="B216" s="1073"/>
      <c r="C216" s="1073"/>
      <c r="D216" s="1089"/>
      <c r="E216" s="1342"/>
      <c r="F216" s="1349"/>
      <c r="G216" s="1343"/>
      <c r="H216" s="29"/>
      <c r="I216" s="29"/>
      <c r="J216" s="29"/>
      <c r="K216" s="29"/>
      <c r="L216" s="29"/>
      <c r="M216" s="29"/>
      <c r="N216" s="29"/>
      <c r="O216" s="29"/>
      <c r="P216" s="29"/>
      <c r="Q216" s="29"/>
    </row>
    <row r="217" spans="1:17" x14ac:dyDescent="0.15">
      <c r="A217" s="1074" t="s">
        <v>2762</v>
      </c>
      <c r="B217" s="1075"/>
      <c r="C217" s="1075"/>
      <c r="D217" s="1092"/>
      <c r="E217" s="1238">
        <v>165</v>
      </c>
      <c r="F217" s="1239"/>
      <c r="G217" s="1240"/>
      <c r="H217" s="29"/>
      <c r="I217" s="29"/>
      <c r="J217" s="29"/>
      <c r="K217" s="29"/>
      <c r="L217" s="29"/>
      <c r="M217" s="29"/>
      <c r="N217" s="29"/>
      <c r="O217" s="29"/>
      <c r="P217" s="29"/>
      <c r="Q217" s="29"/>
    </row>
    <row r="218" spans="1:17" x14ac:dyDescent="0.15">
      <c r="A218" s="1074" t="s">
        <v>2775</v>
      </c>
      <c r="B218" s="1075"/>
      <c r="C218" s="1075"/>
      <c r="D218" s="1092"/>
      <c r="E218" s="1238">
        <v>1500</v>
      </c>
      <c r="F218" s="1239"/>
      <c r="G218" s="1240"/>
      <c r="H218" s="29"/>
      <c r="I218" s="29"/>
      <c r="J218" s="29"/>
      <c r="K218" s="29"/>
      <c r="L218" s="29"/>
      <c r="M218" s="29"/>
      <c r="N218" s="29"/>
      <c r="O218" s="29"/>
      <c r="P218" s="29"/>
      <c r="Q218" s="29"/>
    </row>
    <row r="219" spans="1:17" x14ac:dyDescent="0.15">
      <c r="A219" s="1072" t="s">
        <v>2798</v>
      </c>
      <c r="B219" s="1073"/>
      <c r="C219" s="1073"/>
      <c r="D219" s="1089"/>
      <c r="E219" s="1338">
        <v>1665</v>
      </c>
      <c r="F219" s="1347"/>
      <c r="G219" s="1339"/>
      <c r="H219" s="29"/>
      <c r="I219" s="29"/>
      <c r="J219" s="29"/>
      <c r="K219" s="29"/>
      <c r="L219" s="29"/>
      <c r="M219" s="29"/>
      <c r="N219" s="29"/>
      <c r="O219" s="29"/>
      <c r="P219" s="29"/>
      <c r="Q219" s="29"/>
    </row>
    <row r="220" spans="1:17" x14ac:dyDescent="0.15">
      <c r="A220" s="1072" t="s">
        <v>2799</v>
      </c>
      <c r="B220" s="1073"/>
      <c r="C220" s="1073"/>
      <c r="D220" s="1089"/>
      <c r="E220" s="1342"/>
      <c r="F220" s="1349"/>
      <c r="G220" s="1343"/>
      <c r="H220" s="29"/>
      <c r="I220" s="29"/>
      <c r="J220" s="29"/>
      <c r="K220" s="29"/>
      <c r="L220" s="29"/>
      <c r="M220" s="29"/>
      <c r="N220" s="29"/>
      <c r="O220" s="29"/>
      <c r="P220" s="29"/>
      <c r="Q220" s="29"/>
    </row>
    <row r="221" spans="1:17" x14ac:dyDescent="0.15">
      <c r="A221" s="1074" t="s">
        <v>2754</v>
      </c>
      <c r="B221" s="1075"/>
      <c r="C221" s="1075"/>
      <c r="D221" s="1092"/>
      <c r="E221" s="1238">
        <v>2033</v>
      </c>
      <c r="F221" s="1239"/>
      <c r="G221" s="1240"/>
      <c r="H221" s="29"/>
      <c r="I221" s="29"/>
      <c r="J221" s="29"/>
      <c r="K221" s="29"/>
      <c r="L221" s="29"/>
      <c r="M221" s="29"/>
      <c r="N221" s="29"/>
      <c r="O221" s="29"/>
      <c r="P221" s="29"/>
      <c r="Q221" s="29"/>
    </row>
    <row r="222" spans="1:17" x14ac:dyDescent="0.15">
      <c r="A222" s="1072" t="s">
        <v>2800</v>
      </c>
      <c r="B222" s="1073"/>
      <c r="C222" s="1073"/>
      <c r="D222" s="1089"/>
      <c r="E222" s="1338">
        <v>2033</v>
      </c>
      <c r="F222" s="1347"/>
      <c r="G222" s="1339"/>
      <c r="H222" s="29"/>
      <c r="I222" s="29"/>
      <c r="J222" s="29"/>
      <c r="K222" s="29"/>
      <c r="L222" s="29"/>
      <c r="M222" s="29"/>
      <c r="N222" s="29"/>
      <c r="O222" s="29"/>
      <c r="P222" s="29"/>
      <c r="Q222" s="29"/>
    </row>
    <row r="223" spans="1:17" x14ac:dyDescent="0.15">
      <c r="A223" s="1072" t="s">
        <v>2801</v>
      </c>
      <c r="B223" s="1073"/>
      <c r="C223" s="1073"/>
      <c r="D223" s="1089"/>
      <c r="E223" s="1353"/>
      <c r="F223" s="1354"/>
      <c r="G223" s="1355"/>
      <c r="H223" s="29"/>
      <c r="I223" s="29"/>
      <c r="J223" s="29"/>
      <c r="K223" s="29"/>
      <c r="L223" s="29"/>
      <c r="M223" s="29"/>
      <c r="N223" s="29"/>
      <c r="O223" s="29"/>
      <c r="P223" s="29"/>
      <c r="Q223" s="29"/>
    </row>
    <row r="224" spans="1:17" x14ac:dyDescent="0.15">
      <c r="A224" s="1074" t="s">
        <v>2758</v>
      </c>
      <c r="B224" s="1075"/>
      <c r="C224" s="1075"/>
      <c r="D224" s="1092"/>
      <c r="E224" s="1238">
        <v>400</v>
      </c>
      <c r="F224" s="1239"/>
      <c r="G224" s="1240"/>
      <c r="H224" s="29"/>
      <c r="I224" s="29"/>
      <c r="J224" s="29"/>
      <c r="K224" s="29"/>
      <c r="L224" s="29"/>
      <c r="M224" s="29"/>
      <c r="N224" s="29"/>
      <c r="O224" s="29"/>
      <c r="P224" s="29"/>
      <c r="Q224" s="29"/>
    </row>
    <row r="225" spans="1:17" x14ac:dyDescent="0.15">
      <c r="A225" s="1072" t="s">
        <v>2802</v>
      </c>
      <c r="B225" s="1073"/>
      <c r="C225" s="1073"/>
      <c r="D225" s="1089"/>
      <c r="E225" s="1338">
        <v>400</v>
      </c>
      <c r="F225" s="1347"/>
      <c r="G225" s="1339"/>
      <c r="H225" s="29"/>
      <c r="I225" s="29"/>
      <c r="J225" s="29"/>
      <c r="K225" s="29"/>
      <c r="L225" s="29"/>
      <c r="M225" s="29"/>
      <c r="N225" s="29"/>
      <c r="O225" s="29"/>
      <c r="P225" s="29"/>
      <c r="Q225" s="29"/>
    </row>
    <row r="226" spans="1:17" x14ac:dyDescent="0.15">
      <c r="A226" s="1072" t="s">
        <v>2803</v>
      </c>
      <c r="B226" s="1073"/>
      <c r="C226" s="1073"/>
      <c r="D226" s="1089"/>
      <c r="E226" s="1342"/>
      <c r="F226" s="1349"/>
      <c r="G226" s="1343"/>
      <c r="H226" s="29"/>
      <c r="I226" s="29"/>
      <c r="J226" s="29"/>
      <c r="K226" s="29"/>
      <c r="L226" s="29"/>
      <c r="M226" s="29"/>
      <c r="N226" s="29"/>
      <c r="O226" s="29"/>
      <c r="P226" s="29"/>
      <c r="Q226" s="29"/>
    </row>
    <row r="227" spans="1:17" x14ac:dyDescent="0.15">
      <c r="A227" s="1074" t="s">
        <v>2760</v>
      </c>
      <c r="B227" s="1075"/>
      <c r="C227" s="1075"/>
      <c r="D227" s="1092"/>
      <c r="E227" s="1238">
        <v>1438</v>
      </c>
      <c r="F227" s="1239"/>
      <c r="G227" s="1240"/>
      <c r="H227" s="29"/>
      <c r="I227" s="29"/>
      <c r="J227" s="29"/>
      <c r="K227" s="29"/>
      <c r="L227" s="29"/>
      <c r="M227" s="29"/>
      <c r="N227" s="29"/>
      <c r="O227" s="29"/>
      <c r="P227" s="29"/>
      <c r="Q227" s="29"/>
    </row>
    <row r="228" spans="1:17" x14ac:dyDescent="0.15">
      <c r="A228" s="1072" t="s">
        <v>2804</v>
      </c>
      <c r="B228" s="1073"/>
      <c r="C228" s="1073"/>
      <c r="D228" s="1089"/>
      <c r="E228" s="1338">
        <v>1438</v>
      </c>
      <c r="F228" s="1347"/>
      <c r="G228" s="1339"/>
      <c r="H228" s="29"/>
      <c r="I228" s="29"/>
      <c r="J228" s="29"/>
      <c r="K228" s="29"/>
      <c r="L228" s="29"/>
      <c r="M228" s="29"/>
      <c r="N228" s="29"/>
      <c r="O228" s="29"/>
      <c r="P228" s="29"/>
      <c r="Q228" s="29"/>
    </row>
    <row r="229" spans="1:17" x14ac:dyDescent="0.15">
      <c r="A229" s="1072" t="s">
        <v>2805</v>
      </c>
      <c r="B229" s="1073"/>
      <c r="C229" s="1073"/>
      <c r="D229" s="1089"/>
      <c r="E229" s="1342"/>
      <c r="F229" s="1349"/>
      <c r="G229" s="1343"/>
      <c r="H229" s="29"/>
      <c r="I229" s="29"/>
      <c r="J229" s="29"/>
      <c r="K229" s="29"/>
      <c r="L229" s="29"/>
      <c r="M229" s="29"/>
      <c r="N229" s="29"/>
      <c r="O229" s="29"/>
      <c r="P229" s="29"/>
      <c r="Q229" s="29"/>
    </row>
    <row r="230" spans="1:17" x14ac:dyDescent="0.15">
      <c r="A230" s="1074" t="s">
        <v>1452</v>
      </c>
      <c r="B230" s="1075"/>
      <c r="C230" s="1075"/>
      <c r="D230" s="1092"/>
      <c r="E230" s="1238">
        <v>75</v>
      </c>
      <c r="F230" s="1239"/>
      <c r="G230" s="1240"/>
      <c r="H230" s="29"/>
      <c r="I230" s="29"/>
      <c r="J230" s="29"/>
      <c r="K230" s="29"/>
      <c r="L230" s="29"/>
      <c r="M230" s="29"/>
      <c r="N230" s="29"/>
      <c r="O230" s="29"/>
      <c r="P230" s="29"/>
      <c r="Q230" s="29"/>
    </row>
    <row r="231" spans="1:17" x14ac:dyDescent="0.15">
      <c r="A231" s="1350" t="s">
        <v>2806</v>
      </c>
      <c r="B231" s="1351"/>
      <c r="C231" s="1351"/>
      <c r="D231" s="1352"/>
      <c r="E231" s="130">
        <v>75</v>
      </c>
      <c r="F231" s="131"/>
      <c r="G231" s="132"/>
      <c r="H231" s="29"/>
      <c r="I231" s="29"/>
      <c r="J231" s="29"/>
      <c r="K231" s="29"/>
      <c r="L231" s="29"/>
      <c r="M231" s="29"/>
      <c r="N231" s="29"/>
      <c r="O231" s="29"/>
      <c r="P231" s="29"/>
      <c r="Q231" s="29"/>
    </row>
    <row r="232" spans="1:17" x14ac:dyDescent="0.15">
      <c r="A232" s="1072" t="s">
        <v>1480</v>
      </c>
      <c r="B232" s="1073"/>
      <c r="C232" s="1073"/>
      <c r="D232" s="1089"/>
      <c r="E232" s="1342"/>
      <c r="F232" s="1349"/>
      <c r="G232" s="1343"/>
      <c r="H232" s="29"/>
      <c r="I232" s="29"/>
      <c r="J232" s="29"/>
      <c r="K232" s="29"/>
      <c r="L232" s="29"/>
      <c r="M232" s="29"/>
      <c r="N232" s="29"/>
      <c r="O232" s="29"/>
      <c r="P232" s="29"/>
      <c r="Q232" s="29"/>
    </row>
    <row r="233" spans="1:17" x14ac:dyDescent="0.15">
      <c r="A233" s="1074" t="s">
        <v>1442</v>
      </c>
      <c r="B233" s="1075"/>
      <c r="C233" s="1075"/>
      <c r="D233" s="1092"/>
      <c r="E233" s="1238">
        <v>408</v>
      </c>
      <c r="F233" s="1239"/>
      <c r="G233" s="1240"/>
      <c r="H233" s="29"/>
      <c r="I233" s="29"/>
      <c r="J233" s="29"/>
      <c r="K233" s="29"/>
      <c r="L233" s="29"/>
      <c r="M233" s="29"/>
      <c r="N233" s="29"/>
      <c r="O233" s="29"/>
      <c r="P233" s="29"/>
      <c r="Q233" s="29"/>
    </row>
    <row r="234" spans="1:17" x14ac:dyDescent="0.15">
      <c r="A234" s="1072" t="s">
        <v>1481</v>
      </c>
      <c r="B234" s="1073"/>
      <c r="C234" s="1073"/>
      <c r="D234" s="1089"/>
      <c r="E234" s="1338">
        <v>408</v>
      </c>
      <c r="F234" s="1347"/>
      <c r="G234" s="1339"/>
      <c r="H234" s="29"/>
      <c r="I234" s="29"/>
      <c r="J234" s="29"/>
      <c r="K234" s="29"/>
      <c r="L234" s="29"/>
      <c r="M234" s="29"/>
      <c r="N234" s="29"/>
      <c r="O234" s="29"/>
      <c r="P234" s="29"/>
      <c r="Q234" s="29"/>
    </row>
    <row r="235" spans="1:17" x14ac:dyDescent="0.15">
      <c r="A235" s="1072" t="s">
        <v>2807</v>
      </c>
      <c r="B235" s="1073"/>
      <c r="C235" s="1073"/>
      <c r="D235" s="1089"/>
      <c r="E235" s="1342"/>
      <c r="F235" s="1349"/>
      <c r="G235" s="1343"/>
      <c r="H235" s="29"/>
      <c r="I235" s="29"/>
      <c r="J235" s="29"/>
      <c r="K235" s="29"/>
      <c r="L235" s="29"/>
      <c r="M235" s="29"/>
      <c r="N235" s="29"/>
      <c r="O235" s="29"/>
      <c r="P235" s="29"/>
      <c r="Q235" s="29"/>
    </row>
    <row r="236" spans="1:17" x14ac:dyDescent="0.15">
      <c r="A236" s="1074" t="s">
        <v>2751</v>
      </c>
      <c r="B236" s="1075"/>
      <c r="C236" s="1075"/>
      <c r="D236" s="1092"/>
      <c r="E236" s="1238">
        <v>4116</v>
      </c>
      <c r="F236" s="1239"/>
      <c r="G236" s="1240"/>
      <c r="H236" s="29"/>
      <c r="I236" s="29"/>
      <c r="J236" s="29"/>
      <c r="K236" s="29"/>
      <c r="L236" s="29"/>
      <c r="M236" s="29"/>
      <c r="N236" s="29"/>
      <c r="O236" s="29"/>
      <c r="P236" s="29"/>
      <c r="Q236" s="29"/>
    </row>
    <row r="237" spans="1:17" x14ac:dyDescent="0.15">
      <c r="A237" s="1072" t="s">
        <v>2808</v>
      </c>
      <c r="B237" s="1073"/>
      <c r="C237" s="1073"/>
      <c r="D237" s="1089"/>
      <c r="E237" s="1338">
        <v>4116</v>
      </c>
      <c r="F237" s="1347"/>
      <c r="G237" s="1339"/>
      <c r="H237" s="29"/>
      <c r="I237" s="29"/>
      <c r="J237" s="29"/>
      <c r="K237" s="29"/>
      <c r="L237" s="29"/>
      <c r="M237" s="29"/>
      <c r="N237" s="29"/>
      <c r="O237" s="29"/>
      <c r="P237" s="29"/>
      <c r="Q237" s="29"/>
    </row>
    <row r="238" spans="1:17" x14ac:dyDescent="0.15">
      <c r="A238" s="29"/>
      <c r="B238" s="29"/>
      <c r="C238" s="29"/>
      <c r="D238" s="29"/>
      <c r="E238" s="29"/>
      <c r="F238" s="29"/>
      <c r="G238" s="29"/>
      <c r="H238" s="29"/>
      <c r="I238" s="29"/>
      <c r="J238" s="29"/>
      <c r="K238" s="29"/>
      <c r="L238" s="29"/>
      <c r="M238" s="29"/>
      <c r="N238" s="29"/>
      <c r="O238" s="29"/>
      <c r="P238" s="29"/>
      <c r="Q238" s="29"/>
    </row>
    <row r="239" spans="1:17" x14ac:dyDescent="0.15">
      <c r="A239" s="1072" t="s">
        <v>1448</v>
      </c>
      <c r="B239" s="1073"/>
      <c r="C239" s="1073"/>
      <c r="D239" s="1089"/>
      <c r="E239" s="1356">
        <v>674330.33</v>
      </c>
      <c r="F239" s="1357"/>
      <c r="G239" s="1358"/>
      <c r="H239" s="29"/>
      <c r="I239" s="29"/>
      <c r="J239" s="29"/>
      <c r="K239" s="29"/>
      <c r="L239" s="29"/>
      <c r="M239" s="29"/>
      <c r="N239" s="29"/>
      <c r="O239" s="29"/>
      <c r="P239" s="29"/>
      <c r="Q239" s="29"/>
    </row>
    <row r="240" spans="1:17" x14ac:dyDescent="0.15">
      <c r="A240" s="1081" t="s">
        <v>2809</v>
      </c>
      <c r="B240" s="1094"/>
      <c r="C240" s="1081" t="s">
        <v>2810</v>
      </c>
      <c r="D240" s="1082"/>
      <c r="E240" s="1082"/>
      <c r="F240" s="1094"/>
      <c r="G240" s="1081" t="s">
        <v>2811</v>
      </c>
      <c r="H240" s="1082"/>
      <c r="I240" s="1082"/>
      <c r="J240" s="1082"/>
      <c r="K240" s="1094"/>
      <c r="L240" s="1081" t="s">
        <v>2812</v>
      </c>
      <c r="M240" s="1082"/>
      <c r="N240" s="1082"/>
      <c r="O240" s="1094"/>
      <c r="P240" s="1081" t="s">
        <v>2813</v>
      </c>
      <c r="Q240" s="1094"/>
    </row>
    <row r="241" spans="1:17" x14ac:dyDescent="0.15">
      <c r="A241" s="1072" t="s">
        <v>2814</v>
      </c>
      <c r="B241" s="1089"/>
      <c r="C241" s="1076"/>
      <c r="D241" s="1077"/>
      <c r="E241" s="1077"/>
      <c r="F241" s="1101"/>
      <c r="G241" s="1076"/>
      <c r="H241" s="1077"/>
      <c r="I241" s="1077"/>
      <c r="J241" s="1077"/>
      <c r="K241" s="1101"/>
      <c r="L241" s="1076"/>
      <c r="M241" s="1077"/>
      <c r="N241" s="1077"/>
      <c r="O241" s="1101"/>
      <c r="P241" s="1076"/>
      <c r="Q241" s="1101"/>
    </row>
    <row r="242" spans="1:17" x14ac:dyDescent="0.15">
      <c r="A242" s="1081" t="s">
        <v>2815</v>
      </c>
      <c r="B242" s="1094"/>
      <c r="C242" s="1076"/>
      <c r="D242" s="1077"/>
      <c r="E242" s="1077"/>
      <c r="F242" s="1101"/>
      <c r="G242" s="1081" t="s">
        <v>2816</v>
      </c>
      <c r="H242" s="1082"/>
      <c r="I242" s="1082"/>
      <c r="J242" s="1082"/>
      <c r="K242" s="1094"/>
      <c r="L242" s="1076"/>
      <c r="M242" s="1077"/>
      <c r="N242" s="1077"/>
      <c r="O242" s="1101"/>
      <c r="P242" s="1193">
        <v>-133</v>
      </c>
      <c r="Q242" s="1194"/>
    </row>
    <row r="243" spans="1:17" x14ac:dyDescent="0.15">
      <c r="A243" s="1081" t="s">
        <v>2817</v>
      </c>
      <c r="B243" s="1094"/>
      <c r="C243" s="1076"/>
      <c r="D243" s="1077"/>
      <c r="E243" s="1077"/>
      <c r="F243" s="1101"/>
      <c r="G243" s="1081" t="s">
        <v>2816</v>
      </c>
      <c r="H243" s="1082"/>
      <c r="I243" s="1082"/>
      <c r="J243" s="1082"/>
      <c r="K243" s="1094"/>
      <c r="L243" s="1076"/>
      <c r="M243" s="1077"/>
      <c r="N243" s="1077"/>
      <c r="O243" s="1101"/>
      <c r="P243" s="1193">
        <v>-74</v>
      </c>
      <c r="Q243" s="1194"/>
    </row>
    <row r="244" spans="1:17" x14ac:dyDescent="0.15">
      <c r="A244" s="1081" t="s">
        <v>2818</v>
      </c>
      <c r="B244" s="1094"/>
      <c r="C244" s="1076"/>
      <c r="D244" s="1077"/>
      <c r="E244" s="1077"/>
      <c r="F244" s="1101"/>
      <c r="G244" s="1081" t="s">
        <v>2816</v>
      </c>
      <c r="H244" s="1082"/>
      <c r="I244" s="1082"/>
      <c r="J244" s="1082"/>
      <c r="K244" s="1094"/>
      <c r="L244" s="1076"/>
      <c r="M244" s="1077"/>
      <c r="N244" s="1077"/>
      <c r="O244" s="1101"/>
      <c r="P244" s="1193">
        <v>-3</v>
      </c>
      <c r="Q244" s="1194"/>
    </row>
    <row r="245" spans="1:17" x14ac:dyDescent="0.15">
      <c r="A245" s="1081" t="s">
        <v>2819</v>
      </c>
      <c r="B245" s="1094"/>
      <c r="C245" s="1076"/>
      <c r="D245" s="1077"/>
      <c r="E245" s="1077"/>
      <c r="F245" s="1101"/>
      <c r="G245" s="1081" t="s">
        <v>2816</v>
      </c>
      <c r="H245" s="1082"/>
      <c r="I245" s="1082"/>
      <c r="J245" s="1082"/>
      <c r="K245" s="1094"/>
      <c r="L245" s="1076"/>
      <c r="M245" s="1077"/>
      <c r="N245" s="1077"/>
      <c r="O245" s="1101"/>
      <c r="P245" s="1193">
        <v>-53</v>
      </c>
      <c r="Q245" s="1194"/>
    </row>
    <row r="246" spans="1:17" x14ac:dyDescent="0.15">
      <c r="A246" s="1081" t="s">
        <v>2820</v>
      </c>
      <c r="B246" s="1094"/>
      <c r="C246" s="1076"/>
      <c r="D246" s="1077"/>
      <c r="E246" s="1077"/>
      <c r="F246" s="1101"/>
      <c r="G246" s="1081" t="s">
        <v>2816</v>
      </c>
      <c r="H246" s="1082"/>
      <c r="I246" s="1082"/>
      <c r="J246" s="1082"/>
      <c r="K246" s="1094"/>
      <c r="L246" s="1076"/>
      <c r="M246" s="1077"/>
      <c r="N246" s="1077"/>
      <c r="O246" s="1101"/>
      <c r="P246" s="1193">
        <v>-71</v>
      </c>
      <c r="Q246" s="1194"/>
    </row>
    <row r="247" spans="1:17" x14ac:dyDescent="0.15">
      <c r="A247" s="1081" t="s">
        <v>2821</v>
      </c>
      <c r="B247" s="1094"/>
      <c r="C247" s="1076"/>
      <c r="D247" s="1077"/>
      <c r="E247" s="1077"/>
      <c r="F247" s="1101"/>
      <c r="G247" s="1081" t="s">
        <v>2816</v>
      </c>
      <c r="H247" s="1082"/>
      <c r="I247" s="1082"/>
      <c r="J247" s="1082"/>
      <c r="K247" s="1094"/>
      <c r="L247" s="1076"/>
      <c r="M247" s="1077"/>
      <c r="N247" s="1077"/>
      <c r="O247" s="1101"/>
      <c r="P247" s="1193">
        <v>-23</v>
      </c>
      <c r="Q247" s="1194"/>
    </row>
    <row r="248" spans="1:17" x14ac:dyDescent="0.15">
      <c r="A248" s="1081" t="s">
        <v>2822</v>
      </c>
      <c r="B248" s="1094"/>
      <c r="C248" s="1076"/>
      <c r="D248" s="1077"/>
      <c r="E248" s="1077"/>
      <c r="F248" s="1101"/>
      <c r="G248" s="1081" t="s">
        <v>2816</v>
      </c>
      <c r="H248" s="1082"/>
      <c r="I248" s="1082"/>
      <c r="J248" s="1082"/>
      <c r="K248" s="1094"/>
      <c r="L248" s="1076"/>
      <c r="M248" s="1077"/>
      <c r="N248" s="1077"/>
      <c r="O248" s="1101"/>
      <c r="P248" s="1193">
        <v>-73</v>
      </c>
      <c r="Q248" s="1194"/>
    </row>
    <row r="249" spans="1:17" x14ac:dyDescent="0.15">
      <c r="A249" s="1081" t="s">
        <v>2823</v>
      </c>
      <c r="B249" s="1094"/>
      <c r="C249" s="1076"/>
      <c r="D249" s="1077"/>
      <c r="E249" s="1077"/>
      <c r="F249" s="1101"/>
      <c r="G249" s="1081" t="s">
        <v>2816</v>
      </c>
      <c r="H249" s="1082"/>
      <c r="I249" s="1082"/>
      <c r="J249" s="1082"/>
      <c r="K249" s="1094"/>
      <c r="L249" s="1076"/>
      <c r="M249" s="1077"/>
      <c r="N249" s="1077"/>
      <c r="O249" s="1101"/>
      <c r="P249" s="1193">
        <v>-2</v>
      </c>
      <c r="Q249" s="1194"/>
    </row>
    <row r="250" spans="1:17" ht="13" customHeight="1" x14ac:dyDescent="0.15">
      <c r="A250" s="1081" t="s">
        <v>2824</v>
      </c>
      <c r="B250" s="1094"/>
      <c r="C250" s="1076"/>
      <c r="D250" s="1077"/>
      <c r="E250" s="1077"/>
      <c r="F250" s="1101"/>
      <c r="G250" s="1081" t="s">
        <v>2816</v>
      </c>
      <c r="H250" s="1082"/>
      <c r="I250" s="1082"/>
      <c r="J250" s="1082"/>
      <c r="K250" s="1094"/>
      <c r="L250" s="1076"/>
      <c r="M250" s="1077"/>
      <c r="N250" s="1077"/>
      <c r="O250" s="1101"/>
      <c r="P250" s="1193">
        <v>-6</v>
      </c>
      <c r="Q250" s="1194"/>
    </row>
    <row r="251" spans="1:17" x14ac:dyDescent="0.15">
      <c r="A251" s="1081" t="s">
        <v>2825</v>
      </c>
      <c r="B251" s="1094"/>
      <c r="C251" s="1076"/>
      <c r="D251" s="1077"/>
      <c r="E251" s="1077"/>
      <c r="F251" s="1101"/>
      <c r="G251" s="1081" t="s">
        <v>2816</v>
      </c>
      <c r="H251" s="1082"/>
      <c r="I251" s="1082"/>
      <c r="J251" s="1082"/>
      <c r="K251" s="1094"/>
      <c r="L251" s="1076"/>
      <c r="M251" s="1077"/>
      <c r="N251" s="1077"/>
      <c r="O251" s="1101"/>
      <c r="P251" s="1193">
        <v>-83</v>
      </c>
      <c r="Q251" s="1194"/>
    </row>
    <row r="252" spans="1:17" x14ac:dyDescent="0.15">
      <c r="A252" s="1072" t="s">
        <v>2826</v>
      </c>
      <c r="B252" s="1089"/>
      <c r="C252" s="1076"/>
      <c r="D252" s="1077"/>
      <c r="E252" s="1077"/>
      <c r="F252" s="1101"/>
      <c r="G252" s="1076"/>
      <c r="H252" s="1077"/>
      <c r="I252" s="1077"/>
      <c r="J252" s="1077"/>
      <c r="K252" s="1101"/>
      <c r="L252" s="1076"/>
      <c r="M252" s="1077"/>
      <c r="N252" s="1077"/>
      <c r="O252" s="1101"/>
      <c r="P252" s="1202">
        <v>-521</v>
      </c>
      <c r="Q252" s="1203"/>
    </row>
    <row r="253" spans="1:17" x14ac:dyDescent="0.15">
      <c r="A253" s="1072" t="s">
        <v>2827</v>
      </c>
      <c r="B253" s="1089"/>
      <c r="C253" s="1076"/>
      <c r="D253" s="1077"/>
      <c r="E253" s="1077"/>
      <c r="F253" s="1101"/>
      <c r="G253" s="1076"/>
      <c r="H253" s="1077"/>
      <c r="I253" s="1077"/>
      <c r="J253" s="1077"/>
      <c r="K253" s="1101"/>
      <c r="L253" s="1076"/>
      <c r="M253" s="1077"/>
      <c r="N253" s="1077"/>
      <c r="O253" s="1101"/>
      <c r="P253" s="1076"/>
      <c r="Q253" s="1101"/>
    </row>
    <row r="254" spans="1:17" x14ac:dyDescent="0.15">
      <c r="A254" s="1081" t="s">
        <v>2828</v>
      </c>
      <c r="B254" s="1094"/>
      <c r="C254" s="1076"/>
      <c r="D254" s="1077"/>
      <c r="E254" s="1077"/>
      <c r="F254" s="1101"/>
      <c r="G254" s="1081" t="s">
        <v>2829</v>
      </c>
      <c r="H254" s="1082"/>
      <c r="I254" s="1082"/>
      <c r="J254" s="1082"/>
      <c r="K254" s="1094"/>
      <c r="L254" s="1250">
        <v>55082</v>
      </c>
      <c r="M254" s="1251"/>
      <c r="N254" s="1251"/>
      <c r="O254" s="1252"/>
      <c r="P254" s="1193">
        <v>-25</v>
      </c>
      <c r="Q254" s="1194"/>
    </row>
    <row r="255" spans="1:17" x14ac:dyDescent="0.15">
      <c r="A255" s="1072" t="s">
        <v>2830</v>
      </c>
      <c r="B255" s="1089"/>
      <c r="C255" s="1076"/>
      <c r="D255" s="1077"/>
      <c r="E255" s="1077"/>
      <c r="F255" s="1101"/>
      <c r="G255" s="1076"/>
      <c r="H255" s="1077"/>
      <c r="I255" s="1077"/>
      <c r="J255" s="1077"/>
      <c r="K255" s="1101"/>
      <c r="L255" s="1076"/>
      <c r="M255" s="1077"/>
      <c r="N255" s="1077"/>
      <c r="O255" s="1101"/>
      <c r="P255" s="1202">
        <v>-25</v>
      </c>
      <c r="Q255" s="1203"/>
    </row>
    <row r="256" spans="1:17" x14ac:dyDescent="0.15">
      <c r="A256" s="1072" t="s">
        <v>2831</v>
      </c>
      <c r="B256" s="1089"/>
      <c r="C256" s="1076"/>
      <c r="D256" s="1077"/>
      <c r="E256" s="1077"/>
      <c r="F256" s="1101"/>
      <c r="G256" s="1076"/>
      <c r="H256" s="1077"/>
      <c r="I256" s="1077"/>
      <c r="J256" s="1077"/>
      <c r="K256" s="1101"/>
      <c r="L256" s="1076"/>
      <c r="M256" s="1077"/>
      <c r="N256" s="1077"/>
      <c r="O256" s="1101"/>
      <c r="P256" s="1076"/>
      <c r="Q256" s="1101"/>
    </row>
    <row r="257" spans="1:17" x14ac:dyDescent="0.15">
      <c r="A257" s="1081" t="s">
        <v>2832</v>
      </c>
      <c r="B257" s="1094"/>
      <c r="C257" s="1076"/>
      <c r="D257" s="1077"/>
      <c r="E257" s="1077"/>
      <c r="F257" s="1101"/>
      <c r="G257" s="1081" t="s">
        <v>2816</v>
      </c>
      <c r="H257" s="1082"/>
      <c r="I257" s="1082"/>
      <c r="J257" s="1082"/>
      <c r="K257" s="1094"/>
      <c r="L257" s="1076"/>
      <c r="M257" s="1077"/>
      <c r="N257" s="1077"/>
      <c r="O257" s="1101"/>
      <c r="P257" s="1193">
        <v>-48</v>
      </c>
      <c r="Q257" s="1194"/>
    </row>
    <row r="258" spans="1:17" x14ac:dyDescent="0.15">
      <c r="A258" s="1072" t="s">
        <v>2833</v>
      </c>
      <c r="B258" s="1089"/>
      <c r="C258" s="1076"/>
      <c r="D258" s="1077"/>
      <c r="E258" s="1077"/>
      <c r="F258" s="1101"/>
      <c r="G258" s="1076"/>
      <c r="H258" s="1077"/>
      <c r="I258" s="1077"/>
      <c r="J258" s="1077"/>
      <c r="K258" s="1101"/>
      <c r="L258" s="1076"/>
      <c r="M258" s="1077"/>
      <c r="N258" s="1077"/>
      <c r="O258" s="1101"/>
      <c r="P258" s="1202">
        <v>-48</v>
      </c>
      <c r="Q258" s="1203"/>
    </row>
    <row r="259" spans="1:17" x14ac:dyDescent="0.15">
      <c r="A259" s="1072" t="s">
        <v>2834</v>
      </c>
      <c r="B259" s="1089"/>
      <c r="C259" s="1076"/>
      <c r="D259" s="1077"/>
      <c r="E259" s="1077"/>
      <c r="F259" s="1101"/>
      <c r="G259" s="1076"/>
      <c r="H259" s="1077"/>
      <c r="I259" s="1077"/>
      <c r="J259" s="1077"/>
      <c r="K259" s="1101"/>
      <c r="L259" s="1076"/>
      <c r="M259" s="1077"/>
      <c r="N259" s="1077"/>
      <c r="O259" s="1101"/>
      <c r="P259" s="1076"/>
      <c r="Q259" s="1101"/>
    </row>
    <row r="260" spans="1:17" x14ac:dyDescent="0.15">
      <c r="A260" s="1081" t="s">
        <v>2835</v>
      </c>
      <c r="B260" s="1094"/>
      <c r="C260" s="1076"/>
      <c r="D260" s="1077"/>
      <c r="E260" s="1077"/>
      <c r="F260" s="1101"/>
      <c r="G260" s="1081" t="s">
        <v>2816</v>
      </c>
      <c r="H260" s="1082"/>
      <c r="I260" s="1082"/>
      <c r="J260" s="1082"/>
      <c r="K260" s="1094"/>
      <c r="L260" s="1076"/>
      <c r="M260" s="1077"/>
      <c r="N260" s="1077"/>
      <c r="O260" s="1101"/>
      <c r="P260" s="1193">
        <v>-10</v>
      </c>
      <c r="Q260" s="1194"/>
    </row>
    <row r="261" spans="1:17" x14ac:dyDescent="0.15">
      <c r="A261" s="1072" t="s">
        <v>2836</v>
      </c>
      <c r="B261" s="1089"/>
      <c r="C261" s="1076"/>
      <c r="D261" s="1077"/>
      <c r="E261" s="1077"/>
      <c r="F261" s="1101"/>
      <c r="G261" s="1076"/>
      <c r="H261" s="1077"/>
      <c r="I261" s="1077"/>
      <c r="J261" s="1077"/>
      <c r="K261" s="1101"/>
      <c r="L261" s="1076"/>
      <c r="M261" s="1077"/>
      <c r="N261" s="1077"/>
      <c r="O261" s="1101"/>
      <c r="P261" s="1202">
        <v>-10</v>
      </c>
      <c r="Q261" s="1203"/>
    </row>
    <row r="262" spans="1:17" x14ac:dyDescent="0.15">
      <c r="A262" s="1072" t="s">
        <v>2837</v>
      </c>
      <c r="B262" s="1089"/>
      <c r="C262" s="1076"/>
      <c r="D262" s="1077"/>
      <c r="E262" s="1077"/>
      <c r="F262" s="1101"/>
      <c r="G262" s="1076"/>
      <c r="H262" s="1077"/>
      <c r="I262" s="1077"/>
      <c r="J262" s="1077"/>
      <c r="K262" s="1101"/>
      <c r="L262" s="1076"/>
      <c r="M262" s="1077"/>
      <c r="N262" s="1077"/>
      <c r="O262" s="1101"/>
      <c r="P262" s="1202">
        <v>-604</v>
      </c>
      <c r="Q262" s="1203"/>
    </row>
  </sheetData>
  <mergeCells count="556">
    <mergeCell ref="H129:K129"/>
    <mergeCell ref="L129:O129"/>
    <mergeCell ref="H125:O125"/>
    <mergeCell ref="H126:O126"/>
    <mergeCell ref="H127:K127"/>
    <mergeCell ref="L127:O127"/>
    <mergeCell ref="H128:K128"/>
    <mergeCell ref="L128:O128"/>
    <mergeCell ref="A262:B262"/>
    <mergeCell ref="C262:F262"/>
    <mergeCell ref="G262:K262"/>
    <mergeCell ref="L262:O262"/>
    <mergeCell ref="A256:B256"/>
    <mergeCell ref="C256:F256"/>
    <mergeCell ref="G256:K256"/>
    <mergeCell ref="L256:O256"/>
    <mergeCell ref="A252:B252"/>
    <mergeCell ref="C252:F252"/>
    <mergeCell ref="G252:K252"/>
    <mergeCell ref="L252:O252"/>
    <mergeCell ref="A248:B248"/>
    <mergeCell ref="C248:F248"/>
    <mergeCell ref="G248:K248"/>
    <mergeCell ref="L248:O248"/>
    <mergeCell ref="P262:Q262"/>
    <mergeCell ref="H122:O122"/>
    <mergeCell ref="H123:O123"/>
    <mergeCell ref="H124:O124"/>
    <mergeCell ref="A260:B260"/>
    <mergeCell ref="C260:F260"/>
    <mergeCell ref="G260:K260"/>
    <mergeCell ref="L260:O260"/>
    <mergeCell ref="P260:Q260"/>
    <mergeCell ref="A261:B261"/>
    <mergeCell ref="C261:F261"/>
    <mergeCell ref="G261:K261"/>
    <mergeCell ref="L261:O261"/>
    <mergeCell ref="P261:Q261"/>
    <mergeCell ref="A258:B258"/>
    <mergeCell ref="C258:F258"/>
    <mergeCell ref="G258:K258"/>
    <mergeCell ref="L258:O258"/>
    <mergeCell ref="P258:Q258"/>
    <mergeCell ref="A259:B259"/>
    <mergeCell ref="C259:F259"/>
    <mergeCell ref="G259:K259"/>
    <mergeCell ref="L259:O259"/>
    <mergeCell ref="P259:Q259"/>
    <mergeCell ref="P256:Q256"/>
    <mergeCell ref="A257:B257"/>
    <mergeCell ref="C257:F257"/>
    <mergeCell ref="G257:K257"/>
    <mergeCell ref="L257:O257"/>
    <mergeCell ref="P257:Q257"/>
    <mergeCell ref="A254:B254"/>
    <mergeCell ref="C254:F254"/>
    <mergeCell ref="G254:K254"/>
    <mergeCell ref="L254:O254"/>
    <mergeCell ref="P254:Q254"/>
    <mergeCell ref="A255:B255"/>
    <mergeCell ref="C255:F255"/>
    <mergeCell ref="G255:K255"/>
    <mergeCell ref="L255:O255"/>
    <mergeCell ref="P255:Q255"/>
    <mergeCell ref="P252:Q252"/>
    <mergeCell ref="A253:B253"/>
    <mergeCell ref="C253:F253"/>
    <mergeCell ref="G253:K253"/>
    <mergeCell ref="L253:O253"/>
    <mergeCell ref="P253:Q253"/>
    <mergeCell ref="A250:B250"/>
    <mergeCell ref="C250:F250"/>
    <mergeCell ref="G250:K250"/>
    <mergeCell ref="L250:O250"/>
    <mergeCell ref="P250:Q250"/>
    <mergeCell ref="A251:B251"/>
    <mergeCell ref="C251:F251"/>
    <mergeCell ref="G251:K251"/>
    <mergeCell ref="L251:O251"/>
    <mergeCell ref="P251:Q251"/>
    <mergeCell ref="P248:Q248"/>
    <mergeCell ref="A249:B249"/>
    <mergeCell ref="C249:F249"/>
    <mergeCell ref="G249:K249"/>
    <mergeCell ref="L249:O249"/>
    <mergeCell ref="P249:Q249"/>
    <mergeCell ref="A246:B246"/>
    <mergeCell ref="C246:F246"/>
    <mergeCell ref="G246:K246"/>
    <mergeCell ref="L246:O246"/>
    <mergeCell ref="P246:Q246"/>
    <mergeCell ref="A247:B247"/>
    <mergeCell ref="C247:F247"/>
    <mergeCell ref="G247:K247"/>
    <mergeCell ref="L247:O247"/>
    <mergeCell ref="P247:Q247"/>
    <mergeCell ref="A244:B244"/>
    <mergeCell ref="C244:F244"/>
    <mergeCell ref="G244:K244"/>
    <mergeCell ref="L244:O244"/>
    <mergeCell ref="P244:Q244"/>
    <mergeCell ref="A245:B245"/>
    <mergeCell ref="C245:F245"/>
    <mergeCell ref="G245:K245"/>
    <mergeCell ref="L245:O245"/>
    <mergeCell ref="P245:Q245"/>
    <mergeCell ref="A242:B242"/>
    <mergeCell ref="C242:F242"/>
    <mergeCell ref="G242:K242"/>
    <mergeCell ref="L242:O242"/>
    <mergeCell ref="P242:Q242"/>
    <mergeCell ref="A243:B243"/>
    <mergeCell ref="C243:F243"/>
    <mergeCell ref="G243:K243"/>
    <mergeCell ref="L243:O243"/>
    <mergeCell ref="P243:Q243"/>
    <mergeCell ref="A240:B240"/>
    <mergeCell ref="C240:F240"/>
    <mergeCell ref="G240:K240"/>
    <mergeCell ref="L240:O240"/>
    <mergeCell ref="P240:Q240"/>
    <mergeCell ref="A241:B241"/>
    <mergeCell ref="C241:F241"/>
    <mergeCell ref="G241:K241"/>
    <mergeCell ref="L241:O241"/>
    <mergeCell ref="P241:Q241"/>
    <mergeCell ref="A236:D236"/>
    <mergeCell ref="E236:G236"/>
    <mergeCell ref="A237:D237"/>
    <mergeCell ref="E237:G237"/>
    <mergeCell ref="A239:D239"/>
    <mergeCell ref="E239:G239"/>
    <mergeCell ref="A233:D233"/>
    <mergeCell ref="E233:G233"/>
    <mergeCell ref="A234:D234"/>
    <mergeCell ref="E234:G234"/>
    <mergeCell ref="A235:D235"/>
    <mergeCell ref="E235:G235"/>
    <mergeCell ref="A229:D229"/>
    <mergeCell ref="E229:G229"/>
    <mergeCell ref="A230:D230"/>
    <mergeCell ref="E230:G230"/>
    <mergeCell ref="A231:D231"/>
    <mergeCell ref="A232:D232"/>
    <mergeCell ref="E232:G232"/>
    <mergeCell ref="A226:D226"/>
    <mergeCell ref="E226:G226"/>
    <mergeCell ref="A227:D227"/>
    <mergeCell ref="E227:G227"/>
    <mergeCell ref="A228:D228"/>
    <mergeCell ref="E228:G228"/>
    <mergeCell ref="A223:D223"/>
    <mergeCell ref="E223:G223"/>
    <mergeCell ref="A224:D224"/>
    <mergeCell ref="E224:G224"/>
    <mergeCell ref="A225:D225"/>
    <mergeCell ref="E225:G225"/>
    <mergeCell ref="A220:D220"/>
    <mergeCell ref="E220:G220"/>
    <mergeCell ref="A221:D221"/>
    <mergeCell ref="E221:G221"/>
    <mergeCell ref="A222:D222"/>
    <mergeCell ref="E222:G222"/>
    <mergeCell ref="A217:D217"/>
    <mergeCell ref="E217:G217"/>
    <mergeCell ref="A218:D218"/>
    <mergeCell ref="E218:G218"/>
    <mergeCell ref="A219:D219"/>
    <mergeCell ref="E219:G219"/>
    <mergeCell ref="A214:D214"/>
    <mergeCell ref="E214:G214"/>
    <mergeCell ref="A215:D215"/>
    <mergeCell ref="E215:G215"/>
    <mergeCell ref="A216:D216"/>
    <mergeCell ref="E216:G216"/>
    <mergeCell ref="A211:D211"/>
    <mergeCell ref="E211:G211"/>
    <mergeCell ref="A212:D212"/>
    <mergeCell ref="E212:G212"/>
    <mergeCell ref="A213:D213"/>
    <mergeCell ref="E213:G213"/>
    <mergeCell ref="A208:D208"/>
    <mergeCell ref="E208:G208"/>
    <mergeCell ref="A209:D209"/>
    <mergeCell ref="E209:G209"/>
    <mergeCell ref="A210:D210"/>
    <mergeCell ref="E210:G210"/>
    <mergeCell ref="A204:D204"/>
    <mergeCell ref="E204:G204"/>
    <mergeCell ref="A205:D205"/>
    <mergeCell ref="E205:G205"/>
    <mergeCell ref="A207:D207"/>
    <mergeCell ref="E207:G207"/>
    <mergeCell ref="A200:D200"/>
    <mergeCell ref="E200:G200"/>
    <mergeCell ref="A201:D201"/>
    <mergeCell ref="E201:G201"/>
    <mergeCell ref="A202:D202"/>
    <mergeCell ref="A203:D203"/>
    <mergeCell ref="E203:G203"/>
    <mergeCell ref="A197:D197"/>
    <mergeCell ref="E197:G197"/>
    <mergeCell ref="A198:D198"/>
    <mergeCell ref="E198:G198"/>
    <mergeCell ref="A199:D199"/>
    <mergeCell ref="E199:G199"/>
    <mergeCell ref="A193:D193"/>
    <mergeCell ref="A194:D194"/>
    <mergeCell ref="E194:G194"/>
    <mergeCell ref="A195:D195"/>
    <mergeCell ref="E195:G195"/>
    <mergeCell ref="A196:D196"/>
    <mergeCell ref="E196:G196"/>
    <mergeCell ref="A189:D189"/>
    <mergeCell ref="E189:G189"/>
    <mergeCell ref="A190:D190"/>
    <mergeCell ref="A191:D191"/>
    <mergeCell ref="E191:G191"/>
    <mergeCell ref="A192:D192"/>
    <mergeCell ref="E192:G192"/>
    <mergeCell ref="A186:D186"/>
    <mergeCell ref="E186:G186"/>
    <mergeCell ref="A187:D187"/>
    <mergeCell ref="E187:G187"/>
    <mergeCell ref="A188:D188"/>
    <mergeCell ref="E188:G188"/>
    <mergeCell ref="A183:D183"/>
    <mergeCell ref="E183:G183"/>
    <mergeCell ref="A184:D184"/>
    <mergeCell ref="E184:G184"/>
    <mergeCell ref="A185:D185"/>
    <mergeCell ref="E185:G185"/>
    <mergeCell ref="A180:D180"/>
    <mergeCell ref="E180:G180"/>
    <mergeCell ref="A181:D181"/>
    <mergeCell ref="E181:G181"/>
    <mergeCell ref="A182:D182"/>
    <mergeCell ref="E182:G182"/>
    <mergeCell ref="A177:D177"/>
    <mergeCell ref="E177:G177"/>
    <mergeCell ref="A178:D178"/>
    <mergeCell ref="E178:G178"/>
    <mergeCell ref="A179:D179"/>
    <mergeCell ref="E179:G179"/>
    <mergeCell ref="A173:D173"/>
    <mergeCell ref="E173:G173"/>
    <mergeCell ref="A174:D174"/>
    <mergeCell ref="A175:D175"/>
    <mergeCell ref="E175:G175"/>
    <mergeCell ref="A176:D176"/>
    <mergeCell ref="E176:G176"/>
    <mergeCell ref="A169:D169"/>
    <mergeCell ref="E169:G169"/>
    <mergeCell ref="A170:D170"/>
    <mergeCell ref="E170:G170"/>
    <mergeCell ref="A171:D171"/>
    <mergeCell ref="E171:G171"/>
    <mergeCell ref="A166:D166"/>
    <mergeCell ref="E166:G166"/>
    <mergeCell ref="A167:D167"/>
    <mergeCell ref="E167:G167"/>
    <mergeCell ref="A168:D168"/>
    <mergeCell ref="E168:G168"/>
    <mergeCell ref="A163:D163"/>
    <mergeCell ref="E163:G163"/>
    <mergeCell ref="A164:D164"/>
    <mergeCell ref="E164:G164"/>
    <mergeCell ref="A165:D165"/>
    <mergeCell ref="E165:G165"/>
    <mergeCell ref="A160:D160"/>
    <mergeCell ref="E160:G160"/>
    <mergeCell ref="A161:D161"/>
    <mergeCell ref="E161:G161"/>
    <mergeCell ref="A162:D162"/>
    <mergeCell ref="E162:G162"/>
    <mergeCell ref="A157:D157"/>
    <mergeCell ref="E157:G157"/>
    <mergeCell ref="A158:D158"/>
    <mergeCell ref="E158:G158"/>
    <mergeCell ref="A159:D159"/>
    <mergeCell ref="E159:G159"/>
    <mergeCell ref="A154:D154"/>
    <mergeCell ref="E154:G154"/>
    <mergeCell ref="A155:D155"/>
    <mergeCell ref="E155:G155"/>
    <mergeCell ref="A156:D156"/>
    <mergeCell ref="E156:G156"/>
    <mergeCell ref="A152:B152"/>
    <mergeCell ref="C152:D152"/>
    <mergeCell ref="E152:G152"/>
    <mergeCell ref="A153:B153"/>
    <mergeCell ref="C153:D153"/>
    <mergeCell ref="E153:G153"/>
    <mergeCell ref="A150:B150"/>
    <mergeCell ref="C150:D150"/>
    <mergeCell ref="E150:G150"/>
    <mergeCell ref="A151:B151"/>
    <mergeCell ref="C151:D151"/>
    <mergeCell ref="E151:G151"/>
    <mergeCell ref="A147:B147"/>
    <mergeCell ref="C147:D147"/>
    <mergeCell ref="A148:B148"/>
    <mergeCell ref="C148:D148"/>
    <mergeCell ref="E148:G148"/>
    <mergeCell ref="A149:B149"/>
    <mergeCell ref="C149:D149"/>
    <mergeCell ref="E149:G149"/>
    <mergeCell ref="A144:B144"/>
    <mergeCell ref="C144:D144"/>
    <mergeCell ref="A145:B145"/>
    <mergeCell ref="C145:D145"/>
    <mergeCell ref="A146:B146"/>
    <mergeCell ref="C146:D146"/>
    <mergeCell ref="A142:B142"/>
    <mergeCell ref="C142:D142"/>
    <mergeCell ref="E142:G142"/>
    <mergeCell ref="A143:B143"/>
    <mergeCell ref="C143:D143"/>
    <mergeCell ref="E143:G143"/>
    <mergeCell ref="A140:B140"/>
    <mergeCell ref="C140:D140"/>
    <mergeCell ref="E140:G140"/>
    <mergeCell ref="A141:B141"/>
    <mergeCell ref="C141:D141"/>
    <mergeCell ref="E141:G141"/>
    <mergeCell ref="A136:B136"/>
    <mergeCell ref="C136:D136"/>
    <mergeCell ref="E136:G136"/>
    <mergeCell ref="A137:B137"/>
    <mergeCell ref="C137:D137"/>
    <mergeCell ref="A138:B138"/>
    <mergeCell ref="C138:D138"/>
    <mergeCell ref="E138:G138"/>
    <mergeCell ref="A134:B134"/>
    <mergeCell ref="C134:D134"/>
    <mergeCell ref="E134:G134"/>
    <mergeCell ref="A135:B135"/>
    <mergeCell ref="C135:D135"/>
    <mergeCell ref="E135:G135"/>
    <mergeCell ref="A132:B132"/>
    <mergeCell ref="C132:D132"/>
    <mergeCell ref="E132:G132"/>
    <mergeCell ref="A133:B133"/>
    <mergeCell ref="C133:D133"/>
    <mergeCell ref="E133:G133"/>
    <mergeCell ref="A130:B130"/>
    <mergeCell ref="C130:D130"/>
    <mergeCell ref="E130:G130"/>
    <mergeCell ref="A131:B131"/>
    <mergeCell ref="C131:D131"/>
    <mergeCell ref="E131:G131"/>
    <mergeCell ref="A127:B127"/>
    <mergeCell ref="C127:D127"/>
    <mergeCell ref="A128:B128"/>
    <mergeCell ref="C128:D128"/>
    <mergeCell ref="A129:B129"/>
    <mergeCell ref="C129:D129"/>
    <mergeCell ref="A124:B124"/>
    <mergeCell ref="C124:D124"/>
    <mergeCell ref="A125:B125"/>
    <mergeCell ref="C125:D125"/>
    <mergeCell ref="A126:B126"/>
    <mergeCell ref="C126:D126"/>
    <mergeCell ref="A122:B122"/>
    <mergeCell ref="C122:D122"/>
    <mergeCell ref="E122:G122"/>
    <mergeCell ref="A123:B123"/>
    <mergeCell ref="C123:D123"/>
    <mergeCell ref="A117:D117"/>
    <mergeCell ref="E117:F117"/>
    <mergeCell ref="A118:D118"/>
    <mergeCell ref="E118:F118"/>
    <mergeCell ref="A119:D119"/>
    <mergeCell ref="E119:F119"/>
    <mergeCell ref="A114:D114"/>
    <mergeCell ref="E114:F114"/>
    <mergeCell ref="A115:D115"/>
    <mergeCell ref="E115:F115"/>
    <mergeCell ref="A116:D116"/>
    <mergeCell ref="E116:F116"/>
    <mergeCell ref="A111:D111"/>
    <mergeCell ref="E111:F111"/>
    <mergeCell ref="A112:D112"/>
    <mergeCell ref="E112:F112"/>
    <mergeCell ref="A113:D113"/>
    <mergeCell ref="E113:F113"/>
    <mergeCell ref="A108:D108"/>
    <mergeCell ref="E108:F108"/>
    <mergeCell ref="A109:D109"/>
    <mergeCell ref="E109:F109"/>
    <mergeCell ref="A110:D110"/>
    <mergeCell ref="E110:F110"/>
    <mergeCell ref="A105:D105"/>
    <mergeCell ref="E105:F105"/>
    <mergeCell ref="A106:D106"/>
    <mergeCell ref="E106:F106"/>
    <mergeCell ref="A107:D107"/>
    <mergeCell ref="E107:F107"/>
    <mergeCell ref="A102:D102"/>
    <mergeCell ref="E102:F102"/>
    <mergeCell ref="A103:D103"/>
    <mergeCell ref="E103:F103"/>
    <mergeCell ref="A104:D104"/>
    <mergeCell ref="E104:F104"/>
    <mergeCell ref="A99:D99"/>
    <mergeCell ref="E99:F99"/>
    <mergeCell ref="A100:D100"/>
    <mergeCell ref="E100:F100"/>
    <mergeCell ref="A101:D101"/>
    <mergeCell ref="E101:F101"/>
    <mergeCell ref="A95:D95"/>
    <mergeCell ref="E95:F95"/>
    <mergeCell ref="A96:D96"/>
    <mergeCell ref="E96:F96"/>
    <mergeCell ref="A98:D98"/>
    <mergeCell ref="E98:F98"/>
    <mergeCell ref="A92:D92"/>
    <mergeCell ref="E92:F92"/>
    <mergeCell ref="A93:D93"/>
    <mergeCell ref="E93:F93"/>
    <mergeCell ref="A94:D94"/>
    <mergeCell ref="E94:F94"/>
    <mergeCell ref="A89:D89"/>
    <mergeCell ref="E89:F89"/>
    <mergeCell ref="A90:D90"/>
    <mergeCell ref="E90:F90"/>
    <mergeCell ref="A91:D91"/>
    <mergeCell ref="E91:F91"/>
    <mergeCell ref="A86:D86"/>
    <mergeCell ref="E86:F86"/>
    <mergeCell ref="A87:D87"/>
    <mergeCell ref="E87:F87"/>
    <mergeCell ref="A88:D88"/>
    <mergeCell ref="E88:F88"/>
    <mergeCell ref="A83:D83"/>
    <mergeCell ref="E83:F83"/>
    <mergeCell ref="A84:D84"/>
    <mergeCell ref="E84:F84"/>
    <mergeCell ref="A85:D85"/>
    <mergeCell ref="E85:F85"/>
    <mergeCell ref="A79:D79"/>
    <mergeCell ref="E79:F79"/>
    <mergeCell ref="A80:D80"/>
    <mergeCell ref="E80:F80"/>
    <mergeCell ref="A81:D81"/>
    <mergeCell ref="A82:D82"/>
    <mergeCell ref="E82:F82"/>
    <mergeCell ref="A76:D76"/>
    <mergeCell ref="E76:F76"/>
    <mergeCell ref="A77:D77"/>
    <mergeCell ref="E77:F77"/>
    <mergeCell ref="A78:D78"/>
    <mergeCell ref="E78:F78"/>
    <mergeCell ref="A73:D73"/>
    <mergeCell ref="E73:F73"/>
    <mergeCell ref="A74:D74"/>
    <mergeCell ref="E74:F74"/>
    <mergeCell ref="A75:D75"/>
    <mergeCell ref="E75:F75"/>
    <mergeCell ref="A70:D70"/>
    <mergeCell ref="E70:F70"/>
    <mergeCell ref="A71:D71"/>
    <mergeCell ref="E71:F71"/>
    <mergeCell ref="A72:D72"/>
    <mergeCell ref="E72:F72"/>
    <mergeCell ref="A67:D67"/>
    <mergeCell ref="E67:F67"/>
    <mergeCell ref="A68:D68"/>
    <mergeCell ref="E68:F68"/>
    <mergeCell ref="A69:D69"/>
    <mergeCell ref="E69:F69"/>
    <mergeCell ref="A64:D64"/>
    <mergeCell ref="E64:F64"/>
    <mergeCell ref="A65:D65"/>
    <mergeCell ref="E65:F65"/>
    <mergeCell ref="A66:D66"/>
    <mergeCell ref="E66:F66"/>
    <mergeCell ref="A60:D60"/>
    <mergeCell ref="E60:F60"/>
    <mergeCell ref="A62:D62"/>
    <mergeCell ref="E62:F62"/>
    <mergeCell ref="A63:D63"/>
    <mergeCell ref="E63:F63"/>
    <mergeCell ref="A57:B57"/>
    <mergeCell ref="C57:D57"/>
    <mergeCell ref="A58:B58"/>
    <mergeCell ref="C58:D58"/>
    <mergeCell ref="E58:F58"/>
    <mergeCell ref="A59:B59"/>
    <mergeCell ref="C59:D59"/>
    <mergeCell ref="E59:F59"/>
    <mergeCell ref="A54:B54"/>
    <mergeCell ref="C54:D54"/>
    <mergeCell ref="A55:B55"/>
    <mergeCell ref="C55:D55"/>
    <mergeCell ref="A56:B56"/>
    <mergeCell ref="C56:D56"/>
    <mergeCell ref="A52:B52"/>
    <mergeCell ref="C52:D52"/>
    <mergeCell ref="E52:F52"/>
    <mergeCell ref="A53:B53"/>
    <mergeCell ref="C53:D53"/>
    <mergeCell ref="E53:F53"/>
    <mergeCell ref="A50:B50"/>
    <mergeCell ref="C50:D50"/>
    <mergeCell ref="E50:F50"/>
    <mergeCell ref="A51:B51"/>
    <mergeCell ref="C51:D51"/>
    <mergeCell ref="E51:F51"/>
    <mergeCell ref="A48:B48"/>
    <mergeCell ref="C48:D48"/>
    <mergeCell ref="E48:F48"/>
    <mergeCell ref="A49:B49"/>
    <mergeCell ref="C49:D49"/>
    <mergeCell ref="E49:F49"/>
    <mergeCell ref="A46:B46"/>
    <mergeCell ref="C46:D46"/>
    <mergeCell ref="E46:F46"/>
    <mergeCell ref="A47:B47"/>
    <mergeCell ref="C47:D47"/>
    <mergeCell ref="E47:F47"/>
    <mergeCell ref="A44:B44"/>
    <mergeCell ref="C44:D44"/>
    <mergeCell ref="E44:F44"/>
    <mergeCell ref="A45:B45"/>
    <mergeCell ref="C45:D45"/>
    <mergeCell ref="E45:F45"/>
    <mergeCell ref="A42:B42"/>
    <mergeCell ref="C42:D42"/>
    <mergeCell ref="E42:F42"/>
    <mergeCell ref="A43:B43"/>
    <mergeCell ref="C43:D43"/>
    <mergeCell ref="E43:F43"/>
    <mergeCell ref="A30:G30"/>
    <mergeCell ref="H30:M30"/>
    <mergeCell ref="A31:G31"/>
    <mergeCell ref="H31:M31"/>
    <mergeCell ref="A32:G32"/>
    <mergeCell ref="H32:M32"/>
    <mergeCell ref="H38:J40"/>
    <mergeCell ref="K38:M40"/>
    <mergeCell ref="N38:N40"/>
    <mergeCell ref="A39:G39"/>
    <mergeCell ref="A40:G41"/>
    <mergeCell ref="H41:J41"/>
    <mergeCell ref="K41:M41"/>
    <mergeCell ref="A33:G33"/>
    <mergeCell ref="H33:M33"/>
    <mergeCell ref="A34:G34"/>
    <mergeCell ref="H34:M35"/>
    <mergeCell ref="N34:N35"/>
    <mergeCell ref="A35:G36"/>
    <mergeCell ref="H36:J37"/>
    <mergeCell ref="K36:M37"/>
    <mergeCell ref="N36:N37"/>
    <mergeCell ref="A37:G3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B0F37-83A1-47A0-B8F9-09A2DAE43536}">
  <dimension ref="A1:R72"/>
  <sheetViews>
    <sheetView zoomScale="87" zoomScaleNormal="87" workbookViewId="0">
      <selection activeCell="B28" sqref="B28"/>
    </sheetView>
  </sheetViews>
  <sheetFormatPr baseColWidth="10" defaultColWidth="8.83203125" defaultRowHeight="13" x14ac:dyDescent="0.15"/>
  <cols>
    <col min="1" max="1" width="48.5" customWidth="1"/>
    <col min="2" max="2" width="15.1640625" bestFit="1" customWidth="1"/>
  </cols>
  <sheetData>
    <row r="1" spans="1:18" x14ac:dyDescent="0.15">
      <c r="A1" s="118" t="s">
        <v>2877</v>
      </c>
      <c r="P1" s="145" t="s">
        <v>2885</v>
      </c>
      <c r="R1" s="145" t="s">
        <v>2883</v>
      </c>
    </row>
    <row r="2" spans="1:18" x14ac:dyDescent="0.15">
      <c r="A2" t="s">
        <v>2872</v>
      </c>
      <c r="B2">
        <v>15</v>
      </c>
      <c r="P2" s="27" t="s">
        <v>2882</v>
      </c>
      <c r="R2" s="27" t="s">
        <v>2884</v>
      </c>
    </row>
    <row r="3" spans="1:18" x14ac:dyDescent="0.15">
      <c r="A3" t="s">
        <v>2874</v>
      </c>
      <c r="B3">
        <v>3</v>
      </c>
      <c r="P3" s="27" t="s">
        <v>2886</v>
      </c>
    </row>
    <row r="4" spans="1:18" x14ac:dyDescent="0.15">
      <c r="A4" t="s">
        <v>2873</v>
      </c>
      <c r="B4">
        <v>0</v>
      </c>
      <c r="P4" s="27" t="s">
        <v>2887</v>
      </c>
    </row>
    <row r="5" spans="1:18" x14ac:dyDescent="0.15">
      <c r="A5" t="s">
        <v>2875</v>
      </c>
      <c r="B5">
        <v>0</v>
      </c>
    </row>
    <row r="6" spans="1:18" x14ac:dyDescent="0.15">
      <c r="A6" t="s">
        <v>2876</v>
      </c>
      <c r="B6">
        <v>125</v>
      </c>
    </row>
    <row r="7" spans="1:18" x14ac:dyDescent="0.15">
      <c r="A7" t="s">
        <v>2880</v>
      </c>
      <c r="B7">
        <v>2</v>
      </c>
    </row>
    <row r="9" spans="1:18" x14ac:dyDescent="0.15">
      <c r="A9" s="118" t="s">
        <v>2879</v>
      </c>
    </row>
    <row r="10" spans="1:18" x14ac:dyDescent="0.15">
      <c r="A10" t="s">
        <v>2878</v>
      </c>
    </row>
    <row r="12" spans="1:18" x14ac:dyDescent="0.15">
      <c r="A12" s="118" t="s">
        <v>16</v>
      </c>
      <c r="B12" s="118" t="s">
        <v>2881</v>
      </c>
    </row>
    <row r="13" spans="1:18" x14ac:dyDescent="0.15">
      <c r="A13" t="s">
        <v>19</v>
      </c>
      <c r="B13" s="143">
        <f>'June Report'!M37</f>
        <v>1197433.3799999999</v>
      </c>
    </row>
    <row r="14" spans="1:18" x14ac:dyDescent="0.15">
      <c r="A14" t="s">
        <v>23</v>
      </c>
      <c r="B14" s="143">
        <f>'June Report'!M38</f>
        <v>290633.62</v>
      </c>
    </row>
    <row r="15" spans="1:18" x14ac:dyDescent="0.15">
      <c r="A15" t="s">
        <v>20</v>
      </c>
      <c r="B15" s="143">
        <f>'June Report'!M39</f>
        <v>182391</v>
      </c>
    </row>
    <row r="16" spans="1:18" x14ac:dyDescent="0.15">
      <c r="A16" t="s">
        <v>22</v>
      </c>
      <c r="B16" s="143">
        <f>'June Report'!M40</f>
        <v>139707</v>
      </c>
    </row>
    <row r="17" spans="1:2" x14ac:dyDescent="0.15">
      <c r="A17" t="s">
        <v>21</v>
      </c>
      <c r="B17" s="143">
        <f>'June Report'!M41</f>
        <v>1691</v>
      </c>
    </row>
    <row r="18" spans="1:2" x14ac:dyDescent="0.15">
      <c r="B18" s="143"/>
    </row>
    <row r="27" spans="1:2" x14ac:dyDescent="0.15">
      <c r="A27" s="118" t="s">
        <v>24</v>
      </c>
      <c r="B27" s="118" t="s">
        <v>2881</v>
      </c>
    </row>
    <row r="28" spans="1:2" x14ac:dyDescent="0.15">
      <c r="A28" t="s">
        <v>3</v>
      </c>
      <c r="B28" s="144">
        <v>990</v>
      </c>
    </row>
    <row r="29" spans="1:2" x14ac:dyDescent="0.15">
      <c r="A29" t="s">
        <v>32</v>
      </c>
      <c r="B29" s="144">
        <v>404</v>
      </c>
    </row>
    <row r="30" spans="1:2" x14ac:dyDescent="0.15">
      <c r="A30" t="s">
        <v>30</v>
      </c>
      <c r="B30" s="144">
        <v>4818</v>
      </c>
    </row>
    <row r="31" spans="1:2" x14ac:dyDescent="0.15">
      <c r="A31" t="s">
        <v>28</v>
      </c>
      <c r="B31" s="144">
        <v>65070.55</v>
      </c>
    </row>
    <row r="32" spans="1:2" x14ac:dyDescent="0.15">
      <c r="A32" t="s">
        <v>29</v>
      </c>
      <c r="B32" s="144">
        <v>422</v>
      </c>
    </row>
    <row r="33" spans="1:2" x14ac:dyDescent="0.15">
      <c r="A33" t="s">
        <v>26</v>
      </c>
      <c r="B33" s="144">
        <v>54852</v>
      </c>
    </row>
    <row r="34" spans="1:2" x14ac:dyDescent="0.15">
      <c r="A34" t="s">
        <v>33</v>
      </c>
      <c r="B34" s="144">
        <v>2033</v>
      </c>
    </row>
    <row r="35" spans="1:2" x14ac:dyDescent="0.15">
      <c r="A35" t="s">
        <v>4</v>
      </c>
      <c r="B35" s="144">
        <v>5633</v>
      </c>
    </row>
    <row r="36" spans="1:2" x14ac:dyDescent="0.15">
      <c r="A36" t="s">
        <v>36</v>
      </c>
      <c r="B36" s="144">
        <v>23748.33</v>
      </c>
    </row>
    <row r="37" spans="1:2" x14ac:dyDescent="0.15">
      <c r="A37" t="s">
        <v>37</v>
      </c>
      <c r="B37" s="144">
        <v>20399</v>
      </c>
    </row>
    <row r="38" spans="1:2" x14ac:dyDescent="0.15">
      <c r="A38" t="s">
        <v>34</v>
      </c>
      <c r="B38" s="144">
        <v>6730</v>
      </c>
    </row>
    <row r="62" spans="1:11" x14ac:dyDescent="0.15">
      <c r="A62" t="s">
        <v>2888</v>
      </c>
    </row>
    <row r="63" spans="1:11" x14ac:dyDescent="0.15">
      <c r="D63">
        <v>15</v>
      </c>
    </row>
    <row r="64" spans="1:11" x14ac:dyDescent="0.15">
      <c r="A64" s="149">
        <v>43647</v>
      </c>
      <c r="D64">
        <v>3</v>
      </c>
      <c r="I64" s="149">
        <v>43647</v>
      </c>
      <c r="J64" s="149">
        <v>44013</v>
      </c>
      <c r="K64" s="151">
        <v>44398</v>
      </c>
    </row>
    <row r="65" spans="1:16" x14ac:dyDescent="0.15">
      <c r="A65" s="150" t="s">
        <v>2889</v>
      </c>
      <c r="D65">
        <v>125</v>
      </c>
      <c r="H65" s="152" t="s">
        <v>2891</v>
      </c>
      <c r="I65">
        <v>37</v>
      </c>
      <c r="J65">
        <v>126</v>
      </c>
      <c r="K65">
        <v>145</v>
      </c>
      <c r="M65">
        <f>SUM(J65-I65)</f>
        <v>89</v>
      </c>
      <c r="N65" s="153">
        <f>SUM(M65/I65)</f>
        <v>2.4054054054054053</v>
      </c>
      <c r="O65">
        <f>SUM(K65-J65)</f>
        <v>19</v>
      </c>
      <c r="P65" s="153">
        <f>SUM(O65/J65)</f>
        <v>0.15079365079365079</v>
      </c>
    </row>
    <row r="66" spans="1:16" x14ac:dyDescent="0.15">
      <c r="A66" s="150" t="s">
        <v>2890</v>
      </c>
      <c r="D66">
        <v>2</v>
      </c>
      <c r="H66" s="150" t="s">
        <v>2890</v>
      </c>
      <c r="I66">
        <v>93</v>
      </c>
      <c r="J66">
        <v>417</v>
      </c>
      <c r="K66">
        <v>469</v>
      </c>
      <c r="M66">
        <f>SUM(J66-I66)</f>
        <v>324</v>
      </c>
      <c r="N66" s="153">
        <f>SUM(M66/I66)</f>
        <v>3.4838709677419355</v>
      </c>
      <c r="O66">
        <f>SUM(K66-J66)</f>
        <v>52</v>
      </c>
      <c r="P66" s="153">
        <f>SUM(O66/J66)</f>
        <v>0.12470023980815348</v>
      </c>
    </row>
    <row r="67" spans="1:16" x14ac:dyDescent="0.15">
      <c r="A67" s="149">
        <v>44013</v>
      </c>
      <c r="D67">
        <f>SUM(D63:D66)</f>
        <v>145</v>
      </c>
    </row>
    <row r="68" spans="1:16" x14ac:dyDescent="0.15">
      <c r="A68" s="150" t="s">
        <v>2889</v>
      </c>
      <c r="H68">
        <f>SUM(37*2.92)</f>
        <v>108.03999999999999</v>
      </c>
    </row>
    <row r="69" spans="1:16" x14ac:dyDescent="0.15">
      <c r="A69" s="150" t="s">
        <v>2890</v>
      </c>
    </row>
    <row r="70" spans="1:16" x14ac:dyDescent="0.15">
      <c r="A70" s="149">
        <v>44378</v>
      </c>
    </row>
    <row r="71" spans="1:16" x14ac:dyDescent="0.15">
      <c r="A71" s="150" t="s">
        <v>2889</v>
      </c>
    </row>
    <row r="72" spans="1:16" x14ac:dyDescent="0.15">
      <c r="A72" s="150" t="s">
        <v>2890</v>
      </c>
    </row>
  </sheetData>
  <sortState xmlns:xlrd2="http://schemas.microsoft.com/office/spreadsheetml/2017/richdata2" ref="A13:B17">
    <sortCondition ref="A13:A17"/>
  </sortState>
  <pageMargins left="0.7" right="0.7" top="0.75" bottom="0.75" header="0.3" footer="0.3"/>
  <pageSetup orientation="portrait" verticalDpi="0"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D307-64CA-4945-AA99-0675A6E69B59}">
  <dimension ref="A1:X152"/>
  <sheetViews>
    <sheetView zoomScale="106" zoomScaleNormal="106" workbookViewId="0">
      <pane xSplit="2" ySplit="1" topLeftCell="C56" activePane="bottomRight" state="frozen"/>
      <selection pane="topRight" activeCell="C1" sqref="C1"/>
      <selection pane="bottomLeft" activeCell="A2" sqref="A2"/>
      <selection pane="bottomRight" activeCell="B64" sqref="B64"/>
    </sheetView>
  </sheetViews>
  <sheetFormatPr baseColWidth="10" defaultColWidth="8.83203125" defaultRowHeight="13" outlineLevelRow="2" x14ac:dyDescent="0.15"/>
  <cols>
    <col min="1" max="1" width="41.83203125" customWidth="1"/>
    <col min="2" max="2" width="21.83203125" customWidth="1"/>
    <col min="3" max="4" width="20" customWidth="1"/>
    <col min="5" max="5" width="12" customWidth="1"/>
    <col min="6" max="6" width="53.1640625" customWidth="1"/>
    <col min="7" max="7" width="22.6640625" customWidth="1"/>
    <col min="8" max="11" width="15.33203125" customWidth="1"/>
    <col min="12" max="12" width="25.5" customWidth="1"/>
    <col min="13" max="13" width="13.6640625" customWidth="1"/>
    <col min="14" max="15" width="15.5" customWidth="1"/>
    <col min="16" max="16" width="14.33203125" customWidth="1"/>
    <col min="17" max="17" width="31.6640625" customWidth="1"/>
    <col min="20" max="20" width="14.33203125" customWidth="1"/>
    <col min="21" max="21" width="15.5" customWidth="1"/>
    <col min="22" max="22" width="10.33203125" customWidth="1"/>
    <col min="23" max="23" width="11.83203125" bestFit="1" customWidth="1"/>
  </cols>
  <sheetData>
    <row r="1" spans="1:24" ht="51.5" customHeight="1" x14ac:dyDescent="0.15">
      <c r="A1" s="27" t="s">
        <v>55</v>
      </c>
      <c r="B1" t="s">
        <v>56</v>
      </c>
      <c r="C1" t="s">
        <v>57</v>
      </c>
      <c r="D1" t="s">
        <v>58</v>
      </c>
      <c r="E1" s="25" t="s">
        <v>59</v>
      </c>
      <c r="F1" t="s">
        <v>60</v>
      </c>
      <c r="G1" t="s">
        <v>61</v>
      </c>
      <c r="H1" t="s">
        <v>62</v>
      </c>
      <c r="I1" s="25" t="s">
        <v>63</v>
      </c>
      <c r="J1" s="25" t="s">
        <v>64</v>
      </c>
      <c r="K1" s="121" t="s">
        <v>2852</v>
      </c>
      <c r="L1" t="s">
        <v>65</v>
      </c>
      <c r="M1" s="121" t="s">
        <v>6288</v>
      </c>
      <c r="N1" s="25" t="s">
        <v>2850</v>
      </c>
      <c r="O1" s="25" t="s">
        <v>2851</v>
      </c>
    </row>
    <row r="2" spans="1:24" ht="56" outlineLevel="2" x14ac:dyDescent="0.15">
      <c r="A2" t="s">
        <v>67</v>
      </c>
      <c r="B2" t="s">
        <v>68</v>
      </c>
      <c r="C2" s="25" t="s">
        <v>69</v>
      </c>
      <c r="D2" s="25"/>
      <c r="F2" s="25" t="s">
        <v>70</v>
      </c>
      <c r="G2" s="25" t="s">
        <v>71</v>
      </c>
      <c r="H2" s="26"/>
      <c r="I2" s="26">
        <v>53184</v>
      </c>
      <c r="J2" s="26">
        <v>170521.32</v>
      </c>
      <c r="K2" s="26"/>
      <c r="L2" t="s">
        <v>72</v>
      </c>
      <c r="M2" s="25" t="s">
        <v>73</v>
      </c>
      <c r="N2" s="107">
        <f>SUM(H2+I2)</f>
        <v>53184</v>
      </c>
      <c r="O2" s="28">
        <f>IF((J2+K2)&gt;0,(J2+K2)-N2,0)</f>
        <v>117337.32</v>
      </c>
      <c r="Q2" s="25" t="s">
        <v>499</v>
      </c>
      <c r="R2" s="25" t="s">
        <v>500</v>
      </c>
      <c r="S2" s="25" t="s">
        <v>501</v>
      </c>
      <c r="T2" s="121" t="s">
        <v>2868</v>
      </c>
      <c r="U2" s="121" t="s">
        <v>2869</v>
      </c>
      <c r="V2" s="121" t="s">
        <v>2870</v>
      </c>
      <c r="W2" s="121" t="s">
        <v>2871</v>
      </c>
      <c r="X2" s="25" t="s">
        <v>502</v>
      </c>
    </row>
    <row r="3" spans="1:24" ht="84" outlineLevel="2" x14ac:dyDescent="0.15">
      <c r="A3" t="s">
        <v>67</v>
      </c>
      <c r="B3" t="s">
        <v>74</v>
      </c>
      <c r="C3" s="25" t="s">
        <v>69</v>
      </c>
      <c r="D3" s="25"/>
      <c r="F3" s="25" t="s">
        <v>75</v>
      </c>
      <c r="G3" s="25" t="s">
        <v>76</v>
      </c>
      <c r="H3" s="26">
        <v>10000</v>
      </c>
      <c r="I3" s="26">
        <v>0</v>
      </c>
      <c r="J3" s="26"/>
      <c r="K3" s="26"/>
      <c r="L3" t="s">
        <v>77</v>
      </c>
      <c r="M3" s="25" t="s">
        <v>73</v>
      </c>
      <c r="N3" s="107">
        <f t="shared" ref="N3:N66" si="0">SUM(H3+I3)</f>
        <v>10000</v>
      </c>
      <c r="O3" s="28">
        <f t="shared" ref="O3:O66" si="1">IF((J3+K3)&gt;0,(J3+K3)-N3,0)</f>
        <v>0</v>
      </c>
      <c r="Q3" t="s">
        <v>503</v>
      </c>
      <c r="R3" s="25" t="s">
        <v>504</v>
      </c>
      <c r="S3" s="25" t="s">
        <v>505</v>
      </c>
      <c r="U3" s="26"/>
      <c r="W3" s="26"/>
      <c r="X3" s="25" t="s">
        <v>506</v>
      </c>
    </row>
    <row r="4" spans="1:24" ht="98" outlineLevel="2" x14ac:dyDescent="0.15">
      <c r="A4" t="s">
        <v>67</v>
      </c>
      <c r="B4" t="s">
        <v>78</v>
      </c>
      <c r="C4" s="25" t="s">
        <v>69</v>
      </c>
      <c r="D4" s="25"/>
      <c r="F4" s="25" t="s">
        <v>79</v>
      </c>
      <c r="G4" s="25" t="s">
        <v>80</v>
      </c>
      <c r="H4" s="26">
        <v>3000</v>
      </c>
      <c r="I4" s="26">
        <v>0</v>
      </c>
      <c r="J4" s="26"/>
      <c r="K4" s="26"/>
      <c r="L4" t="s">
        <v>81</v>
      </c>
      <c r="M4" s="25" t="s">
        <v>73</v>
      </c>
      <c r="N4" s="107">
        <f t="shared" si="0"/>
        <v>3000</v>
      </c>
      <c r="O4" s="28">
        <f t="shared" si="1"/>
        <v>0</v>
      </c>
      <c r="Q4" t="s">
        <v>507</v>
      </c>
      <c r="R4" s="25" t="s">
        <v>508</v>
      </c>
      <c r="S4" s="25" t="s">
        <v>186</v>
      </c>
      <c r="U4" s="26"/>
      <c r="W4" s="26"/>
      <c r="X4" s="25" t="s">
        <v>509</v>
      </c>
    </row>
    <row r="5" spans="1:24" ht="84" outlineLevel="2" x14ac:dyDescent="0.15">
      <c r="A5" t="s">
        <v>67</v>
      </c>
      <c r="B5" t="s">
        <v>82</v>
      </c>
      <c r="C5" s="25" t="s">
        <v>69</v>
      </c>
      <c r="D5" s="25"/>
      <c r="F5" s="25" t="s">
        <v>83</v>
      </c>
      <c r="G5" s="25" t="s">
        <v>76</v>
      </c>
      <c r="H5" s="26">
        <v>15000</v>
      </c>
      <c r="I5" s="26">
        <v>0</v>
      </c>
      <c r="J5" s="26"/>
      <c r="K5" s="26"/>
      <c r="L5" t="s">
        <v>84</v>
      </c>
      <c r="M5" s="25" t="s">
        <v>73</v>
      </c>
      <c r="N5" s="107">
        <f t="shared" si="0"/>
        <v>15000</v>
      </c>
      <c r="O5" s="28">
        <f t="shared" si="1"/>
        <v>0</v>
      </c>
      <c r="Q5" t="s">
        <v>510</v>
      </c>
      <c r="R5" s="25" t="s">
        <v>511</v>
      </c>
      <c r="S5" s="25" t="s">
        <v>455</v>
      </c>
      <c r="U5" s="26"/>
      <c r="W5" s="26"/>
      <c r="X5" s="25" t="s">
        <v>512</v>
      </c>
    </row>
    <row r="6" spans="1:24" ht="84" outlineLevel="2" x14ac:dyDescent="0.15">
      <c r="A6" t="s">
        <v>67</v>
      </c>
      <c r="B6" t="s">
        <v>85</v>
      </c>
      <c r="C6" s="25" t="s">
        <v>69</v>
      </c>
      <c r="D6" s="25"/>
      <c r="F6" s="25" t="s">
        <v>86</v>
      </c>
      <c r="G6" s="25" t="s">
        <v>87</v>
      </c>
      <c r="H6" s="26">
        <v>1250000</v>
      </c>
      <c r="I6" s="26">
        <v>0</v>
      </c>
      <c r="J6" s="26"/>
      <c r="K6" s="26"/>
      <c r="L6" t="s">
        <v>88</v>
      </c>
      <c r="M6" s="25" t="s">
        <v>73</v>
      </c>
      <c r="N6" s="107">
        <f t="shared" si="0"/>
        <v>1250000</v>
      </c>
      <c r="O6" s="28">
        <f t="shared" si="1"/>
        <v>0</v>
      </c>
      <c r="Q6" t="s">
        <v>510</v>
      </c>
      <c r="R6" s="25" t="s">
        <v>511</v>
      </c>
      <c r="S6" s="25" t="s">
        <v>455</v>
      </c>
      <c r="U6" s="26"/>
      <c r="W6" s="26"/>
      <c r="X6" s="25" t="s">
        <v>513</v>
      </c>
    </row>
    <row r="7" spans="1:24" ht="84" outlineLevel="2" x14ac:dyDescent="0.15">
      <c r="A7" t="s">
        <v>67</v>
      </c>
      <c r="B7" t="s">
        <v>89</v>
      </c>
      <c r="C7" s="25" t="s">
        <v>69</v>
      </c>
      <c r="D7" s="25"/>
      <c r="F7" s="25" t="s">
        <v>90</v>
      </c>
      <c r="G7" s="25" t="s">
        <v>87</v>
      </c>
      <c r="H7" s="26">
        <v>1250000</v>
      </c>
      <c r="I7" s="26">
        <v>0</v>
      </c>
      <c r="J7" s="26"/>
      <c r="K7" s="26"/>
      <c r="L7" t="s">
        <v>91</v>
      </c>
      <c r="M7" s="25" t="s">
        <v>73</v>
      </c>
      <c r="N7" s="107">
        <f t="shared" si="0"/>
        <v>1250000</v>
      </c>
      <c r="O7" s="28">
        <f t="shared" si="1"/>
        <v>0</v>
      </c>
      <c r="Q7" t="s">
        <v>510</v>
      </c>
      <c r="R7" s="25" t="s">
        <v>511</v>
      </c>
      <c r="S7" s="25" t="s">
        <v>455</v>
      </c>
      <c r="U7" s="26"/>
      <c r="W7" s="26"/>
      <c r="X7" s="25" t="s">
        <v>514</v>
      </c>
    </row>
    <row r="8" spans="1:24" ht="84" outlineLevel="2" x14ac:dyDescent="0.15">
      <c r="A8" t="s">
        <v>67</v>
      </c>
      <c r="B8" t="s">
        <v>92</v>
      </c>
      <c r="C8" s="25" t="s">
        <v>69</v>
      </c>
      <c r="D8" s="25"/>
      <c r="F8" s="25" t="s">
        <v>93</v>
      </c>
      <c r="G8" s="25" t="s">
        <v>76</v>
      </c>
      <c r="H8" s="26">
        <v>200000</v>
      </c>
      <c r="I8" s="26">
        <v>0</v>
      </c>
      <c r="J8" s="26"/>
      <c r="K8" s="26"/>
      <c r="L8" t="s">
        <v>94</v>
      </c>
      <c r="M8" s="25" t="s">
        <v>73</v>
      </c>
      <c r="N8" s="107">
        <f t="shared" si="0"/>
        <v>200000</v>
      </c>
      <c r="O8" s="28">
        <f t="shared" si="1"/>
        <v>0</v>
      </c>
      <c r="Q8" t="s">
        <v>515</v>
      </c>
      <c r="R8" s="25" t="s">
        <v>511</v>
      </c>
      <c r="S8" s="25" t="s">
        <v>455</v>
      </c>
      <c r="U8" s="26"/>
      <c r="W8" s="26"/>
      <c r="X8" s="25" t="s">
        <v>516</v>
      </c>
    </row>
    <row r="9" spans="1:24" ht="98" outlineLevel="2" x14ac:dyDescent="0.15">
      <c r="A9" t="s">
        <v>67</v>
      </c>
      <c r="B9" t="s">
        <v>95</v>
      </c>
      <c r="C9" s="25" t="s">
        <v>69</v>
      </c>
      <c r="D9" s="25"/>
      <c r="F9" s="25" t="s">
        <v>96</v>
      </c>
      <c r="G9" s="25" t="s">
        <v>97</v>
      </c>
      <c r="H9" s="26">
        <v>60000</v>
      </c>
      <c r="I9" s="26">
        <v>0</v>
      </c>
      <c r="J9" s="26"/>
      <c r="K9" s="26"/>
      <c r="L9" t="s">
        <v>98</v>
      </c>
      <c r="M9" s="25" t="s">
        <v>73</v>
      </c>
      <c r="N9" s="107">
        <f t="shared" si="0"/>
        <v>60000</v>
      </c>
      <c r="O9" s="28">
        <f t="shared" si="1"/>
        <v>0</v>
      </c>
      <c r="Q9" t="s">
        <v>517</v>
      </c>
      <c r="R9" s="25" t="s">
        <v>518</v>
      </c>
      <c r="S9" s="25" t="s">
        <v>519</v>
      </c>
      <c r="U9" s="26">
        <v>-19914.72</v>
      </c>
      <c r="W9" s="26">
        <v>-48030.239999999998</v>
      </c>
      <c r="X9" s="25" t="s">
        <v>520</v>
      </c>
    </row>
    <row r="10" spans="1:24" ht="98" outlineLevel="2" x14ac:dyDescent="0.15">
      <c r="A10" t="s">
        <v>67</v>
      </c>
      <c r="B10" t="s">
        <v>99</v>
      </c>
      <c r="C10" s="25" t="s">
        <v>69</v>
      </c>
      <c r="D10" s="25"/>
      <c r="F10" s="25" t="s">
        <v>100</v>
      </c>
      <c r="G10" s="25" t="s">
        <v>101</v>
      </c>
      <c r="H10" s="26">
        <v>150000</v>
      </c>
      <c r="I10" s="26">
        <v>0</v>
      </c>
      <c r="J10" s="26"/>
      <c r="K10" s="26"/>
      <c r="L10" t="s">
        <v>102</v>
      </c>
      <c r="M10" s="25" t="s">
        <v>73</v>
      </c>
      <c r="N10" s="107">
        <f t="shared" si="0"/>
        <v>150000</v>
      </c>
      <c r="O10" s="28">
        <f t="shared" si="1"/>
        <v>0</v>
      </c>
      <c r="Q10" t="s">
        <v>521</v>
      </c>
      <c r="R10" s="25" t="s">
        <v>518</v>
      </c>
      <c r="S10" s="25" t="s">
        <v>519</v>
      </c>
      <c r="U10" s="26">
        <v>-19914.72</v>
      </c>
      <c r="W10" s="26">
        <v>-48030.239999999998</v>
      </c>
      <c r="X10" s="25" t="s">
        <v>522</v>
      </c>
    </row>
    <row r="11" spans="1:24" ht="98" outlineLevel="2" x14ac:dyDescent="0.15">
      <c r="A11" t="s">
        <v>67</v>
      </c>
      <c r="B11" t="s">
        <v>103</v>
      </c>
      <c r="C11" s="25" t="s">
        <v>69</v>
      </c>
      <c r="D11" s="25"/>
      <c r="F11" s="25" t="s">
        <v>104</v>
      </c>
      <c r="G11" s="25" t="s">
        <v>105</v>
      </c>
      <c r="H11" s="26">
        <v>1850200</v>
      </c>
      <c r="I11" s="26">
        <v>0</v>
      </c>
      <c r="J11" s="26"/>
      <c r="K11" s="26"/>
      <c r="L11" t="s">
        <v>106</v>
      </c>
      <c r="M11" s="25" t="s">
        <v>73</v>
      </c>
      <c r="N11" s="107">
        <f t="shared" si="0"/>
        <v>1850200</v>
      </c>
      <c r="O11" s="28">
        <f t="shared" si="1"/>
        <v>0</v>
      </c>
      <c r="Q11" t="s">
        <v>523</v>
      </c>
      <c r="R11" s="25" t="s">
        <v>518</v>
      </c>
      <c r="S11" s="25" t="s">
        <v>519</v>
      </c>
      <c r="U11" s="26">
        <v>-19914.72</v>
      </c>
      <c r="W11" s="26">
        <v>-48030.239999999998</v>
      </c>
      <c r="X11" s="25" t="s">
        <v>524</v>
      </c>
    </row>
    <row r="12" spans="1:24" ht="182" outlineLevel="2" x14ac:dyDescent="0.15">
      <c r="A12" t="s">
        <v>67</v>
      </c>
      <c r="B12" t="s">
        <v>107</v>
      </c>
      <c r="C12" s="25" t="s">
        <v>69</v>
      </c>
      <c r="D12" s="25"/>
      <c r="F12" s="25" t="s">
        <v>108</v>
      </c>
      <c r="G12" s="25" t="s">
        <v>109</v>
      </c>
      <c r="H12" s="26"/>
      <c r="I12" s="26">
        <v>27687.27</v>
      </c>
      <c r="J12" s="26">
        <v>92928.16</v>
      </c>
      <c r="K12" s="26"/>
      <c r="L12" t="s">
        <v>110</v>
      </c>
      <c r="M12" s="25" t="s">
        <v>73</v>
      </c>
      <c r="N12" s="107">
        <f t="shared" si="0"/>
        <v>27687.27</v>
      </c>
      <c r="O12" s="28">
        <f t="shared" si="1"/>
        <v>65240.89</v>
      </c>
      <c r="Q12" t="s">
        <v>525</v>
      </c>
      <c r="R12" s="25" t="s">
        <v>526</v>
      </c>
      <c r="S12" s="25" t="s">
        <v>527</v>
      </c>
      <c r="U12" s="26"/>
      <c r="W12" s="26"/>
      <c r="X12" s="25" t="s">
        <v>528</v>
      </c>
    </row>
    <row r="13" spans="1:24" ht="42" outlineLevel="2" x14ac:dyDescent="0.15">
      <c r="A13" t="s">
        <v>67</v>
      </c>
      <c r="B13" t="s">
        <v>111</v>
      </c>
      <c r="C13" s="25" t="s">
        <v>69</v>
      </c>
      <c r="D13" s="25"/>
      <c r="F13" s="25" t="s">
        <v>112</v>
      </c>
      <c r="G13" s="25" t="s">
        <v>113</v>
      </c>
      <c r="H13" s="26">
        <v>4000</v>
      </c>
      <c r="I13" s="26">
        <v>0</v>
      </c>
      <c r="J13" s="26"/>
      <c r="K13" s="26"/>
      <c r="L13" t="s">
        <v>114</v>
      </c>
      <c r="M13" s="25" t="s">
        <v>73</v>
      </c>
      <c r="N13" s="107">
        <f t="shared" si="0"/>
        <v>4000</v>
      </c>
      <c r="O13" s="28">
        <f t="shared" si="1"/>
        <v>0</v>
      </c>
    </row>
    <row r="14" spans="1:24" ht="42" outlineLevel="2" x14ac:dyDescent="0.15">
      <c r="A14" t="s">
        <v>67</v>
      </c>
      <c r="B14" t="s">
        <v>115</v>
      </c>
      <c r="C14" s="25" t="s">
        <v>69</v>
      </c>
      <c r="D14" s="25"/>
      <c r="F14" s="25" t="s">
        <v>116</v>
      </c>
      <c r="G14" s="25" t="s">
        <v>117</v>
      </c>
      <c r="H14" s="26">
        <v>7500</v>
      </c>
      <c r="I14" s="26">
        <v>0</v>
      </c>
      <c r="J14" s="26"/>
      <c r="K14" s="26"/>
      <c r="L14" t="s">
        <v>118</v>
      </c>
      <c r="M14" s="25" t="s">
        <v>73</v>
      </c>
      <c r="N14" s="107">
        <f t="shared" si="0"/>
        <v>7500</v>
      </c>
      <c r="O14" s="28">
        <f t="shared" si="1"/>
        <v>0</v>
      </c>
      <c r="W14" s="26">
        <f>SUM(W4:W12)</f>
        <v>-144090.72</v>
      </c>
    </row>
    <row r="15" spans="1:24" ht="56" outlineLevel="2" x14ac:dyDescent="0.15">
      <c r="A15" t="s">
        <v>67</v>
      </c>
      <c r="B15" t="s">
        <v>119</v>
      </c>
      <c r="C15" s="25" t="s">
        <v>69</v>
      </c>
      <c r="D15" s="25"/>
      <c r="F15" s="25" t="s">
        <v>120</v>
      </c>
      <c r="G15" s="25" t="s">
        <v>121</v>
      </c>
      <c r="H15" s="26">
        <v>532884</v>
      </c>
      <c r="I15" s="26">
        <v>0</v>
      </c>
      <c r="J15" s="26"/>
      <c r="K15" s="26"/>
      <c r="L15" t="s">
        <v>122</v>
      </c>
      <c r="M15" s="25" t="s">
        <v>73</v>
      </c>
      <c r="N15" s="107">
        <f t="shared" si="0"/>
        <v>532884</v>
      </c>
      <c r="O15" s="28">
        <f t="shared" si="1"/>
        <v>0</v>
      </c>
    </row>
    <row r="16" spans="1:24" ht="70" outlineLevel="2" x14ac:dyDescent="0.15">
      <c r="A16" t="s">
        <v>67</v>
      </c>
      <c r="B16" t="s">
        <v>123</v>
      </c>
      <c r="C16" s="25" t="s">
        <v>69</v>
      </c>
      <c r="D16" s="25"/>
      <c r="F16" s="25" t="s">
        <v>124</v>
      </c>
      <c r="G16" s="25" t="s">
        <v>121</v>
      </c>
      <c r="H16" s="26">
        <v>310642</v>
      </c>
      <c r="I16" s="26">
        <v>0</v>
      </c>
      <c r="J16" s="26"/>
      <c r="K16" s="26"/>
      <c r="L16" t="s">
        <v>122</v>
      </c>
      <c r="M16" s="25" t="s">
        <v>73</v>
      </c>
      <c r="N16" s="107">
        <f t="shared" si="0"/>
        <v>310642</v>
      </c>
      <c r="O16" s="28">
        <f t="shared" si="1"/>
        <v>0</v>
      </c>
    </row>
    <row r="17" spans="1:16" ht="56" outlineLevel="2" x14ac:dyDescent="0.15">
      <c r="A17" t="s">
        <v>67</v>
      </c>
      <c r="B17" t="s">
        <v>125</v>
      </c>
      <c r="C17" s="25" t="s">
        <v>69</v>
      </c>
      <c r="D17" s="25"/>
      <c r="F17" s="25" t="s">
        <v>126</v>
      </c>
      <c r="G17" s="25" t="s">
        <v>121</v>
      </c>
      <c r="H17" s="26">
        <v>582206</v>
      </c>
      <c r="I17" s="26">
        <v>0</v>
      </c>
      <c r="J17" s="26"/>
      <c r="K17" s="26"/>
      <c r="L17" t="s">
        <v>122</v>
      </c>
      <c r="M17" s="25" t="s">
        <v>73</v>
      </c>
      <c r="N17" s="107">
        <f t="shared" si="0"/>
        <v>582206</v>
      </c>
      <c r="O17" s="28">
        <f t="shared" si="1"/>
        <v>0</v>
      </c>
    </row>
    <row r="18" spans="1:16" ht="42" outlineLevel="2" x14ac:dyDescent="0.15">
      <c r="A18" t="s">
        <v>67</v>
      </c>
      <c r="B18" t="s">
        <v>127</v>
      </c>
      <c r="C18" s="25" t="s">
        <v>128</v>
      </c>
      <c r="D18" s="25"/>
      <c r="F18" s="25" t="s">
        <v>129</v>
      </c>
      <c r="G18" s="25" t="s">
        <v>76</v>
      </c>
      <c r="H18" s="26">
        <v>336927</v>
      </c>
      <c r="I18" s="26">
        <v>0</v>
      </c>
      <c r="J18" s="26"/>
      <c r="K18" s="26"/>
      <c r="L18" t="s">
        <v>130</v>
      </c>
      <c r="M18" s="25" t="s">
        <v>73</v>
      </c>
      <c r="N18" s="107">
        <f t="shared" si="0"/>
        <v>336927</v>
      </c>
      <c r="O18" s="28">
        <f t="shared" si="1"/>
        <v>0</v>
      </c>
    </row>
    <row r="19" spans="1:16" ht="56" outlineLevel="2" x14ac:dyDescent="0.15">
      <c r="A19" t="s">
        <v>67</v>
      </c>
      <c r="B19" t="s">
        <v>131</v>
      </c>
      <c r="C19" s="25" t="s">
        <v>128</v>
      </c>
      <c r="D19" s="25"/>
      <c r="F19" s="25" t="s">
        <v>132</v>
      </c>
      <c r="G19" s="25" t="s">
        <v>133</v>
      </c>
      <c r="H19" s="26">
        <v>20000</v>
      </c>
      <c r="I19" s="26">
        <v>0</v>
      </c>
      <c r="J19" s="26"/>
      <c r="K19" s="26"/>
      <c r="L19" t="s">
        <v>134</v>
      </c>
      <c r="M19" s="25" t="s">
        <v>73</v>
      </c>
      <c r="N19" s="107">
        <f t="shared" si="0"/>
        <v>20000</v>
      </c>
      <c r="O19" s="28">
        <f t="shared" si="1"/>
        <v>0</v>
      </c>
    </row>
    <row r="20" spans="1:16" ht="196" outlineLevel="2" x14ac:dyDescent="0.15">
      <c r="A20" t="s">
        <v>67</v>
      </c>
      <c r="B20" t="s">
        <v>135</v>
      </c>
      <c r="C20" s="25" t="s">
        <v>128</v>
      </c>
      <c r="D20" s="25"/>
      <c r="F20" s="25" t="s">
        <v>136</v>
      </c>
      <c r="G20" s="25" t="s">
        <v>137</v>
      </c>
      <c r="H20" s="26">
        <v>302277</v>
      </c>
      <c r="I20" s="26">
        <v>0</v>
      </c>
      <c r="J20" s="26"/>
      <c r="K20" s="26"/>
      <c r="L20" t="s">
        <v>138</v>
      </c>
      <c r="M20" s="25" t="s">
        <v>73</v>
      </c>
      <c r="N20" s="107">
        <f t="shared" si="0"/>
        <v>302277</v>
      </c>
      <c r="O20" s="28">
        <f t="shared" si="1"/>
        <v>0</v>
      </c>
    </row>
    <row r="21" spans="1:16" ht="56" outlineLevel="2" x14ac:dyDescent="0.15">
      <c r="A21" t="s">
        <v>67</v>
      </c>
      <c r="B21" t="s">
        <v>139</v>
      </c>
      <c r="C21" s="25" t="s">
        <v>128</v>
      </c>
      <c r="D21" s="25"/>
      <c r="F21" s="25" t="s">
        <v>140</v>
      </c>
      <c r="G21" s="25" t="s">
        <v>141</v>
      </c>
      <c r="H21" s="26">
        <v>36000</v>
      </c>
      <c r="I21" s="26">
        <v>0</v>
      </c>
      <c r="J21" s="26"/>
      <c r="K21" s="26"/>
      <c r="L21" t="s">
        <v>142</v>
      </c>
      <c r="M21" s="25" t="s">
        <v>73</v>
      </c>
      <c r="N21" s="107">
        <f t="shared" si="0"/>
        <v>36000</v>
      </c>
      <c r="O21" s="28">
        <f t="shared" si="1"/>
        <v>0</v>
      </c>
    </row>
    <row r="22" spans="1:16" ht="42" outlineLevel="2" x14ac:dyDescent="0.15">
      <c r="A22" t="s">
        <v>67</v>
      </c>
      <c r="B22" t="s">
        <v>143</v>
      </c>
      <c r="C22" s="25" t="s">
        <v>128</v>
      </c>
      <c r="D22" s="25"/>
      <c r="F22" s="25" t="s">
        <v>144</v>
      </c>
      <c r="G22" s="25" t="s">
        <v>145</v>
      </c>
      <c r="H22" s="26">
        <v>7600</v>
      </c>
      <c r="I22" s="26">
        <v>0</v>
      </c>
      <c r="J22" s="26"/>
      <c r="K22" s="26"/>
      <c r="L22" t="s">
        <v>146</v>
      </c>
      <c r="M22" s="25" t="s">
        <v>73</v>
      </c>
      <c r="N22" s="107">
        <f t="shared" si="0"/>
        <v>7600</v>
      </c>
      <c r="O22" s="28">
        <f t="shared" si="1"/>
        <v>0</v>
      </c>
    </row>
    <row r="23" spans="1:16" ht="56" outlineLevel="2" x14ac:dyDescent="0.15">
      <c r="A23" t="s">
        <v>67</v>
      </c>
      <c r="B23" t="s">
        <v>147</v>
      </c>
      <c r="C23" s="25" t="s">
        <v>128</v>
      </c>
      <c r="D23" s="25"/>
      <c r="F23" s="25" t="s">
        <v>148</v>
      </c>
      <c r="G23" s="25" t="s">
        <v>149</v>
      </c>
      <c r="H23" s="26">
        <v>79425</v>
      </c>
      <c r="I23" s="26">
        <v>0</v>
      </c>
      <c r="J23" s="26"/>
      <c r="K23" s="26"/>
      <c r="L23" t="s">
        <v>150</v>
      </c>
      <c r="M23" s="25" t="s">
        <v>73</v>
      </c>
      <c r="N23" s="107">
        <f t="shared" si="0"/>
        <v>79425</v>
      </c>
      <c r="O23" s="28">
        <f t="shared" si="1"/>
        <v>0</v>
      </c>
    </row>
    <row r="24" spans="1:16" outlineLevel="1" x14ac:dyDescent="0.15">
      <c r="A24" s="112" t="s">
        <v>529</v>
      </c>
      <c r="B24" s="113"/>
      <c r="C24" s="114"/>
      <c r="D24" s="114"/>
      <c r="E24" s="113"/>
      <c r="F24" s="114"/>
      <c r="G24" s="114"/>
      <c r="H24" s="115">
        <f>SUBTOTAL(9,H2:H23)</f>
        <v>7007661</v>
      </c>
      <c r="I24" s="115">
        <f>SUBTOTAL(9,I2:I23)</f>
        <v>80871.27</v>
      </c>
      <c r="J24" s="115">
        <f>SUBTOTAL(9,J2:J23)</f>
        <v>263449.48</v>
      </c>
      <c r="K24" s="115">
        <f>SUBTOTAL(9,K2:K23)</f>
        <v>0</v>
      </c>
      <c r="L24" s="113"/>
      <c r="M24" s="114"/>
      <c r="N24" s="116">
        <f>SUM(N2:N23)</f>
        <v>7088532.2699999996</v>
      </c>
      <c r="O24" s="116">
        <f>SUM(O2:O23)</f>
        <v>182578.21000000002</v>
      </c>
      <c r="P24">
        <f>COUNTA(L2:L23)</f>
        <v>22</v>
      </c>
    </row>
    <row r="25" spans="1:16" ht="42" outlineLevel="2" x14ac:dyDescent="0.15">
      <c r="A25" t="s">
        <v>151</v>
      </c>
      <c r="B25" t="s">
        <v>152</v>
      </c>
      <c r="C25" s="25"/>
      <c r="D25" s="25" t="s">
        <v>153</v>
      </c>
      <c r="F25" s="25" t="s">
        <v>154</v>
      </c>
      <c r="G25" s="25" t="s">
        <v>76</v>
      </c>
      <c r="H25" s="26"/>
      <c r="I25" s="26">
        <v>26985.599999999999</v>
      </c>
      <c r="J25" s="26"/>
      <c r="K25" s="26">
        <v>70536.960000000006</v>
      </c>
      <c r="L25" t="s">
        <v>155</v>
      </c>
      <c r="M25" s="124" t="s">
        <v>156</v>
      </c>
      <c r="N25" s="107">
        <f t="shared" si="0"/>
        <v>26985.599999999999</v>
      </c>
      <c r="O25" s="28">
        <f t="shared" si="1"/>
        <v>43551.360000000008</v>
      </c>
    </row>
    <row r="26" spans="1:16" ht="42" outlineLevel="2" x14ac:dyDescent="0.15">
      <c r="A26" t="s">
        <v>151</v>
      </c>
      <c r="B26" t="s">
        <v>157</v>
      </c>
      <c r="C26" s="25"/>
      <c r="D26" s="25" t="s">
        <v>153</v>
      </c>
      <c r="F26" s="25" t="s">
        <v>158</v>
      </c>
      <c r="G26" s="25" t="s">
        <v>159</v>
      </c>
      <c r="H26" s="26">
        <v>40000</v>
      </c>
      <c r="I26" s="26">
        <v>0</v>
      </c>
      <c r="J26" s="26"/>
      <c r="K26" s="26"/>
      <c r="L26" t="s">
        <v>160</v>
      </c>
      <c r="M26" s="25" t="s">
        <v>73</v>
      </c>
      <c r="N26" s="107">
        <f t="shared" si="0"/>
        <v>40000</v>
      </c>
      <c r="O26" s="28">
        <f t="shared" si="1"/>
        <v>0</v>
      </c>
    </row>
    <row r="27" spans="1:16" ht="42" outlineLevel="2" x14ac:dyDescent="0.15">
      <c r="A27" t="s">
        <v>151</v>
      </c>
      <c r="B27" t="s">
        <v>161</v>
      </c>
      <c r="C27" s="25"/>
      <c r="D27" s="25" t="s">
        <v>153</v>
      </c>
      <c r="F27" s="25" t="s">
        <v>162</v>
      </c>
      <c r="G27" s="25" t="s">
        <v>76</v>
      </c>
      <c r="H27" s="26">
        <v>5000</v>
      </c>
      <c r="I27" s="26">
        <v>0</v>
      </c>
      <c r="J27" s="26"/>
      <c r="K27" s="26"/>
      <c r="L27" t="s">
        <v>163</v>
      </c>
      <c r="M27" s="25" t="s">
        <v>73</v>
      </c>
      <c r="N27" s="107">
        <f t="shared" si="0"/>
        <v>5000</v>
      </c>
      <c r="O27" s="28">
        <f t="shared" si="1"/>
        <v>0</v>
      </c>
    </row>
    <row r="28" spans="1:16" ht="42" outlineLevel="2" x14ac:dyDescent="0.15">
      <c r="A28" t="s">
        <v>151</v>
      </c>
      <c r="B28" t="s">
        <v>164</v>
      </c>
      <c r="C28" s="25"/>
      <c r="D28" s="25" t="s">
        <v>153</v>
      </c>
      <c r="F28" s="25" t="s">
        <v>165</v>
      </c>
      <c r="G28" s="25" t="s">
        <v>166</v>
      </c>
      <c r="H28" s="26">
        <v>3000</v>
      </c>
      <c r="I28" s="26">
        <v>0</v>
      </c>
      <c r="J28" s="26"/>
      <c r="K28" s="26"/>
      <c r="L28" t="s">
        <v>167</v>
      </c>
      <c r="M28" s="25" t="s">
        <v>73</v>
      </c>
      <c r="N28" s="107">
        <f t="shared" si="0"/>
        <v>3000</v>
      </c>
      <c r="O28" s="28">
        <f t="shared" si="1"/>
        <v>0</v>
      </c>
    </row>
    <row r="29" spans="1:16" ht="42" outlineLevel="2" x14ac:dyDescent="0.15">
      <c r="A29" t="s">
        <v>151</v>
      </c>
      <c r="B29" t="s">
        <v>168</v>
      </c>
      <c r="C29" s="25"/>
      <c r="D29" s="25" t="s">
        <v>153</v>
      </c>
      <c r="F29" s="25" t="s">
        <v>169</v>
      </c>
      <c r="G29" s="25" t="s">
        <v>170</v>
      </c>
      <c r="H29" s="26">
        <v>30000</v>
      </c>
      <c r="I29" s="26">
        <v>0</v>
      </c>
      <c r="J29" s="26"/>
      <c r="K29" s="26"/>
      <c r="L29" t="s">
        <v>171</v>
      </c>
      <c r="M29" s="25" t="s">
        <v>172</v>
      </c>
      <c r="N29" s="107">
        <f t="shared" si="0"/>
        <v>30000</v>
      </c>
      <c r="O29" s="28">
        <f t="shared" si="1"/>
        <v>0</v>
      </c>
    </row>
    <row r="30" spans="1:16" ht="42" outlineLevel="2" x14ac:dyDescent="0.15">
      <c r="A30" t="s">
        <v>151</v>
      </c>
      <c r="B30" t="s">
        <v>173</v>
      </c>
      <c r="C30" s="25"/>
      <c r="D30" s="25" t="s">
        <v>153</v>
      </c>
      <c r="F30" s="25" t="s">
        <v>174</v>
      </c>
      <c r="G30" s="25" t="s">
        <v>76</v>
      </c>
      <c r="H30" s="26"/>
      <c r="I30" s="26">
        <v>39400.85</v>
      </c>
      <c r="J30" s="26"/>
      <c r="K30" s="26">
        <v>92753.89</v>
      </c>
      <c r="L30" t="s">
        <v>175</v>
      </c>
      <c r="M30" s="124" t="s">
        <v>156</v>
      </c>
      <c r="N30" s="107">
        <f t="shared" si="0"/>
        <v>39400.85</v>
      </c>
      <c r="O30" s="28">
        <f t="shared" si="1"/>
        <v>53353.04</v>
      </c>
    </row>
    <row r="31" spans="1:16" ht="42" outlineLevel="2" x14ac:dyDescent="0.15">
      <c r="A31" t="s">
        <v>151</v>
      </c>
      <c r="B31" t="s">
        <v>176</v>
      </c>
      <c r="C31" s="25"/>
      <c r="D31" s="25" t="s">
        <v>153</v>
      </c>
      <c r="F31" s="25" t="s">
        <v>177</v>
      </c>
      <c r="G31" s="25" t="s">
        <v>178</v>
      </c>
      <c r="H31" s="26"/>
      <c r="I31" s="26">
        <v>4450.75</v>
      </c>
      <c r="J31" s="26"/>
      <c r="K31" s="26">
        <v>11633.7</v>
      </c>
      <c r="L31" t="s">
        <v>179</v>
      </c>
      <c r="M31" s="25" t="s">
        <v>73</v>
      </c>
      <c r="N31" s="107">
        <f t="shared" si="0"/>
        <v>4450.75</v>
      </c>
      <c r="O31" s="28">
        <f t="shared" si="1"/>
        <v>7182.9500000000007</v>
      </c>
    </row>
    <row r="32" spans="1:16" ht="56" outlineLevel="2" x14ac:dyDescent="0.15">
      <c r="A32" t="s">
        <v>151</v>
      </c>
      <c r="B32" t="s">
        <v>180</v>
      </c>
      <c r="C32" s="25"/>
      <c r="D32" s="25" t="s">
        <v>153</v>
      </c>
      <c r="F32" s="25" t="s">
        <v>181</v>
      </c>
      <c r="G32" s="25" t="s">
        <v>182</v>
      </c>
      <c r="H32" s="26">
        <v>65000</v>
      </c>
      <c r="I32" s="26">
        <v>0</v>
      </c>
      <c r="J32" s="26"/>
      <c r="K32" s="26"/>
      <c r="L32" t="s">
        <v>183</v>
      </c>
      <c r="M32" s="25" t="s">
        <v>73</v>
      </c>
      <c r="N32" s="107">
        <f t="shared" si="0"/>
        <v>65000</v>
      </c>
      <c r="O32" s="28">
        <f t="shared" si="1"/>
        <v>0</v>
      </c>
    </row>
    <row r="33" spans="1:15" ht="42" outlineLevel="2" x14ac:dyDescent="0.15">
      <c r="A33" t="s">
        <v>151</v>
      </c>
      <c r="B33" t="s">
        <v>184</v>
      </c>
      <c r="C33" s="25"/>
      <c r="D33" s="25" t="s">
        <v>153</v>
      </c>
      <c r="F33" s="25" t="s">
        <v>185</v>
      </c>
      <c r="G33" s="25" t="s">
        <v>186</v>
      </c>
      <c r="H33" s="26"/>
      <c r="I33" s="26">
        <v>6226.2</v>
      </c>
      <c r="J33" s="26"/>
      <c r="K33" s="26">
        <v>8100</v>
      </c>
      <c r="L33" t="s">
        <v>187</v>
      </c>
      <c r="M33" s="25" t="s">
        <v>73</v>
      </c>
      <c r="N33" s="107">
        <f t="shared" si="0"/>
        <v>6226.2</v>
      </c>
      <c r="O33" s="28">
        <f t="shared" si="1"/>
        <v>1873.8000000000002</v>
      </c>
    </row>
    <row r="34" spans="1:15" ht="42" outlineLevel="2" x14ac:dyDescent="0.15">
      <c r="A34" t="s">
        <v>151</v>
      </c>
      <c r="B34" t="s">
        <v>188</v>
      </c>
      <c r="C34" s="25"/>
      <c r="D34" s="25" t="s">
        <v>153</v>
      </c>
      <c r="F34" s="25" t="s">
        <v>189</v>
      </c>
      <c r="G34" s="25" t="s">
        <v>76</v>
      </c>
      <c r="H34" s="26">
        <v>750</v>
      </c>
      <c r="I34" s="26">
        <v>0</v>
      </c>
      <c r="J34" s="26"/>
      <c r="K34" s="26"/>
      <c r="L34" t="s">
        <v>190</v>
      </c>
      <c r="M34" s="25" t="s">
        <v>73</v>
      </c>
      <c r="N34" s="107">
        <f t="shared" si="0"/>
        <v>750</v>
      </c>
      <c r="O34" s="28">
        <f t="shared" si="1"/>
        <v>0</v>
      </c>
    </row>
    <row r="35" spans="1:15" ht="42" outlineLevel="2" x14ac:dyDescent="0.15">
      <c r="A35" t="s">
        <v>151</v>
      </c>
      <c r="B35" t="s">
        <v>191</v>
      </c>
      <c r="C35" s="25"/>
      <c r="D35" s="25" t="s">
        <v>153</v>
      </c>
      <c r="F35" s="25" t="s">
        <v>192</v>
      </c>
      <c r="G35" s="25" t="s">
        <v>193</v>
      </c>
      <c r="H35" s="26"/>
      <c r="I35" s="26">
        <v>6184.2</v>
      </c>
      <c r="J35" s="26"/>
      <c r="K35" s="26">
        <v>16164.72</v>
      </c>
      <c r="L35" t="s">
        <v>194</v>
      </c>
      <c r="M35" s="25" t="s">
        <v>73</v>
      </c>
      <c r="N35" s="107">
        <f t="shared" si="0"/>
        <v>6184.2</v>
      </c>
      <c r="O35" s="28">
        <f t="shared" si="1"/>
        <v>9980.52</v>
      </c>
    </row>
    <row r="36" spans="1:15" ht="42" outlineLevel="2" x14ac:dyDescent="0.15">
      <c r="A36" t="s">
        <v>151</v>
      </c>
      <c r="B36" t="s">
        <v>195</v>
      </c>
      <c r="C36" s="25"/>
      <c r="D36" s="25" t="s">
        <v>153</v>
      </c>
      <c r="F36" s="25" t="s">
        <v>196</v>
      </c>
      <c r="G36" s="25" t="s">
        <v>197</v>
      </c>
      <c r="H36" s="26">
        <v>25000</v>
      </c>
      <c r="I36" s="26">
        <v>0</v>
      </c>
      <c r="J36" s="26"/>
      <c r="K36" s="26"/>
      <c r="L36" t="s">
        <v>198</v>
      </c>
      <c r="M36" s="25" t="s">
        <v>73</v>
      </c>
      <c r="N36" s="107">
        <f t="shared" si="0"/>
        <v>25000</v>
      </c>
      <c r="O36" s="28">
        <f t="shared" si="1"/>
        <v>0</v>
      </c>
    </row>
    <row r="37" spans="1:15" ht="42" outlineLevel="2" x14ac:dyDescent="0.15">
      <c r="A37" t="s">
        <v>151</v>
      </c>
      <c r="B37" t="s">
        <v>199</v>
      </c>
      <c r="C37" s="25"/>
      <c r="D37" s="25" t="s">
        <v>153</v>
      </c>
      <c r="F37" s="25" t="s">
        <v>200</v>
      </c>
      <c r="G37" s="25" t="s">
        <v>76</v>
      </c>
      <c r="H37" s="26">
        <v>35000</v>
      </c>
      <c r="I37" s="26">
        <v>0</v>
      </c>
      <c r="J37" s="26"/>
      <c r="K37" s="26"/>
      <c r="L37" t="s">
        <v>201</v>
      </c>
      <c r="M37" s="25" t="s">
        <v>73</v>
      </c>
      <c r="N37" s="107">
        <f t="shared" si="0"/>
        <v>35000</v>
      </c>
      <c r="O37" s="28">
        <f t="shared" si="1"/>
        <v>0</v>
      </c>
    </row>
    <row r="38" spans="1:15" ht="56" outlineLevel="2" x14ac:dyDescent="0.15">
      <c r="A38" t="s">
        <v>151</v>
      </c>
      <c r="B38" t="s">
        <v>202</v>
      </c>
      <c r="C38" s="25"/>
      <c r="D38" s="25" t="s">
        <v>153</v>
      </c>
      <c r="F38" s="25" t="s">
        <v>203</v>
      </c>
      <c r="G38" s="25" t="s">
        <v>204</v>
      </c>
      <c r="H38" s="26">
        <v>48000</v>
      </c>
      <c r="I38" s="26">
        <v>0</v>
      </c>
      <c r="J38" s="26"/>
      <c r="K38" s="26"/>
      <c r="L38" t="s">
        <v>205</v>
      </c>
      <c r="M38" s="25" t="s">
        <v>73</v>
      </c>
      <c r="N38" s="107">
        <f t="shared" si="0"/>
        <v>48000</v>
      </c>
      <c r="O38" s="28">
        <f t="shared" si="1"/>
        <v>0</v>
      </c>
    </row>
    <row r="39" spans="1:15" ht="98" outlineLevel="2" x14ac:dyDescent="0.15">
      <c r="A39" t="s">
        <v>151</v>
      </c>
      <c r="B39" t="s">
        <v>206</v>
      </c>
      <c r="C39" s="25"/>
      <c r="D39" s="25" t="s">
        <v>153</v>
      </c>
      <c r="F39" s="25" t="s">
        <v>207</v>
      </c>
      <c r="G39" s="25" t="s">
        <v>208</v>
      </c>
      <c r="H39" s="26">
        <v>20000</v>
      </c>
      <c r="I39" s="26">
        <v>0</v>
      </c>
      <c r="J39" s="26"/>
      <c r="K39" s="26"/>
      <c r="L39" t="s">
        <v>209</v>
      </c>
      <c r="M39" s="25" t="s">
        <v>73</v>
      </c>
      <c r="N39" s="107">
        <f t="shared" si="0"/>
        <v>20000</v>
      </c>
      <c r="O39" s="28">
        <f t="shared" si="1"/>
        <v>0</v>
      </c>
    </row>
    <row r="40" spans="1:15" ht="42" outlineLevel="2" x14ac:dyDescent="0.15">
      <c r="A40" t="s">
        <v>151</v>
      </c>
      <c r="B40" t="s">
        <v>210</v>
      </c>
      <c r="C40" s="25"/>
      <c r="D40" s="25" t="s">
        <v>211</v>
      </c>
      <c r="F40" s="25" t="s">
        <v>212</v>
      </c>
      <c r="G40" s="25" t="s">
        <v>213</v>
      </c>
      <c r="H40" s="26">
        <v>9900</v>
      </c>
      <c r="I40" s="26">
        <v>0</v>
      </c>
      <c r="J40" s="26"/>
      <c r="K40" s="26"/>
      <c r="L40" t="s">
        <v>214</v>
      </c>
      <c r="M40" s="25" t="s">
        <v>73</v>
      </c>
      <c r="N40" s="107">
        <f t="shared" si="0"/>
        <v>9900</v>
      </c>
      <c r="O40" s="28">
        <f t="shared" si="1"/>
        <v>0</v>
      </c>
    </row>
    <row r="41" spans="1:15" ht="28" outlineLevel="2" x14ac:dyDescent="0.15">
      <c r="A41" t="s">
        <v>151</v>
      </c>
      <c r="B41" t="s">
        <v>215</v>
      </c>
      <c r="C41" s="25"/>
      <c r="D41" s="25" t="s">
        <v>211</v>
      </c>
      <c r="F41" s="25" t="s">
        <v>216</v>
      </c>
      <c r="G41" s="25" t="s">
        <v>217</v>
      </c>
      <c r="H41" s="26">
        <v>5000</v>
      </c>
      <c r="I41" s="26">
        <v>0</v>
      </c>
      <c r="J41" s="26"/>
      <c r="K41" s="26"/>
      <c r="L41" t="s">
        <v>218</v>
      </c>
      <c r="M41" s="25" t="s">
        <v>73</v>
      </c>
      <c r="N41" s="107">
        <f t="shared" si="0"/>
        <v>5000</v>
      </c>
      <c r="O41" s="28">
        <f t="shared" si="1"/>
        <v>0</v>
      </c>
    </row>
    <row r="42" spans="1:15" ht="42" outlineLevel="2" x14ac:dyDescent="0.15">
      <c r="A42" t="s">
        <v>151</v>
      </c>
      <c r="B42" t="s">
        <v>219</v>
      </c>
      <c r="C42" s="25"/>
      <c r="D42" s="25" t="s">
        <v>211</v>
      </c>
      <c r="F42" s="25" t="s">
        <v>220</v>
      </c>
      <c r="G42" s="25" t="s">
        <v>145</v>
      </c>
      <c r="H42" s="26">
        <v>16000</v>
      </c>
      <c r="I42" s="26">
        <v>0</v>
      </c>
      <c r="J42" s="26"/>
      <c r="K42" s="26"/>
      <c r="L42" t="s">
        <v>221</v>
      </c>
      <c r="M42" s="25" t="s">
        <v>73</v>
      </c>
      <c r="N42" s="107">
        <f t="shared" si="0"/>
        <v>16000</v>
      </c>
      <c r="O42" s="28">
        <f t="shared" si="1"/>
        <v>0</v>
      </c>
    </row>
    <row r="43" spans="1:15" ht="56" outlineLevel="2" x14ac:dyDescent="0.15">
      <c r="A43" t="s">
        <v>151</v>
      </c>
      <c r="B43" t="s">
        <v>222</v>
      </c>
      <c r="C43" s="25"/>
      <c r="D43" s="25" t="s">
        <v>211</v>
      </c>
      <c r="F43" s="25" t="s">
        <v>223</v>
      </c>
      <c r="G43" s="25" t="s">
        <v>224</v>
      </c>
      <c r="H43" s="26">
        <v>6930</v>
      </c>
      <c r="I43" s="26">
        <v>0</v>
      </c>
      <c r="J43" s="26"/>
      <c r="K43" s="26"/>
      <c r="L43" t="s">
        <v>225</v>
      </c>
      <c r="M43" s="25" t="s">
        <v>73</v>
      </c>
      <c r="N43" s="107">
        <f t="shared" si="0"/>
        <v>6930</v>
      </c>
      <c r="O43" s="28">
        <f t="shared" si="1"/>
        <v>0</v>
      </c>
    </row>
    <row r="44" spans="1:15" ht="56" outlineLevel="2" x14ac:dyDescent="0.15">
      <c r="A44" t="s">
        <v>151</v>
      </c>
      <c r="B44" t="s">
        <v>226</v>
      </c>
      <c r="C44" s="25"/>
      <c r="D44" s="25" t="s">
        <v>211</v>
      </c>
      <c r="F44" s="25" t="s">
        <v>227</v>
      </c>
      <c r="G44" s="25" t="s">
        <v>228</v>
      </c>
      <c r="H44" s="26">
        <v>7500</v>
      </c>
      <c r="I44" s="26">
        <v>0</v>
      </c>
      <c r="J44" s="26"/>
      <c r="K44" s="26"/>
      <c r="L44" t="s">
        <v>229</v>
      </c>
      <c r="M44" s="25" t="s">
        <v>73</v>
      </c>
      <c r="N44" s="107">
        <f t="shared" si="0"/>
        <v>7500</v>
      </c>
      <c r="O44" s="28">
        <f t="shared" si="1"/>
        <v>0</v>
      </c>
    </row>
    <row r="45" spans="1:15" ht="56" outlineLevel="2" x14ac:dyDescent="0.15">
      <c r="A45" t="s">
        <v>151</v>
      </c>
      <c r="B45" t="s">
        <v>230</v>
      </c>
      <c r="C45" s="25"/>
      <c r="D45" s="25" t="s">
        <v>211</v>
      </c>
      <c r="F45" s="25" t="s">
        <v>231</v>
      </c>
      <c r="G45" s="25" t="s">
        <v>232</v>
      </c>
      <c r="H45" s="26">
        <v>10700</v>
      </c>
      <c r="I45" s="26">
        <v>0</v>
      </c>
      <c r="J45" s="26"/>
      <c r="K45" s="26"/>
      <c r="L45" t="s">
        <v>233</v>
      </c>
      <c r="M45" s="25" t="s">
        <v>73</v>
      </c>
      <c r="N45" s="107">
        <f t="shared" si="0"/>
        <v>10700</v>
      </c>
      <c r="O45" s="28">
        <f t="shared" si="1"/>
        <v>0</v>
      </c>
    </row>
    <row r="46" spans="1:15" ht="56" outlineLevel="2" x14ac:dyDescent="0.15">
      <c r="A46" t="s">
        <v>151</v>
      </c>
      <c r="B46" t="s">
        <v>234</v>
      </c>
      <c r="C46" s="25"/>
      <c r="D46" s="25" t="s">
        <v>211</v>
      </c>
      <c r="F46" s="25" t="s">
        <v>235</v>
      </c>
      <c r="G46" s="25" t="s">
        <v>213</v>
      </c>
      <c r="H46" s="26">
        <v>1600</v>
      </c>
      <c r="I46" s="26">
        <v>0</v>
      </c>
      <c r="J46" s="26"/>
      <c r="K46" s="26"/>
      <c r="L46" t="s">
        <v>236</v>
      </c>
      <c r="M46" s="25" t="s">
        <v>73</v>
      </c>
      <c r="N46" s="107">
        <f t="shared" si="0"/>
        <v>1600</v>
      </c>
      <c r="O46" s="28">
        <f t="shared" si="1"/>
        <v>0</v>
      </c>
    </row>
    <row r="47" spans="1:15" ht="56" outlineLevel="2" x14ac:dyDescent="0.15">
      <c r="A47" t="s">
        <v>151</v>
      </c>
      <c r="B47" t="s">
        <v>237</v>
      </c>
      <c r="C47" s="25"/>
      <c r="D47" s="25" t="s">
        <v>211</v>
      </c>
      <c r="F47" s="25" t="s">
        <v>238</v>
      </c>
      <c r="G47" s="25" t="s">
        <v>213</v>
      </c>
      <c r="H47" s="26">
        <v>7200</v>
      </c>
      <c r="I47" s="26">
        <v>0</v>
      </c>
      <c r="J47" s="26"/>
      <c r="K47" s="26"/>
      <c r="L47" t="s">
        <v>236</v>
      </c>
      <c r="M47" s="25" t="s">
        <v>73</v>
      </c>
      <c r="N47" s="107">
        <f t="shared" si="0"/>
        <v>7200</v>
      </c>
      <c r="O47" s="28">
        <f t="shared" si="1"/>
        <v>0</v>
      </c>
    </row>
    <row r="48" spans="1:15" ht="42" outlineLevel="2" x14ac:dyDescent="0.15">
      <c r="A48" t="s">
        <v>151</v>
      </c>
      <c r="B48" t="s">
        <v>239</v>
      </c>
      <c r="C48" s="25"/>
      <c r="D48" s="25" t="s">
        <v>211</v>
      </c>
      <c r="F48" s="25" t="s">
        <v>240</v>
      </c>
      <c r="G48" s="25" t="s">
        <v>241</v>
      </c>
      <c r="H48" s="26">
        <v>8200</v>
      </c>
      <c r="I48" s="26">
        <v>0</v>
      </c>
      <c r="J48" s="26"/>
      <c r="K48" s="26"/>
      <c r="L48" t="s">
        <v>242</v>
      </c>
      <c r="M48" s="25" t="s">
        <v>73</v>
      </c>
      <c r="N48" s="107">
        <f t="shared" si="0"/>
        <v>8200</v>
      </c>
      <c r="O48" s="28">
        <f t="shared" si="1"/>
        <v>0</v>
      </c>
    </row>
    <row r="49" spans="1:15" ht="42" outlineLevel="2" x14ac:dyDescent="0.15">
      <c r="A49" t="s">
        <v>151</v>
      </c>
      <c r="B49" t="s">
        <v>243</v>
      </c>
      <c r="C49" s="25"/>
      <c r="D49" s="25" t="s">
        <v>211</v>
      </c>
      <c r="F49" s="25" t="s">
        <v>244</v>
      </c>
      <c r="G49" s="25" t="s">
        <v>145</v>
      </c>
      <c r="H49" s="26">
        <v>14275</v>
      </c>
      <c r="I49" s="26">
        <v>0</v>
      </c>
      <c r="J49" s="26"/>
      <c r="K49" s="26"/>
      <c r="L49" t="s">
        <v>245</v>
      </c>
      <c r="M49" s="25" t="s">
        <v>73</v>
      </c>
      <c r="N49" s="107">
        <f t="shared" si="0"/>
        <v>14275</v>
      </c>
      <c r="O49" s="28">
        <f t="shared" si="1"/>
        <v>0</v>
      </c>
    </row>
    <row r="50" spans="1:15" ht="56" outlineLevel="2" x14ac:dyDescent="0.15">
      <c r="A50" t="s">
        <v>151</v>
      </c>
      <c r="B50" t="s">
        <v>246</v>
      </c>
      <c r="C50" s="25"/>
      <c r="D50" s="25" t="s">
        <v>211</v>
      </c>
      <c r="F50" s="25" t="s">
        <v>247</v>
      </c>
      <c r="G50" s="25" t="s">
        <v>248</v>
      </c>
      <c r="H50" s="26">
        <v>9100</v>
      </c>
      <c r="I50" s="26">
        <v>0</v>
      </c>
      <c r="J50" s="26"/>
      <c r="K50" s="26"/>
      <c r="L50" t="s">
        <v>249</v>
      </c>
      <c r="M50" s="25" t="s">
        <v>73</v>
      </c>
      <c r="N50" s="107">
        <f t="shared" si="0"/>
        <v>9100</v>
      </c>
      <c r="O50" s="28">
        <f t="shared" si="1"/>
        <v>0</v>
      </c>
    </row>
    <row r="51" spans="1:15" ht="42" outlineLevel="2" x14ac:dyDescent="0.15">
      <c r="A51" t="s">
        <v>151</v>
      </c>
      <c r="B51" t="s">
        <v>250</v>
      </c>
      <c r="C51" s="25"/>
      <c r="D51" s="25" t="s">
        <v>211</v>
      </c>
      <c r="F51" s="25" t="s">
        <v>251</v>
      </c>
      <c r="G51" s="25" t="s">
        <v>252</v>
      </c>
      <c r="H51" s="26">
        <v>11444</v>
      </c>
      <c r="I51" s="26">
        <v>0</v>
      </c>
      <c r="J51" s="26"/>
      <c r="K51" s="26"/>
      <c r="L51" t="s">
        <v>253</v>
      </c>
      <c r="M51" s="25" t="s">
        <v>73</v>
      </c>
      <c r="N51" s="107">
        <f t="shared" si="0"/>
        <v>11444</v>
      </c>
      <c r="O51" s="28">
        <f t="shared" si="1"/>
        <v>0</v>
      </c>
    </row>
    <row r="52" spans="1:15" ht="42" outlineLevel="2" x14ac:dyDescent="0.15">
      <c r="A52" t="s">
        <v>151</v>
      </c>
      <c r="B52" t="s">
        <v>254</v>
      </c>
      <c r="C52" s="25"/>
      <c r="D52" s="25" t="s">
        <v>211</v>
      </c>
      <c r="F52" s="25" t="s">
        <v>255</v>
      </c>
      <c r="G52" s="25" t="s">
        <v>217</v>
      </c>
      <c r="H52" s="26">
        <v>4500</v>
      </c>
      <c r="I52" s="26">
        <v>0</v>
      </c>
      <c r="J52" s="26"/>
      <c r="K52" s="26"/>
      <c r="L52" t="s">
        <v>218</v>
      </c>
      <c r="M52" s="25" t="s">
        <v>73</v>
      </c>
      <c r="N52" s="107">
        <f t="shared" si="0"/>
        <v>4500</v>
      </c>
      <c r="O52" s="28">
        <f t="shared" si="1"/>
        <v>0</v>
      </c>
    </row>
    <row r="53" spans="1:15" ht="56" outlineLevel="2" x14ac:dyDescent="0.15">
      <c r="A53" t="s">
        <v>151</v>
      </c>
      <c r="B53" t="s">
        <v>256</v>
      </c>
      <c r="C53" s="25"/>
      <c r="D53" s="25" t="s">
        <v>211</v>
      </c>
      <c r="F53" s="25" t="s">
        <v>257</v>
      </c>
      <c r="G53" s="25" t="s">
        <v>258</v>
      </c>
      <c r="H53" s="26">
        <v>20635</v>
      </c>
      <c r="I53" s="26">
        <v>0</v>
      </c>
      <c r="J53" s="26"/>
      <c r="K53" s="26"/>
      <c r="L53" t="s">
        <v>259</v>
      </c>
      <c r="M53" s="25" t="s">
        <v>73</v>
      </c>
      <c r="N53" s="107">
        <f t="shared" si="0"/>
        <v>20635</v>
      </c>
      <c r="O53" s="28">
        <f t="shared" si="1"/>
        <v>0</v>
      </c>
    </row>
    <row r="54" spans="1:15" ht="56" outlineLevel="2" x14ac:dyDescent="0.15">
      <c r="A54" t="s">
        <v>151</v>
      </c>
      <c r="B54" t="s">
        <v>260</v>
      </c>
      <c r="C54" s="25"/>
      <c r="D54" s="25" t="s">
        <v>211</v>
      </c>
      <c r="F54" s="25" t="s">
        <v>261</v>
      </c>
      <c r="G54" s="25" t="s">
        <v>258</v>
      </c>
      <c r="H54" s="26">
        <v>16125</v>
      </c>
      <c r="I54" s="26">
        <v>0</v>
      </c>
      <c r="J54" s="26"/>
      <c r="K54" s="26"/>
      <c r="L54" t="s">
        <v>262</v>
      </c>
      <c r="M54" s="25" t="s">
        <v>73</v>
      </c>
      <c r="N54" s="107">
        <f t="shared" si="0"/>
        <v>16125</v>
      </c>
      <c r="O54" s="28">
        <f t="shared" si="1"/>
        <v>0</v>
      </c>
    </row>
    <row r="55" spans="1:15" ht="56" outlineLevel="2" x14ac:dyDescent="0.15">
      <c r="A55" t="s">
        <v>151</v>
      </c>
      <c r="B55" t="s">
        <v>263</v>
      </c>
      <c r="C55" s="25"/>
      <c r="D55" s="25" t="s">
        <v>211</v>
      </c>
      <c r="F55" s="25" t="s">
        <v>264</v>
      </c>
      <c r="G55" s="25" t="s">
        <v>232</v>
      </c>
      <c r="H55" s="26">
        <v>12000</v>
      </c>
      <c r="I55" s="26">
        <v>0</v>
      </c>
      <c r="J55" s="26"/>
      <c r="K55" s="26"/>
      <c r="L55" t="s">
        <v>265</v>
      </c>
      <c r="M55" s="25" t="s">
        <v>73</v>
      </c>
      <c r="N55" s="107">
        <f t="shared" si="0"/>
        <v>12000</v>
      </c>
      <c r="O55" s="28">
        <f t="shared" si="1"/>
        <v>0</v>
      </c>
    </row>
    <row r="56" spans="1:15" ht="42" outlineLevel="2" x14ac:dyDescent="0.15">
      <c r="A56" t="s">
        <v>151</v>
      </c>
      <c r="B56" t="s">
        <v>266</v>
      </c>
      <c r="C56" s="25"/>
      <c r="D56" s="25" t="s">
        <v>211</v>
      </c>
      <c r="F56" s="25" t="s">
        <v>267</v>
      </c>
      <c r="G56" s="25" t="s">
        <v>268</v>
      </c>
      <c r="H56" s="26">
        <v>16000</v>
      </c>
      <c r="I56" s="26">
        <v>0</v>
      </c>
      <c r="J56" s="26"/>
      <c r="K56" s="26"/>
      <c r="L56" t="s">
        <v>269</v>
      </c>
      <c r="M56" s="25" t="s">
        <v>73</v>
      </c>
      <c r="N56" s="107">
        <f t="shared" si="0"/>
        <v>16000</v>
      </c>
      <c r="O56" s="28">
        <f t="shared" si="1"/>
        <v>0</v>
      </c>
    </row>
    <row r="57" spans="1:15" ht="56" outlineLevel="2" x14ac:dyDescent="0.15">
      <c r="A57" t="s">
        <v>151</v>
      </c>
      <c r="B57" t="s">
        <v>270</v>
      </c>
      <c r="C57" s="25"/>
      <c r="D57" s="25" t="s">
        <v>211</v>
      </c>
      <c r="F57" s="25" t="s">
        <v>271</v>
      </c>
      <c r="G57" s="25" t="s">
        <v>224</v>
      </c>
      <c r="H57" s="26">
        <v>12130</v>
      </c>
      <c r="I57" s="26">
        <v>0</v>
      </c>
      <c r="J57" s="26"/>
      <c r="K57" s="26"/>
      <c r="L57" t="s">
        <v>272</v>
      </c>
      <c r="M57" s="25" t="s">
        <v>73</v>
      </c>
      <c r="N57" s="107">
        <f t="shared" si="0"/>
        <v>12130</v>
      </c>
      <c r="O57" s="28">
        <f t="shared" si="1"/>
        <v>0</v>
      </c>
    </row>
    <row r="58" spans="1:15" ht="28" outlineLevel="2" x14ac:dyDescent="0.15">
      <c r="A58" t="s">
        <v>151</v>
      </c>
      <c r="B58" t="s">
        <v>273</v>
      </c>
      <c r="C58" s="25"/>
      <c r="D58" s="25" t="s">
        <v>211</v>
      </c>
      <c r="F58" s="25" t="s">
        <v>274</v>
      </c>
      <c r="G58" s="25" t="s">
        <v>275</v>
      </c>
      <c r="H58" s="26">
        <v>9000</v>
      </c>
      <c r="I58" s="26">
        <v>0</v>
      </c>
      <c r="J58" s="26"/>
      <c r="K58" s="26"/>
      <c r="L58" t="s">
        <v>276</v>
      </c>
      <c r="M58" s="25" t="s">
        <v>73</v>
      </c>
      <c r="N58" s="107">
        <f t="shared" si="0"/>
        <v>9000</v>
      </c>
      <c r="O58" s="28">
        <f t="shared" si="1"/>
        <v>0</v>
      </c>
    </row>
    <row r="59" spans="1:15" ht="28" outlineLevel="2" x14ac:dyDescent="0.15">
      <c r="A59" t="s">
        <v>151</v>
      </c>
      <c r="B59" t="s">
        <v>277</v>
      </c>
      <c r="C59" s="25"/>
      <c r="D59" s="25" t="s">
        <v>211</v>
      </c>
      <c r="F59" s="25" t="s">
        <v>274</v>
      </c>
      <c r="G59" s="25" t="s">
        <v>275</v>
      </c>
      <c r="H59" s="26">
        <v>9000</v>
      </c>
      <c r="I59" s="26">
        <v>0</v>
      </c>
      <c r="J59" s="26"/>
      <c r="K59" s="26"/>
      <c r="L59" t="s">
        <v>278</v>
      </c>
      <c r="M59" s="25" t="s">
        <v>73</v>
      </c>
      <c r="N59" s="107">
        <f t="shared" si="0"/>
        <v>9000</v>
      </c>
      <c r="O59" s="28">
        <f t="shared" si="1"/>
        <v>0</v>
      </c>
    </row>
    <row r="60" spans="1:15" ht="42" outlineLevel="2" x14ac:dyDescent="0.15">
      <c r="A60" t="s">
        <v>151</v>
      </c>
      <c r="B60" t="s">
        <v>279</v>
      </c>
      <c r="C60" s="25"/>
      <c r="D60" s="25" t="s">
        <v>211</v>
      </c>
      <c r="F60" s="25" t="s">
        <v>280</v>
      </c>
      <c r="G60" s="25" t="s">
        <v>217</v>
      </c>
      <c r="H60" s="26">
        <v>10800</v>
      </c>
      <c r="I60" s="26">
        <v>0</v>
      </c>
      <c r="J60" s="26"/>
      <c r="K60" s="26"/>
      <c r="L60" t="s">
        <v>281</v>
      </c>
      <c r="M60" s="25" t="s">
        <v>73</v>
      </c>
      <c r="N60" s="107">
        <f t="shared" si="0"/>
        <v>10800</v>
      </c>
      <c r="O60" s="28">
        <f t="shared" si="1"/>
        <v>0</v>
      </c>
    </row>
    <row r="61" spans="1:15" ht="42" outlineLevel="2" x14ac:dyDescent="0.15">
      <c r="A61" t="s">
        <v>151</v>
      </c>
      <c r="B61" t="s">
        <v>282</v>
      </c>
      <c r="C61" s="25"/>
      <c r="D61" s="25" t="s">
        <v>211</v>
      </c>
      <c r="F61" s="25" t="s">
        <v>283</v>
      </c>
      <c r="G61" s="25" t="s">
        <v>76</v>
      </c>
      <c r="H61" s="26">
        <v>10000</v>
      </c>
      <c r="I61" s="26">
        <v>0</v>
      </c>
      <c r="J61" s="26"/>
      <c r="K61" s="26"/>
      <c r="L61" t="s">
        <v>201</v>
      </c>
      <c r="M61" s="25" t="s">
        <v>73</v>
      </c>
      <c r="N61" s="107">
        <f t="shared" si="0"/>
        <v>10000</v>
      </c>
      <c r="O61" s="28">
        <f t="shared" si="1"/>
        <v>0</v>
      </c>
    </row>
    <row r="62" spans="1:15" ht="42" outlineLevel="2" x14ac:dyDescent="0.15">
      <c r="A62" t="s">
        <v>151</v>
      </c>
      <c r="B62" t="s">
        <v>284</v>
      </c>
      <c r="C62" s="25"/>
      <c r="D62" s="25" t="s">
        <v>211</v>
      </c>
      <c r="F62" s="25" t="s">
        <v>285</v>
      </c>
      <c r="G62" s="25" t="s">
        <v>217</v>
      </c>
      <c r="H62" s="26">
        <v>10800</v>
      </c>
      <c r="I62" s="26">
        <v>0</v>
      </c>
      <c r="J62" s="26"/>
      <c r="K62" s="26"/>
      <c r="L62" t="s">
        <v>281</v>
      </c>
      <c r="M62" s="25" t="s">
        <v>73</v>
      </c>
      <c r="N62" s="107">
        <f t="shared" si="0"/>
        <v>10800</v>
      </c>
      <c r="O62" s="28">
        <f t="shared" si="1"/>
        <v>0</v>
      </c>
    </row>
    <row r="63" spans="1:15" ht="42" outlineLevel="2" x14ac:dyDescent="0.15">
      <c r="A63" t="s">
        <v>151</v>
      </c>
      <c r="B63" t="s">
        <v>286</v>
      </c>
      <c r="C63" s="25"/>
      <c r="D63" s="25" t="s">
        <v>211</v>
      </c>
      <c r="F63" s="25" t="s">
        <v>287</v>
      </c>
      <c r="G63" s="25" t="s">
        <v>288</v>
      </c>
      <c r="H63" s="26">
        <v>5000</v>
      </c>
      <c r="I63" s="26">
        <v>0</v>
      </c>
      <c r="J63" s="26"/>
      <c r="K63" s="26"/>
      <c r="L63" t="s">
        <v>289</v>
      </c>
      <c r="M63" s="25" t="s">
        <v>73</v>
      </c>
      <c r="N63" s="107">
        <f t="shared" si="0"/>
        <v>5000</v>
      </c>
      <c r="O63" s="28">
        <f t="shared" si="1"/>
        <v>0</v>
      </c>
    </row>
    <row r="64" spans="1:15" ht="56" outlineLevel="2" x14ac:dyDescent="0.15">
      <c r="A64" t="s">
        <v>151</v>
      </c>
      <c r="B64" t="s">
        <v>270</v>
      </c>
      <c r="C64" s="25"/>
      <c r="D64" s="25" t="s">
        <v>211</v>
      </c>
      <c r="F64" s="25" t="s">
        <v>271</v>
      </c>
      <c r="G64" s="25" t="s">
        <v>224</v>
      </c>
      <c r="H64" s="26">
        <v>12130</v>
      </c>
      <c r="I64" s="26">
        <v>0</v>
      </c>
      <c r="J64" s="26"/>
      <c r="K64" s="26"/>
      <c r="L64" t="s">
        <v>272</v>
      </c>
      <c r="M64" s="25" t="s">
        <v>73</v>
      </c>
      <c r="N64" s="107">
        <f t="shared" si="0"/>
        <v>12130</v>
      </c>
      <c r="O64" s="28">
        <f t="shared" si="1"/>
        <v>0</v>
      </c>
    </row>
    <row r="65" spans="1:15" ht="56" outlineLevel="2" x14ac:dyDescent="0.15">
      <c r="A65" t="s">
        <v>151</v>
      </c>
      <c r="B65" t="s">
        <v>290</v>
      </c>
      <c r="C65" s="25"/>
      <c r="D65" s="25" t="s">
        <v>211</v>
      </c>
      <c r="F65" s="25" t="s">
        <v>291</v>
      </c>
      <c r="G65" s="25" t="s">
        <v>292</v>
      </c>
      <c r="H65" s="26">
        <v>22045</v>
      </c>
      <c r="I65" s="26">
        <v>0</v>
      </c>
      <c r="J65" s="26"/>
      <c r="K65" s="26"/>
      <c r="L65" t="s">
        <v>293</v>
      </c>
      <c r="M65" s="25" t="s">
        <v>73</v>
      </c>
      <c r="N65" s="107">
        <f t="shared" si="0"/>
        <v>22045</v>
      </c>
      <c r="O65" s="28">
        <f t="shared" si="1"/>
        <v>0</v>
      </c>
    </row>
    <row r="66" spans="1:15" ht="56" outlineLevel="2" x14ac:dyDescent="0.15">
      <c r="A66" t="s">
        <v>151</v>
      </c>
      <c r="B66" t="s">
        <v>294</v>
      </c>
      <c r="C66" s="25"/>
      <c r="D66" s="25" t="s">
        <v>211</v>
      </c>
      <c r="F66" s="25" t="s">
        <v>295</v>
      </c>
      <c r="G66" s="25" t="s">
        <v>296</v>
      </c>
      <c r="H66" s="26">
        <v>11660</v>
      </c>
      <c r="I66" s="26">
        <v>0</v>
      </c>
      <c r="J66" s="26"/>
      <c r="K66" s="26"/>
      <c r="L66" t="s">
        <v>297</v>
      </c>
      <c r="M66" s="25" t="s">
        <v>73</v>
      </c>
      <c r="N66" s="107">
        <f t="shared" si="0"/>
        <v>11660</v>
      </c>
      <c r="O66" s="28">
        <f t="shared" si="1"/>
        <v>0</v>
      </c>
    </row>
    <row r="67" spans="1:15" ht="42" outlineLevel="2" x14ac:dyDescent="0.15">
      <c r="A67" t="s">
        <v>151</v>
      </c>
      <c r="B67" t="s">
        <v>298</v>
      </c>
      <c r="C67" s="25"/>
      <c r="D67" s="25" t="s">
        <v>211</v>
      </c>
      <c r="F67" s="25" t="s">
        <v>299</v>
      </c>
      <c r="G67" s="25" t="s">
        <v>145</v>
      </c>
      <c r="H67" s="26">
        <v>7725</v>
      </c>
      <c r="I67" s="26">
        <v>0</v>
      </c>
      <c r="J67" s="26"/>
      <c r="K67" s="26"/>
      <c r="L67" t="s">
        <v>300</v>
      </c>
      <c r="M67" s="25" t="s">
        <v>73</v>
      </c>
      <c r="N67" s="107">
        <f t="shared" ref="N67:N130" si="2">SUM(H67+I67)</f>
        <v>7725</v>
      </c>
      <c r="O67" s="28">
        <f t="shared" ref="O67:O130" si="3">IF((J67+K67)&gt;0,(J67+K67)-N67,0)</f>
        <v>0</v>
      </c>
    </row>
    <row r="68" spans="1:15" ht="56" outlineLevel="2" x14ac:dyDescent="0.15">
      <c r="A68" t="s">
        <v>151</v>
      </c>
      <c r="B68" t="s">
        <v>301</v>
      </c>
      <c r="C68" s="25"/>
      <c r="D68" s="25" t="s">
        <v>211</v>
      </c>
      <c r="F68" s="25" t="s">
        <v>302</v>
      </c>
      <c r="G68" s="25" t="s">
        <v>133</v>
      </c>
      <c r="H68" s="26">
        <v>11500</v>
      </c>
      <c r="I68" s="26">
        <v>0</v>
      </c>
      <c r="J68" s="26"/>
      <c r="K68" s="26"/>
      <c r="L68" t="s">
        <v>303</v>
      </c>
      <c r="M68" s="25" t="s">
        <v>73</v>
      </c>
      <c r="N68" s="107">
        <f t="shared" si="2"/>
        <v>11500</v>
      </c>
      <c r="O68" s="28">
        <f t="shared" si="3"/>
        <v>0</v>
      </c>
    </row>
    <row r="69" spans="1:15" ht="42" outlineLevel="2" x14ac:dyDescent="0.15">
      <c r="A69" t="s">
        <v>151</v>
      </c>
      <c r="B69" t="s">
        <v>304</v>
      </c>
      <c r="C69" s="25"/>
      <c r="D69" s="25" t="s">
        <v>211</v>
      </c>
      <c r="F69" s="25" t="s">
        <v>305</v>
      </c>
      <c r="G69" s="25" t="s">
        <v>306</v>
      </c>
      <c r="H69" s="26">
        <v>8000</v>
      </c>
      <c r="I69" s="26">
        <v>0</v>
      </c>
      <c r="J69" s="26"/>
      <c r="K69" s="26"/>
      <c r="L69" t="s">
        <v>307</v>
      </c>
      <c r="M69" s="25" t="s">
        <v>73</v>
      </c>
      <c r="N69" s="107">
        <f t="shared" si="2"/>
        <v>8000</v>
      </c>
      <c r="O69" s="28">
        <f t="shared" si="3"/>
        <v>0</v>
      </c>
    </row>
    <row r="70" spans="1:15" ht="42" outlineLevel="2" x14ac:dyDescent="0.15">
      <c r="A70" t="s">
        <v>151</v>
      </c>
      <c r="B70" t="s">
        <v>308</v>
      </c>
      <c r="C70" s="25"/>
      <c r="D70" s="25" t="s">
        <v>211</v>
      </c>
      <c r="F70" s="25" t="s">
        <v>309</v>
      </c>
      <c r="G70" s="25" t="s">
        <v>213</v>
      </c>
      <c r="H70" s="26">
        <v>8400</v>
      </c>
      <c r="I70" s="26">
        <v>0</v>
      </c>
      <c r="J70" s="26"/>
      <c r="K70" s="26"/>
      <c r="L70" t="s">
        <v>310</v>
      </c>
      <c r="M70" s="25" t="s">
        <v>73</v>
      </c>
      <c r="N70" s="107">
        <f t="shared" si="2"/>
        <v>8400</v>
      </c>
      <c r="O70" s="28">
        <f t="shared" si="3"/>
        <v>0</v>
      </c>
    </row>
    <row r="71" spans="1:15" ht="42" outlineLevel="2" x14ac:dyDescent="0.15">
      <c r="A71" t="s">
        <v>151</v>
      </c>
      <c r="B71" t="s">
        <v>311</v>
      </c>
      <c r="C71" s="25"/>
      <c r="D71" s="25" t="s">
        <v>211</v>
      </c>
      <c r="F71" s="25" t="s">
        <v>312</v>
      </c>
      <c r="G71" s="25" t="s">
        <v>313</v>
      </c>
      <c r="H71" s="26">
        <v>7250</v>
      </c>
      <c r="I71" s="26">
        <v>0</v>
      </c>
      <c r="J71" s="26"/>
      <c r="K71" s="26"/>
      <c r="L71" t="s">
        <v>314</v>
      </c>
      <c r="M71" s="25" t="s">
        <v>73</v>
      </c>
      <c r="N71" s="107">
        <f t="shared" si="2"/>
        <v>7250</v>
      </c>
      <c r="O71" s="28">
        <f t="shared" si="3"/>
        <v>0</v>
      </c>
    </row>
    <row r="72" spans="1:15" ht="42" outlineLevel="2" x14ac:dyDescent="0.15">
      <c r="A72" t="s">
        <v>151</v>
      </c>
      <c r="B72" t="s">
        <v>315</v>
      </c>
      <c r="C72" s="25"/>
      <c r="D72" s="25" t="s">
        <v>211</v>
      </c>
      <c r="F72" s="25" t="s">
        <v>316</v>
      </c>
      <c r="G72" s="25" t="s">
        <v>145</v>
      </c>
      <c r="H72" s="26">
        <v>9000</v>
      </c>
      <c r="I72" s="26">
        <v>0</v>
      </c>
      <c r="J72" s="26"/>
      <c r="K72" s="26"/>
      <c r="L72" t="s">
        <v>317</v>
      </c>
      <c r="M72" s="25" t="s">
        <v>73</v>
      </c>
      <c r="N72" s="107">
        <f t="shared" si="2"/>
        <v>9000</v>
      </c>
      <c r="O72" s="28">
        <f t="shared" si="3"/>
        <v>0</v>
      </c>
    </row>
    <row r="73" spans="1:15" ht="84" outlineLevel="2" x14ac:dyDescent="0.15">
      <c r="A73" t="s">
        <v>151</v>
      </c>
      <c r="B73" t="s">
        <v>318</v>
      </c>
      <c r="C73" s="25"/>
      <c r="D73" s="25" t="s">
        <v>211</v>
      </c>
      <c r="F73" s="25" t="s">
        <v>319</v>
      </c>
      <c r="G73" s="25" t="s">
        <v>320</v>
      </c>
      <c r="H73" s="26">
        <v>13300</v>
      </c>
      <c r="I73" s="26">
        <v>0</v>
      </c>
      <c r="J73" s="26"/>
      <c r="K73" s="26"/>
      <c r="L73" t="s">
        <v>321</v>
      </c>
      <c r="M73" s="25" t="s">
        <v>73</v>
      </c>
      <c r="N73" s="107">
        <f t="shared" si="2"/>
        <v>13300</v>
      </c>
      <c r="O73" s="28">
        <f t="shared" si="3"/>
        <v>0</v>
      </c>
    </row>
    <row r="74" spans="1:15" ht="42" outlineLevel="2" x14ac:dyDescent="0.15">
      <c r="A74" t="s">
        <v>151</v>
      </c>
      <c r="B74" t="s">
        <v>322</v>
      </c>
      <c r="C74" s="25"/>
      <c r="D74" s="25" t="s">
        <v>211</v>
      </c>
      <c r="F74" s="25" t="s">
        <v>323</v>
      </c>
      <c r="G74" s="25" t="s">
        <v>324</v>
      </c>
      <c r="H74" s="26">
        <v>2700</v>
      </c>
      <c r="I74" s="26">
        <v>0</v>
      </c>
      <c r="J74" s="26"/>
      <c r="K74" s="26"/>
      <c r="L74" t="s">
        <v>325</v>
      </c>
      <c r="M74" s="25" t="s">
        <v>73</v>
      </c>
      <c r="N74" s="107">
        <f t="shared" si="2"/>
        <v>2700</v>
      </c>
      <c r="O74" s="28">
        <f t="shared" si="3"/>
        <v>0</v>
      </c>
    </row>
    <row r="75" spans="1:15" ht="70" outlineLevel="2" x14ac:dyDescent="0.15">
      <c r="A75" t="s">
        <v>151</v>
      </c>
      <c r="B75" t="s">
        <v>326</v>
      </c>
      <c r="C75" s="25"/>
      <c r="D75" s="25" t="s">
        <v>211</v>
      </c>
      <c r="F75" s="25" t="s">
        <v>327</v>
      </c>
      <c r="G75" s="25" t="s">
        <v>324</v>
      </c>
      <c r="H75" s="26">
        <v>2564.94</v>
      </c>
      <c r="I75" s="26">
        <v>0</v>
      </c>
      <c r="J75" s="26"/>
      <c r="K75" s="26"/>
      <c r="L75" t="s">
        <v>328</v>
      </c>
      <c r="M75" s="25" t="s">
        <v>73</v>
      </c>
      <c r="N75" s="107">
        <f t="shared" si="2"/>
        <v>2564.94</v>
      </c>
      <c r="O75" s="28">
        <f t="shared" si="3"/>
        <v>0</v>
      </c>
    </row>
    <row r="76" spans="1:15" ht="70" outlineLevel="2" x14ac:dyDescent="0.15">
      <c r="A76" t="s">
        <v>151</v>
      </c>
      <c r="B76" t="s">
        <v>329</v>
      </c>
      <c r="C76" s="25"/>
      <c r="D76" s="25" t="s">
        <v>211</v>
      </c>
      <c r="F76" s="25" t="s">
        <v>330</v>
      </c>
      <c r="G76" s="25" t="s">
        <v>324</v>
      </c>
      <c r="H76" s="26">
        <v>21326</v>
      </c>
      <c r="I76" s="26">
        <v>0</v>
      </c>
      <c r="J76" s="26"/>
      <c r="K76" s="26"/>
      <c r="L76" t="s">
        <v>331</v>
      </c>
      <c r="M76" s="25" t="s">
        <v>73</v>
      </c>
      <c r="N76" s="107">
        <f t="shared" si="2"/>
        <v>21326</v>
      </c>
      <c r="O76" s="28">
        <f t="shared" si="3"/>
        <v>0</v>
      </c>
    </row>
    <row r="77" spans="1:15" ht="42" outlineLevel="2" x14ac:dyDescent="0.15">
      <c r="A77" t="s">
        <v>151</v>
      </c>
      <c r="B77" t="s">
        <v>332</v>
      </c>
      <c r="C77" s="25"/>
      <c r="D77" s="25" t="s">
        <v>211</v>
      </c>
      <c r="F77" s="25" t="s">
        <v>333</v>
      </c>
      <c r="G77" s="25" t="s">
        <v>324</v>
      </c>
      <c r="H77" s="26">
        <v>7050</v>
      </c>
      <c r="I77" s="26">
        <v>0</v>
      </c>
      <c r="J77" s="26"/>
      <c r="K77" s="26"/>
      <c r="L77" t="s">
        <v>334</v>
      </c>
      <c r="M77" s="25" t="s">
        <v>73</v>
      </c>
      <c r="N77" s="107">
        <f t="shared" si="2"/>
        <v>7050</v>
      </c>
      <c r="O77" s="28">
        <f t="shared" si="3"/>
        <v>0</v>
      </c>
    </row>
    <row r="78" spans="1:15" ht="56" outlineLevel="2" x14ac:dyDescent="0.15">
      <c r="A78" t="s">
        <v>151</v>
      </c>
      <c r="B78" t="s">
        <v>335</v>
      </c>
      <c r="C78" s="25"/>
      <c r="D78" s="25" t="s">
        <v>211</v>
      </c>
      <c r="F78" s="25" t="s">
        <v>336</v>
      </c>
      <c r="G78" s="25" t="s">
        <v>258</v>
      </c>
      <c r="H78" s="26">
        <v>15000</v>
      </c>
      <c r="I78" s="26">
        <v>0</v>
      </c>
      <c r="J78" s="26"/>
      <c r="K78" s="26"/>
      <c r="L78" t="s">
        <v>337</v>
      </c>
      <c r="M78" s="25" t="s">
        <v>73</v>
      </c>
      <c r="N78" s="107">
        <f t="shared" si="2"/>
        <v>15000</v>
      </c>
      <c r="O78" s="28">
        <f t="shared" si="3"/>
        <v>0</v>
      </c>
    </row>
    <row r="79" spans="1:15" ht="42" outlineLevel="2" x14ac:dyDescent="0.15">
      <c r="A79" t="s">
        <v>151</v>
      </c>
      <c r="B79" t="s">
        <v>338</v>
      </c>
      <c r="C79" s="25"/>
      <c r="D79" s="25" t="s">
        <v>211</v>
      </c>
      <c r="F79" s="25" t="s">
        <v>339</v>
      </c>
      <c r="G79" s="25" t="s">
        <v>258</v>
      </c>
      <c r="H79" s="26">
        <v>28500</v>
      </c>
      <c r="I79" s="26">
        <v>0</v>
      </c>
      <c r="J79" s="26"/>
      <c r="K79" s="26"/>
      <c r="L79" t="s">
        <v>340</v>
      </c>
      <c r="M79" s="25" t="s">
        <v>73</v>
      </c>
      <c r="N79" s="107">
        <f t="shared" si="2"/>
        <v>28500</v>
      </c>
      <c r="O79" s="28">
        <f t="shared" si="3"/>
        <v>0</v>
      </c>
    </row>
    <row r="80" spans="1:15" ht="56" outlineLevel="2" x14ac:dyDescent="0.15">
      <c r="A80" t="s">
        <v>151</v>
      </c>
      <c r="B80" t="s">
        <v>341</v>
      </c>
      <c r="C80" s="25"/>
      <c r="D80" s="25" t="s">
        <v>211</v>
      </c>
      <c r="F80" s="25" t="s">
        <v>342</v>
      </c>
      <c r="G80" s="25" t="s">
        <v>258</v>
      </c>
      <c r="H80" s="26">
        <v>21733</v>
      </c>
      <c r="I80" s="26">
        <v>0</v>
      </c>
      <c r="J80" s="26"/>
      <c r="K80" s="26"/>
      <c r="L80" t="s">
        <v>343</v>
      </c>
      <c r="M80" s="25" t="s">
        <v>73</v>
      </c>
      <c r="N80" s="107">
        <f t="shared" si="2"/>
        <v>21733</v>
      </c>
      <c r="O80" s="28">
        <f t="shared" si="3"/>
        <v>0</v>
      </c>
    </row>
    <row r="81" spans="1:16" ht="56" outlineLevel="2" x14ac:dyDescent="0.15">
      <c r="A81" t="s">
        <v>151</v>
      </c>
      <c r="B81" t="s">
        <v>344</v>
      </c>
      <c r="C81" s="25"/>
      <c r="D81" s="25" t="s">
        <v>211</v>
      </c>
      <c r="F81" s="25" t="s">
        <v>345</v>
      </c>
      <c r="G81" s="25" t="s">
        <v>258</v>
      </c>
      <c r="H81" s="26">
        <v>11926</v>
      </c>
      <c r="I81" s="26">
        <v>0</v>
      </c>
      <c r="J81" s="26"/>
      <c r="K81" s="26"/>
      <c r="L81" t="s">
        <v>346</v>
      </c>
      <c r="M81" s="25" t="s">
        <v>73</v>
      </c>
      <c r="N81" s="107">
        <f t="shared" si="2"/>
        <v>11926</v>
      </c>
      <c r="O81" s="28">
        <f t="shared" si="3"/>
        <v>0</v>
      </c>
    </row>
    <row r="82" spans="1:16" ht="56" outlineLevel="2" x14ac:dyDescent="0.15">
      <c r="A82" t="s">
        <v>151</v>
      </c>
      <c r="B82" t="s">
        <v>347</v>
      </c>
      <c r="C82" s="25"/>
      <c r="D82" s="25" t="s">
        <v>211</v>
      </c>
      <c r="F82" s="25" t="s">
        <v>348</v>
      </c>
      <c r="G82" s="25" t="s">
        <v>288</v>
      </c>
      <c r="H82" s="26">
        <v>20685</v>
      </c>
      <c r="I82" s="26">
        <v>0</v>
      </c>
      <c r="J82" s="26"/>
      <c r="K82" s="26"/>
      <c r="L82" t="s">
        <v>349</v>
      </c>
      <c r="M82" s="25" t="s">
        <v>73</v>
      </c>
      <c r="N82" s="107">
        <f t="shared" si="2"/>
        <v>20685</v>
      </c>
      <c r="O82" s="28">
        <f t="shared" si="3"/>
        <v>0</v>
      </c>
    </row>
    <row r="83" spans="1:16" ht="56" outlineLevel="2" x14ac:dyDescent="0.15">
      <c r="A83" t="s">
        <v>151</v>
      </c>
      <c r="B83" t="s">
        <v>350</v>
      </c>
      <c r="C83" s="25"/>
      <c r="D83" s="25" t="s">
        <v>211</v>
      </c>
      <c r="F83" s="25" t="s">
        <v>351</v>
      </c>
      <c r="G83" s="25" t="s">
        <v>258</v>
      </c>
      <c r="H83" s="26">
        <v>26154</v>
      </c>
      <c r="I83" s="26">
        <v>0</v>
      </c>
      <c r="J83" s="26"/>
      <c r="K83" s="26"/>
      <c r="L83" t="s">
        <v>352</v>
      </c>
      <c r="M83" s="25" t="s">
        <v>73</v>
      </c>
      <c r="N83" s="107">
        <f t="shared" si="2"/>
        <v>26154</v>
      </c>
      <c r="O83" s="28">
        <f t="shared" si="3"/>
        <v>0</v>
      </c>
    </row>
    <row r="84" spans="1:16" ht="56" outlineLevel="2" x14ac:dyDescent="0.15">
      <c r="A84" t="s">
        <v>151</v>
      </c>
      <c r="B84" t="s">
        <v>353</v>
      </c>
      <c r="C84" s="25"/>
      <c r="D84" s="25" t="s">
        <v>211</v>
      </c>
      <c r="F84" s="25" t="s">
        <v>354</v>
      </c>
      <c r="G84" s="25" t="s">
        <v>258</v>
      </c>
      <c r="H84" s="26">
        <v>24600</v>
      </c>
      <c r="I84" s="26">
        <v>0</v>
      </c>
      <c r="J84" s="26"/>
      <c r="K84" s="26"/>
      <c r="L84" t="s">
        <v>355</v>
      </c>
      <c r="M84" s="25" t="s">
        <v>73</v>
      </c>
      <c r="N84" s="107">
        <f t="shared" si="2"/>
        <v>24600</v>
      </c>
      <c r="O84" s="28">
        <f t="shared" si="3"/>
        <v>0</v>
      </c>
    </row>
    <row r="85" spans="1:16" ht="42" outlineLevel="2" x14ac:dyDescent="0.15">
      <c r="A85" t="s">
        <v>151</v>
      </c>
      <c r="B85" t="s">
        <v>356</v>
      </c>
      <c r="C85" s="25"/>
      <c r="D85" s="25" t="s">
        <v>211</v>
      </c>
      <c r="F85" s="25" t="s">
        <v>357</v>
      </c>
      <c r="G85" s="25" t="s">
        <v>258</v>
      </c>
      <c r="H85" s="26">
        <v>17536</v>
      </c>
      <c r="I85" s="26">
        <v>0</v>
      </c>
      <c r="J85" s="26"/>
      <c r="K85" s="26"/>
      <c r="L85" t="s">
        <v>358</v>
      </c>
      <c r="M85" s="25" t="s">
        <v>73</v>
      </c>
      <c r="N85" s="107">
        <f t="shared" si="2"/>
        <v>17536</v>
      </c>
      <c r="O85" s="28">
        <f t="shared" si="3"/>
        <v>0</v>
      </c>
    </row>
    <row r="86" spans="1:16" ht="84" outlineLevel="2" x14ac:dyDescent="0.15">
      <c r="A86" t="s">
        <v>151</v>
      </c>
      <c r="B86" t="s">
        <v>359</v>
      </c>
      <c r="C86" s="25"/>
      <c r="D86" s="25" t="s">
        <v>211</v>
      </c>
      <c r="F86" s="25" t="s">
        <v>360</v>
      </c>
      <c r="G86" s="25" t="s">
        <v>361</v>
      </c>
      <c r="H86" s="26">
        <v>8800</v>
      </c>
      <c r="I86" s="26">
        <v>0</v>
      </c>
      <c r="J86" s="26"/>
      <c r="K86" s="26"/>
      <c r="L86" t="s">
        <v>362</v>
      </c>
      <c r="M86" s="25" t="s">
        <v>73</v>
      </c>
      <c r="N86" s="107">
        <f t="shared" si="2"/>
        <v>8800</v>
      </c>
      <c r="O86" s="28">
        <f t="shared" si="3"/>
        <v>0</v>
      </c>
    </row>
    <row r="87" spans="1:16" ht="42" outlineLevel="2" x14ac:dyDescent="0.15">
      <c r="A87" t="s">
        <v>151</v>
      </c>
      <c r="B87" t="s">
        <v>363</v>
      </c>
      <c r="C87" s="25"/>
      <c r="D87" s="25" t="s">
        <v>211</v>
      </c>
      <c r="F87" s="25" t="s">
        <v>364</v>
      </c>
      <c r="G87" s="25" t="s">
        <v>288</v>
      </c>
      <c r="H87" s="26">
        <v>6000</v>
      </c>
      <c r="I87" s="26">
        <v>0</v>
      </c>
      <c r="J87" s="26"/>
      <c r="K87" s="26"/>
      <c r="L87" t="s">
        <v>365</v>
      </c>
      <c r="M87" s="25" t="s">
        <v>73</v>
      </c>
      <c r="N87" s="107">
        <f t="shared" si="2"/>
        <v>6000</v>
      </c>
      <c r="O87" s="28">
        <f t="shared" si="3"/>
        <v>0</v>
      </c>
    </row>
    <row r="88" spans="1:16" ht="56" outlineLevel="2" x14ac:dyDescent="0.15">
      <c r="A88" t="s">
        <v>151</v>
      </c>
      <c r="B88" t="s">
        <v>366</v>
      </c>
      <c r="C88" s="25"/>
      <c r="D88" s="25" t="s">
        <v>211</v>
      </c>
      <c r="F88" s="25" t="s">
        <v>367</v>
      </c>
      <c r="G88" s="25" t="s">
        <v>232</v>
      </c>
      <c r="H88" s="26">
        <v>12810</v>
      </c>
      <c r="I88" s="26">
        <v>0</v>
      </c>
      <c r="J88" s="26"/>
      <c r="K88" s="26"/>
      <c r="L88" t="s">
        <v>368</v>
      </c>
      <c r="M88" s="25" t="s">
        <v>73</v>
      </c>
      <c r="N88" s="107">
        <f t="shared" si="2"/>
        <v>12810</v>
      </c>
      <c r="O88" s="28">
        <f t="shared" si="3"/>
        <v>0</v>
      </c>
    </row>
    <row r="89" spans="1:16" ht="42" outlineLevel="2" x14ac:dyDescent="0.15">
      <c r="A89" t="s">
        <v>151</v>
      </c>
      <c r="B89" t="s">
        <v>369</v>
      </c>
      <c r="C89" s="25"/>
      <c r="D89" s="25" t="s">
        <v>211</v>
      </c>
      <c r="F89" s="25" t="s">
        <v>370</v>
      </c>
      <c r="G89" s="25" t="s">
        <v>228</v>
      </c>
      <c r="H89" s="26">
        <v>7700</v>
      </c>
      <c r="I89" s="26">
        <v>0</v>
      </c>
      <c r="J89" s="26"/>
      <c r="K89" s="26"/>
      <c r="L89" t="s">
        <v>371</v>
      </c>
      <c r="M89" s="25" t="s">
        <v>73</v>
      </c>
      <c r="N89" s="107">
        <f t="shared" si="2"/>
        <v>7700</v>
      </c>
      <c r="O89" s="28">
        <f t="shared" si="3"/>
        <v>0</v>
      </c>
    </row>
    <row r="90" spans="1:16" ht="42" outlineLevel="2" x14ac:dyDescent="0.15">
      <c r="A90" t="s">
        <v>151</v>
      </c>
      <c r="B90" t="s">
        <v>372</v>
      </c>
      <c r="C90" s="25"/>
      <c r="D90" s="25" t="s">
        <v>211</v>
      </c>
      <c r="F90" s="25" t="s">
        <v>373</v>
      </c>
      <c r="G90" s="25" t="s">
        <v>145</v>
      </c>
      <c r="H90" s="26">
        <v>22489</v>
      </c>
      <c r="I90" s="26">
        <v>0</v>
      </c>
      <c r="J90" s="26"/>
      <c r="K90" s="26"/>
      <c r="L90" t="s">
        <v>374</v>
      </c>
      <c r="M90" s="25" t="s">
        <v>73</v>
      </c>
      <c r="N90" s="107">
        <f t="shared" si="2"/>
        <v>22489</v>
      </c>
      <c r="O90" s="28">
        <f t="shared" si="3"/>
        <v>0</v>
      </c>
    </row>
    <row r="91" spans="1:16" ht="70" outlineLevel="2" x14ac:dyDescent="0.15">
      <c r="A91" t="s">
        <v>151</v>
      </c>
      <c r="B91" t="s">
        <v>375</v>
      </c>
      <c r="C91" s="25"/>
      <c r="D91" s="25" t="s">
        <v>211</v>
      </c>
      <c r="F91" s="25" t="s">
        <v>376</v>
      </c>
      <c r="G91" s="25" t="s">
        <v>320</v>
      </c>
      <c r="H91" s="26">
        <v>13600</v>
      </c>
      <c r="I91" s="26">
        <v>0</v>
      </c>
      <c r="J91" s="26"/>
      <c r="K91" s="26"/>
      <c r="L91" t="s">
        <v>377</v>
      </c>
      <c r="M91" s="25" t="s">
        <v>73</v>
      </c>
      <c r="N91" s="107">
        <f t="shared" si="2"/>
        <v>13600</v>
      </c>
      <c r="O91" s="28">
        <f t="shared" si="3"/>
        <v>0</v>
      </c>
    </row>
    <row r="92" spans="1:16" ht="126" outlineLevel="2" x14ac:dyDescent="0.15">
      <c r="A92" t="s">
        <v>151</v>
      </c>
      <c r="B92" t="s">
        <v>378</v>
      </c>
      <c r="C92" s="25"/>
      <c r="D92" s="25" t="s">
        <v>211</v>
      </c>
      <c r="F92" s="25" t="s">
        <v>379</v>
      </c>
      <c r="G92" s="25" t="s">
        <v>137</v>
      </c>
      <c r="H92" s="26">
        <v>61810</v>
      </c>
      <c r="I92" s="26">
        <v>0</v>
      </c>
      <c r="J92" s="26"/>
      <c r="K92" s="26"/>
      <c r="L92" t="s">
        <v>380</v>
      </c>
      <c r="M92" s="25" t="s">
        <v>73</v>
      </c>
      <c r="N92" s="107">
        <f t="shared" si="2"/>
        <v>61810</v>
      </c>
      <c r="O92" s="28">
        <f t="shared" si="3"/>
        <v>0</v>
      </c>
    </row>
    <row r="93" spans="1:16" outlineLevel="1" x14ac:dyDescent="0.15">
      <c r="A93" s="112" t="s">
        <v>530</v>
      </c>
      <c r="B93" s="113"/>
      <c r="C93" s="114"/>
      <c r="D93" s="114"/>
      <c r="E93" s="113"/>
      <c r="F93" s="114"/>
      <c r="G93" s="114"/>
      <c r="H93" s="115">
        <f>SUBTOTAL(9,H25:H92)</f>
        <v>959582.94</v>
      </c>
      <c r="I93" s="115">
        <f>SUBTOTAL(9,I25:I92)</f>
        <v>83247.599999999991</v>
      </c>
      <c r="J93" s="115">
        <f>SUBTOTAL(9,J25:J92)</f>
        <v>0</v>
      </c>
      <c r="K93" s="122">
        <f>SUBTOTAL(9,K25:K92)</f>
        <v>199189.27000000002</v>
      </c>
      <c r="L93" s="113"/>
      <c r="M93" s="114"/>
      <c r="N93" s="116">
        <f>SUM(N25:N92)</f>
        <v>1042830.54</v>
      </c>
      <c r="O93" s="116">
        <f>SUM(O25:O92)</f>
        <v>115941.67000000001</v>
      </c>
      <c r="P93">
        <f>COUNTA(L25:L92)</f>
        <v>68</v>
      </c>
    </row>
    <row r="94" spans="1:16" ht="28" outlineLevel="2" x14ac:dyDescent="0.15">
      <c r="A94" t="s">
        <v>381</v>
      </c>
      <c r="B94" t="s">
        <v>382</v>
      </c>
      <c r="C94" s="25"/>
      <c r="D94" s="25" t="s">
        <v>383</v>
      </c>
      <c r="F94" s="25" t="s">
        <v>384</v>
      </c>
      <c r="G94" s="25" t="s">
        <v>76</v>
      </c>
      <c r="H94" s="26"/>
      <c r="I94" s="26">
        <v>200894.25</v>
      </c>
      <c r="J94" s="26"/>
      <c r="K94" s="26"/>
      <c r="L94" t="s">
        <v>385</v>
      </c>
      <c r="M94" s="25" t="s">
        <v>172</v>
      </c>
      <c r="N94" s="107">
        <f t="shared" si="2"/>
        <v>200894.25</v>
      </c>
      <c r="O94" s="28">
        <f t="shared" si="3"/>
        <v>0</v>
      </c>
    </row>
    <row r="95" spans="1:16" ht="28" outlineLevel="2" x14ac:dyDescent="0.15">
      <c r="A95" t="s">
        <v>381</v>
      </c>
      <c r="B95" t="s">
        <v>386</v>
      </c>
      <c r="C95" s="25"/>
      <c r="D95" s="25" t="s">
        <v>383</v>
      </c>
      <c r="F95" s="25" t="s">
        <v>387</v>
      </c>
      <c r="G95" s="25" t="s">
        <v>388</v>
      </c>
      <c r="H95" s="26"/>
      <c r="I95" s="26">
        <v>49092.65</v>
      </c>
      <c r="J95" s="26"/>
      <c r="K95" s="26">
        <v>120971.21</v>
      </c>
      <c r="L95" t="s">
        <v>389</v>
      </c>
      <c r="M95" s="25" t="s">
        <v>172</v>
      </c>
      <c r="N95" s="107">
        <f t="shared" si="2"/>
        <v>49092.65</v>
      </c>
      <c r="O95" s="28">
        <f t="shared" si="3"/>
        <v>71878.559999999998</v>
      </c>
    </row>
    <row r="96" spans="1:16" ht="28" outlineLevel="2" x14ac:dyDescent="0.15">
      <c r="A96" t="s">
        <v>381</v>
      </c>
      <c r="B96" t="s">
        <v>390</v>
      </c>
      <c r="C96" s="25"/>
      <c r="D96" s="25" t="s">
        <v>383</v>
      </c>
      <c r="F96" s="25" t="s">
        <v>391</v>
      </c>
      <c r="G96" s="25" t="s">
        <v>392</v>
      </c>
      <c r="H96" s="26"/>
      <c r="I96" s="26">
        <v>56220</v>
      </c>
      <c r="J96" s="26"/>
      <c r="K96" s="26">
        <v>146952</v>
      </c>
      <c r="L96" t="s">
        <v>393</v>
      </c>
      <c r="M96" s="25" t="s">
        <v>172</v>
      </c>
      <c r="N96" s="107">
        <f t="shared" si="2"/>
        <v>56220</v>
      </c>
      <c r="O96" s="28">
        <f t="shared" si="3"/>
        <v>90732</v>
      </c>
    </row>
    <row r="97" spans="1:23" ht="28" outlineLevel="2" x14ac:dyDescent="0.15">
      <c r="A97" t="s">
        <v>381</v>
      </c>
      <c r="B97" t="s">
        <v>394</v>
      </c>
      <c r="C97" s="25"/>
      <c r="D97" s="25" t="s">
        <v>383</v>
      </c>
      <c r="F97" s="25" t="s">
        <v>387</v>
      </c>
      <c r="G97" s="25" t="s">
        <v>395</v>
      </c>
      <c r="H97" s="26"/>
      <c r="I97" s="26">
        <v>83589.350000000006</v>
      </c>
      <c r="J97" s="26"/>
      <c r="K97" s="26">
        <v>218464.1</v>
      </c>
      <c r="L97" t="s">
        <v>396</v>
      </c>
      <c r="M97" s="25" t="s">
        <v>172</v>
      </c>
      <c r="N97" s="107">
        <f t="shared" si="2"/>
        <v>83589.350000000006</v>
      </c>
      <c r="O97" s="28">
        <f t="shared" si="3"/>
        <v>134874.75</v>
      </c>
    </row>
    <row r="98" spans="1:23" ht="28" outlineLevel="2" x14ac:dyDescent="0.15">
      <c r="A98" t="s">
        <v>381</v>
      </c>
      <c r="B98" t="s">
        <v>397</v>
      </c>
      <c r="C98" s="25"/>
      <c r="D98" s="25" t="s">
        <v>383</v>
      </c>
      <c r="F98" s="25" t="s">
        <v>398</v>
      </c>
      <c r="G98" s="25" t="s">
        <v>399</v>
      </c>
      <c r="H98" s="26"/>
      <c r="I98" s="26">
        <v>84071.7</v>
      </c>
      <c r="J98" s="26"/>
      <c r="K98" s="26">
        <v>218392.92</v>
      </c>
      <c r="L98" t="s">
        <v>400</v>
      </c>
      <c r="M98" s="25" t="s">
        <v>172</v>
      </c>
      <c r="N98" s="107">
        <f t="shared" si="2"/>
        <v>84071.7</v>
      </c>
      <c r="O98" s="28">
        <f t="shared" si="3"/>
        <v>134321.22000000003</v>
      </c>
    </row>
    <row r="99" spans="1:23" ht="28" outlineLevel="2" x14ac:dyDescent="0.15">
      <c r="A99" t="s">
        <v>381</v>
      </c>
      <c r="B99" t="s">
        <v>401</v>
      </c>
      <c r="C99" s="25"/>
      <c r="D99" s="25" t="s">
        <v>383</v>
      </c>
      <c r="F99" s="25" t="s">
        <v>402</v>
      </c>
      <c r="G99" s="25" t="s">
        <v>76</v>
      </c>
      <c r="H99" s="26"/>
      <c r="I99" s="26">
        <v>183239.8</v>
      </c>
      <c r="J99" s="26"/>
      <c r="K99" s="26">
        <v>432989.75</v>
      </c>
      <c r="L99" t="s">
        <v>403</v>
      </c>
      <c r="M99" s="25" t="s">
        <v>172</v>
      </c>
      <c r="N99" s="107">
        <f t="shared" si="2"/>
        <v>183239.8</v>
      </c>
      <c r="O99" s="28">
        <f t="shared" si="3"/>
        <v>249749.95</v>
      </c>
    </row>
    <row r="100" spans="1:23" ht="28" outlineLevel="2" x14ac:dyDescent="0.15">
      <c r="A100" t="s">
        <v>381</v>
      </c>
      <c r="B100" t="s">
        <v>404</v>
      </c>
      <c r="C100" s="25"/>
      <c r="D100" s="25" t="s">
        <v>383</v>
      </c>
      <c r="F100" s="25" t="s">
        <v>405</v>
      </c>
      <c r="G100" s="25" t="s">
        <v>406</v>
      </c>
      <c r="H100" s="26"/>
      <c r="I100" s="26">
        <v>98682.06</v>
      </c>
      <c r="J100" s="26"/>
      <c r="K100" s="26">
        <v>253204.64</v>
      </c>
      <c r="L100" t="s">
        <v>407</v>
      </c>
      <c r="M100" s="25" t="s">
        <v>172</v>
      </c>
      <c r="N100" s="107">
        <f t="shared" si="2"/>
        <v>98682.06</v>
      </c>
      <c r="O100" s="28">
        <f t="shared" si="3"/>
        <v>154522.58000000002</v>
      </c>
    </row>
    <row r="101" spans="1:23" ht="28" outlineLevel="2" x14ac:dyDescent="0.15">
      <c r="A101" t="s">
        <v>381</v>
      </c>
      <c r="B101" t="s">
        <v>408</v>
      </c>
      <c r="C101" s="25"/>
      <c r="D101" s="25" t="s">
        <v>383</v>
      </c>
      <c r="F101" s="25" t="s">
        <v>409</v>
      </c>
      <c r="G101" s="25" t="s">
        <v>410</v>
      </c>
      <c r="H101" s="26"/>
      <c r="I101" s="26">
        <v>82984.289999999994</v>
      </c>
      <c r="J101" s="26"/>
      <c r="K101" s="26">
        <v>214697.52</v>
      </c>
      <c r="L101" t="s">
        <v>411</v>
      </c>
      <c r="M101" s="25" t="s">
        <v>172</v>
      </c>
      <c r="N101" s="107">
        <f t="shared" si="2"/>
        <v>82984.289999999994</v>
      </c>
      <c r="O101" s="28">
        <f t="shared" si="3"/>
        <v>131713.22999999998</v>
      </c>
    </row>
    <row r="102" spans="1:23" ht="42" outlineLevel="2" x14ac:dyDescent="0.15">
      <c r="A102" t="s">
        <v>381</v>
      </c>
      <c r="B102" t="s">
        <v>412</v>
      </c>
      <c r="C102" s="25"/>
      <c r="D102" s="25" t="s">
        <v>383</v>
      </c>
      <c r="F102" s="25" t="s">
        <v>413</v>
      </c>
      <c r="G102" s="25" t="s">
        <v>76</v>
      </c>
      <c r="H102" s="26"/>
      <c r="I102" s="26">
        <v>115071.53</v>
      </c>
      <c r="J102" s="26"/>
      <c r="K102" s="26">
        <v>356457.23</v>
      </c>
      <c r="L102" t="s">
        <v>414</v>
      </c>
      <c r="M102" s="25" t="s">
        <v>172</v>
      </c>
      <c r="N102" s="107">
        <f t="shared" si="2"/>
        <v>115071.53</v>
      </c>
      <c r="O102" s="28">
        <f t="shared" si="3"/>
        <v>241385.69999999998</v>
      </c>
    </row>
    <row r="103" spans="1:23" ht="28" outlineLevel="2" x14ac:dyDescent="0.15">
      <c r="A103" t="s">
        <v>381</v>
      </c>
      <c r="B103" t="s">
        <v>415</v>
      </c>
      <c r="C103" s="25"/>
      <c r="D103" s="25" t="s">
        <v>383</v>
      </c>
      <c r="F103" s="25" t="s">
        <v>416</v>
      </c>
      <c r="G103" s="25" t="s">
        <v>76</v>
      </c>
      <c r="H103" s="26"/>
      <c r="I103" s="26">
        <v>84733.95</v>
      </c>
      <c r="J103" s="26"/>
      <c r="K103" s="26">
        <v>223882.02</v>
      </c>
      <c r="L103" t="s">
        <v>417</v>
      </c>
      <c r="M103" s="25" t="s">
        <v>172</v>
      </c>
      <c r="N103" s="107">
        <f t="shared" si="2"/>
        <v>84733.95</v>
      </c>
      <c r="O103" s="28">
        <f t="shared" si="3"/>
        <v>139148.07</v>
      </c>
    </row>
    <row r="104" spans="1:23" ht="28" outlineLevel="2" x14ac:dyDescent="0.15">
      <c r="A104" t="s">
        <v>381</v>
      </c>
      <c r="B104" t="s">
        <v>418</v>
      </c>
      <c r="C104" s="25"/>
      <c r="D104" s="25" t="s">
        <v>383</v>
      </c>
      <c r="F104" s="25" t="s">
        <v>419</v>
      </c>
      <c r="G104" s="25" t="s">
        <v>410</v>
      </c>
      <c r="H104" s="26"/>
      <c r="I104" s="26">
        <v>69947.05</v>
      </c>
      <c r="J104" s="26"/>
      <c r="K104" s="26">
        <v>164662.97</v>
      </c>
      <c r="L104" t="s">
        <v>420</v>
      </c>
      <c r="M104" s="25" t="s">
        <v>172</v>
      </c>
      <c r="N104" s="107">
        <f t="shared" si="2"/>
        <v>69947.05</v>
      </c>
      <c r="O104" s="28">
        <f t="shared" si="3"/>
        <v>94715.92</v>
      </c>
    </row>
    <row r="105" spans="1:23" ht="28" outlineLevel="2" x14ac:dyDescent="0.15">
      <c r="A105" t="s">
        <v>381</v>
      </c>
      <c r="B105" t="s">
        <v>421</v>
      </c>
      <c r="C105" s="25"/>
      <c r="D105" s="25" t="s">
        <v>383</v>
      </c>
      <c r="E105" t="s">
        <v>422</v>
      </c>
      <c r="F105" s="25" t="s">
        <v>419</v>
      </c>
      <c r="G105" s="25" t="s">
        <v>423</v>
      </c>
      <c r="H105" s="26"/>
      <c r="I105" s="26">
        <v>68775.8</v>
      </c>
      <c r="J105" s="26"/>
      <c r="K105" s="26">
        <v>161905.72</v>
      </c>
      <c r="L105" t="s">
        <v>424</v>
      </c>
      <c r="M105" s="25" t="s">
        <v>425</v>
      </c>
      <c r="N105" s="107">
        <f t="shared" si="2"/>
        <v>68775.8</v>
      </c>
      <c r="O105" s="28">
        <f t="shared" si="3"/>
        <v>93129.919999999998</v>
      </c>
    </row>
    <row r="106" spans="1:23" ht="28" outlineLevel="2" x14ac:dyDescent="0.15">
      <c r="A106" t="s">
        <v>381</v>
      </c>
      <c r="B106" t="s">
        <v>426</v>
      </c>
      <c r="C106" s="25"/>
      <c r="D106" s="25" t="s">
        <v>383</v>
      </c>
      <c r="F106" s="25" t="s">
        <v>427</v>
      </c>
      <c r="G106" s="25" t="s">
        <v>410</v>
      </c>
      <c r="H106" s="26"/>
      <c r="I106" s="26">
        <v>79394.539999999994</v>
      </c>
      <c r="J106" s="26"/>
      <c r="K106" s="26">
        <v>202916.22</v>
      </c>
      <c r="L106" t="s">
        <v>428</v>
      </c>
      <c r="M106" s="25" t="s">
        <v>172</v>
      </c>
      <c r="N106" s="107">
        <f t="shared" si="2"/>
        <v>79394.539999999994</v>
      </c>
      <c r="O106" s="28">
        <f t="shared" si="3"/>
        <v>123521.68000000001</v>
      </c>
    </row>
    <row r="107" spans="1:23" ht="28" outlineLevel="2" x14ac:dyDescent="0.15">
      <c r="A107" t="s">
        <v>381</v>
      </c>
      <c r="B107" t="s">
        <v>429</v>
      </c>
      <c r="C107" s="25"/>
      <c r="D107" s="25" t="s">
        <v>383</v>
      </c>
      <c r="E107" t="s">
        <v>422</v>
      </c>
      <c r="F107" s="25" t="s">
        <v>419</v>
      </c>
      <c r="G107" s="25" t="s">
        <v>423</v>
      </c>
      <c r="H107" s="26"/>
      <c r="I107" s="26">
        <v>70743.5</v>
      </c>
      <c r="J107" s="26"/>
      <c r="K107" s="26">
        <v>166537.9</v>
      </c>
      <c r="L107" t="s">
        <v>430</v>
      </c>
      <c r="M107" s="25" t="s">
        <v>425</v>
      </c>
      <c r="N107" s="107">
        <f t="shared" si="2"/>
        <v>70743.5</v>
      </c>
      <c r="O107" s="28">
        <f t="shared" si="3"/>
        <v>95794.4</v>
      </c>
    </row>
    <row r="108" spans="1:23" ht="28" outlineLevel="2" x14ac:dyDescent="0.15">
      <c r="A108" t="s">
        <v>381</v>
      </c>
      <c r="B108" t="s">
        <v>431</v>
      </c>
      <c r="C108" s="25"/>
      <c r="D108" s="25" t="s">
        <v>383</v>
      </c>
      <c r="E108" t="s">
        <v>422</v>
      </c>
      <c r="F108" s="25" t="s">
        <v>419</v>
      </c>
      <c r="G108" s="25" t="s">
        <v>423</v>
      </c>
      <c r="H108" s="26"/>
      <c r="I108" s="26">
        <v>68775.8</v>
      </c>
      <c r="J108" s="26"/>
      <c r="K108" s="26">
        <v>161905.72</v>
      </c>
      <c r="L108" t="s">
        <v>432</v>
      </c>
      <c r="M108" s="25" t="s">
        <v>425</v>
      </c>
      <c r="N108" s="107">
        <f t="shared" si="2"/>
        <v>68775.8</v>
      </c>
      <c r="O108" s="28">
        <f t="shared" si="3"/>
        <v>93129.919999999998</v>
      </c>
    </row>
    <row r="109" spans="1:23" ht="28" outlineLevel="2" x14ac:dyDescent="0.15">
      <c r="A109" t="s">
        <v>381</v>
      </c>
      <c r="B109" t="s">
        <v>433</v>
      </c>
      <c r="C109" s="25"/>
      <c r="D109" s="25" t="s">
        <v>383</v>
      </c>
      <c r="F109" s="25" t="s">
        <v>419</v>
      </c>
      <c r="G109" s="25" t="s">
        <v>170</v>
      </c>
      <c r="H109" s="26"/>
      <c r="I109" s="26">
        <v>110566</v>
      </c>
      <c r="J109" s="26"/>
      <c r="K109" s="26">
        <v>289005.59999999998</v>
      </c>
      <c r="L109" t="s">
        <v>434</v>
      </c>
      <c r="M109" s="25" t="s">
        <v>172</v>
      </c>
      <c r="N109" s="107">
        <f t="shared" si="2"/>
        <v>110566</v>
      </c>
      <c r="O109" s="28">
        <f t="shared" si="3"/>
        <v>178439.59999999998</v>
      </c>
    </row>
    <row r="110" spans="1:23" ht="28" outlineLevel="2" x14ac:dyDescent="0.15">
      <c r="A110" t="s">
        <v>381</v>
      </c>
      <c r="B110" t="s">
        <v>435</v>
      </c>
      <c r="C110" s="25"/>
      <c r="D110" s="25" t="s">
        <v>383</v>
      </c>
      <c r="F110" s="25" t="s">
        <v>419</v>
      </c>
      <c r="G110" s="25" t="s">
        <v>170</v>
      </c>
      <c r="H110" s="26"/>
      <c r="I110" s="26">
        <v>110566</v>
      </c>
      <c r="J110" s="26"/>
      <c r="K110" s="26">
        <v>289005.59999999998</v>
      </c>
      <c r="L110" t="s">
        <v>436</v>
      </c>
      <c r="M110" s="25" t="s">
        <v>172</v>
      </c>
      <c r="N110" s="107">
        <f t="shared" si="2"/>
        <v>110566</v>
      </c>
      <c r="O110" s="28">
        <f t="shared" si="3"/>
        <v>178439.59999999998</v>
      </c>
    </row>
    <row r="111" spans="1:23" ht="28" outlineLevel="2" x14ac:dyDescent="0.15">
      <c r="A111" t="s">
        <v>381</v>
      </c>
      <c r="B111" t="s">
        <v>437</v>
      </c>
      <c r="C111" s="25"/>
      <c r="D111" s="25" t="s">
        <v>438</v>
      </c>
      <c r="F111" s="25" t="s">
        <v>419</v>
      </c>
      <c r="G111" s="25" t="s">
        <v>410</v>
      </c>
      <c r="H111" s="26"/>
      <c r="I111" s="26">
        <v>79394.539999999994</v>
      </c>
      <c r="J111" s="26"/>
      <c r="K111" s="26">
        <v>202916.22</v>
      </c>
      <c r="L111" t="s">
        <v>439</v>
      </c>
      <c r="M111" s="25" t="s">
        <v>172</v>
      </c>
      <c r="N111" s="107">
        <f t="shared" si="2"/>
        <v>79394.539999999994</v>
      </c>
      <c r="O111" s="28">
        <f t="shared" si="3"/>
        <v>123521.68000000001</v>
      </c>
    </row>
    <row r="112" spans="1:23" outlineLevel="1" x14ac:dyDescent="0.15">
      <c r="A112" s="112" t="s">
        <v>531</v>
      </c>
      <c r="B112" s="113"/>
      <c r="C112" s="114"/>
      <c r="D112" s="114"/>
      <c r="E112" s="113"/>
      <c r="F112" s="114"/>
      <c r="G112" s="114"/>
      <c r="H112" s="115">
        <f>SUBTOTAL(9,H94:H111)</f>
        <v>0</v>
      </c>
      <c r="I112" s="115">
        <f>SUBTOTAL(9,I94:I111)</f>
        <v>1696742.8100000003</v>
      </c>
      <c r="J112" s="122">
        <f>COUNTA(G94:G111)</f>
        <v>18</v>
      </c>
      <c r="K112" s="122">
        <f>SUBTOTAL(9,K94:K111)</f>
        <v>3824867.3400000012</v>
      </c>
      <c r="L112" s="113"/>
      <c r="M112" s="114"/>
      <c r="N112" s="116">
        <f>SUM(N94:N111)</f>
        <v>1696742.8100000003</v>
      </c>
      <c r="O112" s="116">
        <f>SUM(O94:O111)</f>
        <v>2329018.7799999998</v>
      </c>
      <c r="P112" t="s">
        <v>2854</v>
      </c>
      <c r="Q112">
        <v>15</v>
      </c>
      <c r="R112" t="s">
        <v>2855</v>
      </c>
      <c r="S112">
        <v>3</v>
      </c>
      <c r="T112" t="s">
        <v>2857</v>
      </c>
      <c r="U112" s="26">
        <f>SUM(N112-W112)</f>
        <v>1488447.7100000004</v>
      </c>
      <c r="V112" t="s">
        <v>2856</v>
      </c>
      <c r="W112" s="26">
        <f>SUM(N108+N107+N105)</f>
        <v>208295.09999999998</v>
      </c>
    </row>
    <row r="113" spans="1:15" ht="28" outlineLevel="2" x14ac:dyDescent="0.15">
      <c r="A113" t="s">
        <v>440</v>
      </c>
      <c r="B113" t="s">
        <v>441</v>
      </c>
      <c r="C113" s="25" t="s">
        <v>442</v>
      </c>
      <c r="D113" s="25"/>
      <c r="E113">
        <v>24</v>
      </c>
      <c r="F113" s="25" t="s">
        <v>443</v>
      </c>
      <c r="G113" s="25" t="s">
        <v>444</v>
      </c>
      <c r="H113" s="26"/>
      <c r="I113" s="26">
        <v>997134.84</v>
      </c>
      <c r="J113" s="26"/>
      <c r="K113" s="26">
        <v>2453883.12</v>
      </c>
      <c r="L113" t="s">
        <v>445</v>
      </c>
      <c r="M113" s="25" t="s">
        <v>446</v>
      </c>
      <c r="N113" s="107">
        <f t="shared" si="2"/>
        <v>997134.84</v>
      </c>
      <c r="O113" s="28">
        <f t="shared" si="3"/>
        <v>1456748.2800000003</v>
      </c>
    </row>
    <row r="114" spans="1:15" ht="28" outlineLevel="2" x14ac:dyDescent="0.15">
      <c r="A114" t="s">
        <v>440</v>
      </c>
      <c r="B114" t="s">
        <v>447</v>
      </c>
      <c r="C114" s="25" t="s">
        <v>442</v>
      </c>
      <c r="D114" s="25"/>
      <c r="E114">
        <v>12</v>
      </c>
      <c r="F114" s="25" t="s">
        <v>448</v>
      </c>
      <c r="G114" s="25" t="s">
        <v>170</v>
      </c>
      <c r="H114" s="26"/>
      <c r="I114" s="26">
        <v>584754.84</v>
      </c>
      <c r="J114" s="26"/>
      <c r="K114" s="26">
        <v>1439043.12</v>
      </c>
      <c r="L114" t="s">
        <v>449</v>
      </c>
      <c r="M114" s="25" t="s">
        <v>446</v>
      </c>
      <c r="N114" s="107">
        <f t="shared" si="2"/>
        <v>584754.84</v>
      </c>
      <c r="O114" s="28">
        <f t="shared" si="3"/>
        <v>854288.28000000014</v>
      </c>
    </row>
    <row r="115" spans="1:15" ht="28" outlineLevel="2" x14ac:dyDescent="0.15">
      <c r="A115" t="s">
        <v>440</v>
      </c>
      <c r="B115" t="s">
        <v>450</v>
      </c>
      <c r="C115" s="25" t="s">
        <v>442</v>
      </c>
      <c r="D115" s="25"/>
      <c r="E115">
        <v>24</v>
      </c>
      <c r="F115" s="25" t="s">
        <v>451</v>
      </c>
      <c r="G115" s="25" t="s">
        <v>444</v>
      </c>
      <c r="H115" s="26"/>
      <c r="I115" s="26">
        <v>997134.84</v>
      </c>
      <c r="J115" s="26"/>
      <c r="K115" s="26">
        <v>2453883.12</v>
      </c>
      <c r="L115" t="s">
        <v>452</v>
      </c>
      <c r="M115" s="25" t="s">
        <v>446</v>
      </c>
      <c r="N115" s="107">
        <f t="shared" si="2"/>
        <v>997134.84</v>
      </c>
      <c r="O115" s="28">
        <f t="shared" si="3"/>
        <v>1456748.2800000003</v>
      </c>
    </row>
    <row r="116" spans="1:15" ht="42" outlineLevel="2" x14ac:dyDescent="0.15">
      <c r="A116" t="s">
        <v>440</v>
      </c>
      <c r="B116" t="s">
        <v>453</v>
      </c>
      <c r="C116" s="25" t="s">
        <v>442</v>
      </c>
      <c r="D116" s="25"/>
      <c r="E116">
        <v>6</v>
      </c>
      <c r="F116" s="25" t="s">
        <v>454</v>
      </c>
      <c r="G116" s="25" t="s">
        <v>455</v>
      </c>
      <c r="H116" s="26"/>
      <c r="I116" s="26">
        <v>467881.72</v>
      </c>
      <c r="J116" s="26"/>
      <c r="K116" s="26">
        <v>1157874.32</v>
      </c>
      <c r="L116" t="s">
        <v>456</v>
      </c>
      <c r="M116" s="25" t="s">
        <v>446</v>
      </c>
      <c r="N116" s="107">
        <f t="shared" si="2"/>
        <v>467881.72</v>
      </c>
      <c r="O116" s="28">
        <f t="shared" si="3"/>
        <v>689992.60000000009</v>
      </c>
    </row>
    <row r="117" spans="1:15" ht="42" outlineLevel="2" x14ac:dyDescent="0.15">
      <c r="A117" t="s">
        <v>440</v>
      </c>
      <c r="B117" t="s">
        <v>457</v>
      </c>
      <c r="C117" s="25" t="s">
        <v>442</v>
      </c>
      <c r="D117" s="25"/>
      <c r="E117">
        <v>30</v>
      </c>
      <c r="F117" s="25" t="s">
        <v>458</v>
      </c>
      <c r="G117" s="25" t="s">
        <v>455</v>
      </c>
      <c r="H117" s="26"/>
      <c r="I117" s="26">
        <v>1970372.09</v>
      </c>
      <c r="J117" s="26"/>
      <c r="K117" s="26">
        <v>4720642.62</v>
      </c>
      <c r="L117" t="s">
        <v>459</v>
      </c>
      <c r="M117" s="25" t="s">
        <v>446</v>
      </c>
      <c r="N117" s="107">
        <f t="shared" si="2"/>
        <v>1970372.09</v>
      </c>
      <c r="O117" s="28">
        <f t="shared" si="3"/>
        <v>2750270.5300000003</v>
      </c>
    </row>
    <row r="118" spans="1:15" ht="28" outlineLevel="2" x14ac:dyDescent="0.15">
      <c r="A118" t="s">
        <v>440</v>
      </c>
      <c r="B118" t="s">
        <v>460</v>
      </c>
      <c r="C118" s="25" t="s">
        <v>442</v>
      </c>
      <c r="D118" s="25"/>
      <c r="E118">
        <v>23</v>
      </c>
      <c r="F118" s="25" t="s">
        <v>461</v>
      </c>
      <c r="G118" s="25" t="s">
        <v>444</v>
      </c>
      <c r="H118" s="26"/>
      <c r="I118" s="26">
        <v>1036838.04</v>
      </c>
      <c r="J118" s="26"/>
      <c r="K118" s="26">
        <v>2447906.84</v>
      </c>
      <c r="L118" t="s">
        <v>462</v>
      </c>
      <c r="M118" s="25" t="s">
        <v>446</v>
      </c>
      <c r="N118" s="107">
        <f t="shared" si="2"/>
        <v>1036838.04</v>
      </c>
      <c r="O118" s="28">
        <f t="shared" si="3"/>
        <v>1411068.7999999998</v>
      </c>
    </row>
    <row r="119" spans="1:15" ht="42" outlineLevel="2" x14ac:dyDescent="0.15">
      <c r="A119" t="s">
        <v>440</v>
      </c>
      <c r="B119" t="s">
        <v>463</v>
      </c>
      <c r="C119" s="25" t="s">
        <v>442</v>
      </c>
      <c r="D119" s="25"/>
      <c r="E119">
        <v>6</v>
      </c>
      <c r="F119" s="25" t="s">
        <v>454</v>
      </c>
      <c r="G119" s="25" t="s">
        <v>455</v>
      </c>
      <c r="H119" s="26"/>
      <c r="I119" s="26">
        <v>467881.72</v>
      </c>
      <c r="J119" s="26"/>
      <c r="K119" s="26">
        <v>1157874.32</v>
      </c>
      <c r="L119" t="s">
        <v>464</v>
      </c>
      <c r="M119" s="25" t="s">
        <v>446</v>
      </c>
      <c r="N119" s="107">
        <f t="shared" si="2"/>
        <v>467881.72</v>
      </c>
      <c r="O119" s="28">
        <f t="shared" si="3"/>
        <v>689992.60000000009</v>
      </c>
    </row>
    <row r="120" spans="1:15" outlineLevel="1" x14ac:dyDescent="0.15">
      <c r="A120" s="112" t="s">
        <v>532</v>
      </c>
      <c r="B120" s="113"/>
      <c r="C120" s="114"/>
      <c r="D120" s="114"/>
      <c r="E120" s="141">
        <f>SUM(E113:E119)</f>
        <v>125</v>
      </c>
      <c r="F120" s="114"/>
      <c r="G120" s="114"/>
      <c r="H120" s="115">
        <f>SUBTOTAL(9,H113:H119)</f>
        <v>0</v>
      </c>
      <c r="I120" s="115">
        <f>SUBTOTAL(9,I113:I119)</f>
        <v>6521998.0899999999</v>
      </c>
      <c r="J120" s="122">
        <f>COUNTA(G113:G119)</f>
        <v>7</v>
      </c>
      <c r="K120" s="122">
        <f>SUBTOTAL(9,K113:K119)</f>
        <v>15831107.460000001</v>
      </c>
      <c r="L120" s="113"/>
      <c r="M120" s="114"/>
      <c r="N120" s="116">
        <f>SUM(N113:N119)</f>
        <v>6521998.0899999999</v>
      </c>
      <c r="O120" s="116">
        <f>SUM(O113:O119)</f>
        <v>9309109.370000001</v>
      </c>
    </row>
    <row r="121" spans="1:15" ht="28" outlineLevel="2" x14ac:dyDescent="0.15">
      <c r="A121" t="s">
        <v>465</v>
      </c>
      <c r="B121" t="s">
        <v>466</v>
      </c>
      <c r="C121" s="25"/>
      <c r="D121" s="25" t="s">
        <v>467</v>
      </c>
      <c r="F121" s="25" t="s">
        <v>468</v>
      </c>
      <c r="G121" s="25" t="s">
        <v>76</v>
      </c>
      <c r="H121" s="26"/>
      <c r="I121" s="26">
        <v>5456</v>
      </c>
      <c r="J121" s="26"/>
      <c r="K121" s="26">
        <v>15593.6</v>
      </c>
      <c r="L121" t="s">
        <v>469</v>
      </c>
      <c r="M121" s="124" t="s">
        <v>73</v>
      </c>
      <c r="N121" s="107">
        <f t="shared" si="2"/>
        <v>5456</v>
      </c>
      <c r="O121" s="28">
        <f t="shared" si="3"/>
        <v>10137.6</v>
      </c>
    </row>
    <row r="122" spans="1:15" ht="42" outlineLevel="2" x14ac:dyDescent="0.15">
      <c r="A122" t="s">
        <v>465</v>
      </c>
      <c r="B122" t="s">
        <v>470</v>
      </c>
      <c r="C122" s="25"/>
      <c r="D122" s="25" t="s">
        <v>471</v>
      </c>
      <c r="F122" s="25" t="s">
        <v>472</v>
      </c>
      <c r="G122" s="25" t="s">
        <v>473</v>
      </c>
      <c r="H122" s="26"/>
      <c r="I122" s="26">
        <v>15396.15</v>
      </c>
      <c r="J122" s="26"/>
      <c r="K122" s="26">
        <v>38359.440000000002</v>
      </c>
      <c r="L122" t="s">
        <v>474</v>
      </c>
      <c r="M122" s="124" t="s">
        <v>73</v>
      </c>
      <c r="N122" s="107">
        <f t="shared" si="2"/>
        <v>15396.15</v>
      </c>
      <c r="O122" s="28">
        <f t="shared" si="3"/>
        <v>22963.29</v>
      </c>
    </row>
    <row r="123" spans="1:15" ht="42" outlineLevel="2" x14ac:dyDescent="0.15">
      <c r="A123" t="s">
        <v>465</v>
      </c>
      <c r="B123" t="s">
        <v>475</v>
      </c>
      <c r="C123" s="25"/>
      <c r="D123" s="25" t="s">
        <v>471</v>
      </c>
      <c r="F123" s="25" t="s">
        <v>476</v>
      </c>
      <c r="G123" s="25" t="s">
        <v>76</v>
      </c>
      <c r="H123" s="26"/>
      <c r="I123" s="26">
        <v>9820.7999999999993</v>
      </c>
      <c r="J123" s="26"/>
      <c r="K123" s="26">
        <v>28068.48</v>
      </c>
      <c r="L123" t="s">
        <v>417</v>
      </c>
      <c r="M123" s="25" t="s">
        <v>172</v>
      </c>
      <c r="N123" s="107">
        <f t="shared" si="2"/>
        <v>9820.7999999999993</v>
      </c>
      <c r="O123" s="28">
        <f t="shared" si="3"/>
        <v>18247.68</v>
      </c>
    </row>
    <row r="124" spans="1:15" ht="42" outlineLevel="2" x14ac:dyDescent="0.15">
      <c r="A124" t="s">
        <v>465</v>
      </c>
      <c r="B124" t="s">
        <v>477</v>
      </c>
      <c r="C124" s="25"/>
      <c r="D124" s="25" t="s">
        <v>471</v>
      </c>
      <c r="F124" s="25" t="s">
        <v>478</v>
      </c>
      <c r="G124" s="25" t="s">
        <v>170</v>
      </c>
      <c r="H124" s="26"/>
      <c r="I124" s="26">
        <v>9820.7999999999993</v>
      </c>
      <c r="J124" s="26"/>
      <c r="K124" s="26">
        <v>28068.48</v>
      </c>
      <c r="L124" t="s">
        <v>434</v>
      </c>
      <c r="M124" s="25" t="s">
        <v>172</v>
      </c>
      <c r="N124" s="107">
        <f t="shared" si="2"/>
        <v>9820.7999999999993</v>
      </c>
      <c r="O124" s="28">
        <f t="shared" si="3"/>
        <v>18247.68</v>
      </c>
    </row>
    <row r="125" spans="1:15" ht="42" outlineLevel="2" x14ac:dyDescent="0.15">
      <c r="A125" t="s">
        <v>465</v>
      </c>
      <c r="B125" t="s">
        <v>479</v>
      </c>
      <c r="C125" s="25"/>
      <c r="D125" s="25" t="s">
        <v>471</v>
      </c>
      <c r="F125" s="25" t="s">
        <v>478</v>
      </c>
      <c r="G125" s="25" t="s">
        <v>170</v>
      </c>
      <c r="H125" s="26"/>
      <c r="I125" s="26">
        <v>9820.7999999999993</v>
      </c>
      <c r="J125" s="26"/>
      <c r="K125" s="26">
        <v>28068.48</v>
      </c>
      <c r="L125" t="s">
        <v>436</v>
      </c>
      <c r="M125" s="124" t="s">
        <v>73</v>
      </c>
      <c r="N125" s="107">
        <f t="shared" si="2"/>
        <v>9820.7999999999993</v>
      </c>
      <c r="O125" s="28">
        <f t="shared" si="3"/>
        <v>18247.68</v>
      </c>
    </row>
    <row r="126" spans="1:15" ht="42" outlineLevel="2" x14ac:dyDescent="0.15">
      <c r="A126" t="s">
        <v>465</v>
      </c>
      <c r="B126" t="s">
        <v>480</v>
      </c>
      <c r="C126" s="25"/>
      <c r="D126" s="25" t="s">
        <v>471</v>
      </c>
      <c r="E126" t="s">
        <v>422</v>
      </c>
      <c r="F126" s="25" t="s">
        <v>478</v>
      </c>
      <c r="G126" s="25" t="s">
        <v>423</v>
      </c>
      <c r="H126" s="26"/>
      <c r="I126" s="26">
        <v>8252.2000000000007</v>
      </c>
      <c r="J126" s="26"/>
      <c r="K126" s="26">
        <v>20560.32</v>
      </c>
      <c r="L126" t="s">
        <v>430</v>
      </c>
      <c r="M126" s="25" t="s">
        <v>425</v>
      </c>
      <c r="N126" s="107">
        <f t="shared" si="2"/>
        <v>8252.2000000000007</v>
      </c>
      <c r="O126" s="28">
        <f t="shared" si="3"/>
        <v>12308.119999999999</v>
      </c>
    </row>
    <row r="127" spans="1:15" ht="42" outlineLevel="2" x14ac:dyDescent="0.15">
      <c r="A127" t="s">
        <v>465</v>
      </c>
      <c r="B127" t="s">
        <v>481</v>
      </c>
      <c r="C127" s="25"/>
      <c r="D127" s="25" t="s">
        <v>471</v>
      </c>
      <c r="F127" s="25" t="s">
        <v>478</v>
      </c>
      <c r="G127" s="25" t="s">
        <v>410</v>
      </c>
      <c r="H127" s="26"/>
      <c r="I127" s="136">
        <v>8388.6</v>
      </c>
      <c r="J127" s="137"/>
      <c r="K127" s="137">
        <v>20900.16</v>
      </c>
      <c r="L127" t="s">
        <v>420</v>
      </c>
      <c r="M127" s="25" t="s">
        <v>172</v>
      </c>
      <c r="N127" s="107">
        <f t="shared" si="2"/>
        <v>8388.6</v>
      </c>
      <c r="O127" s="28">
        <f t="shared" si="3"/>
        <v>12511.56</v>
      </c>
    </row>
    <row r="128" spans="1:15" ht="42" outlineLevel="2" x14ac:dyDescent="0.15">
      <c r="A128" t="s">
        <v>465</v>
      </c>
      <c r="B128" t="s">
        <v>482</v>
      </c>
      <c r="C128" s="25"/>
      <c r="D128" s="25" t="s">
        <v>471</v>
      </c>
      <c r="E128" t="s">
        <v>422</v>
      </c>
      <c r="F128" s="25" t="s">
        <v>478</v>
      </c>
      <c r="G128" s="25" t="s">
        <v>423</v>
      </c>
      <c r="H128" s="26"/>
      <c r="I128" s="26">
        <v>8252.2000000000007</v>
      </c>
      <c r="J128" s="26"/>
      <c r="K128" s="26">
        <v>20560.32</v>
      </c>
      <c r="L128" t="s">
        <v>432</v>
      </c>
      <c r="M128" s="25" t="s">
        <v>425</v>
      </c>
      <c r="N128" s="107">
        <f t="shared" si="2"/>
        <v>8252.2000000000007</v>
      </c>
      <c r="O128" s="28">
        <f t="shared" si="3"/>
        <v>12308.119999999999</v>
      </c>
    </row>
    <row r="129" spans="1:17" ht="42" outlineLevel="2" x14ac:dyDescent="0.15">
      <c r="A129" t="s">
        <v>465</v>
      </c>
      <c r="B129" t="s">
        <v>483</v>
      </c>
      <c r="C129" s="25"/>
      <c r="D129" s="25" t="s">
        <v>471</v>
      </c>
      <c r="E129" t="s">
        <v>422</v>
      </c>
      <c r="F129" s="25" t="s">
        <v>478</v>
      </c>
      <c r="G129" s="25" t="s">
        <v>423</v>
      </c>
      <c r="H129" s="26"/>
      <c r="I129" s="26">
        <v>8252.2000000000007</v>
      </c>
      <c r="J129" s="26"/>
      <c r="K129" s="26">
        <v>20560.32</v>
      </c>
      <c r="L129" t="s">
        <v>424</v>
      </c>
      <c r="M129" s="25" t="s">
        <v>425</v>
      </c>
      <c r="N129" s="107">
        <f t="shared" si="2"/>
        <v>8252.2000000000007</v>
      </c>
      <c r="O129" s="28">
        <f t="shared" si="3"/>
        <v>12308.119999999999</v>
      </c>
    </row>
    <row r="130" spans="1:17" ht="42" outlineLevel="2" x14ac:dyDescent="0.15">
      <c r="A130" t="s">
        <v>465</v>
      </c>
      <c r="B130" t="s">
        <v>484</v>
      </c>
      <c r="C130" s="25"/>
      <c r="D130" s="25" t="s">
        <v>471</v>
      </c>
      <c r="F130" s="25" t="s">
        <v>476</v>
      </c>
      <c r="G130" s="25" t="s">
        <v>410</v>
      </c>
      <c r="H130" s="26"/>
      <c r="I130" s="26">
        <v>9002.4</v>
      </c>
      <c r="J130" s="26"/>
      <c r="K130" s="26">
        <v>25729.439999999999</v>
      </c>
      <c r="L130" t="s">
        <v>428</v>
      </c>
      <c r="M130" s="25" t="s">
        <v>172</v>
      </c>
      <c r="N130" s="107">
        <f t="shared" si="2"/>
        <v>9002.4</v>
      </c>
      <c r="O130" s="28">
        <f t="shared" si="3"/>
        <v>16727.04</v>
      </c>
    </row>
    <row r="131" spans="1:17" ht="56" outlineLevel="2" x14ac:dyDescent="0.15">
      <c r="A131" t="s">
        <v>465</v>
      </c>
      <c r="B131" t="s">
        <v>485</v>
      </c>
      <c r="C131" s="25"/>
      <c r="D131" s="25" t="s">
        <v>486</v>
      </c>
      <c r="F131" s="25" t="s">
        <v>487</v>
      </c>
      <c r="G131" s="25" t="s">
        <v>213</v>
      </c>
      <c r="H131" s="26">
        <v>5500</v>
      </c>
      <c r="I131" s="26">
        <v>0</v>
      </c>
      <c r="J131" s="26"/>
      <c r="K131" s="26"/>
      <c r="L131" t="s">
        <v>488</v>
      </c>
      <c r="M131" s="124" t="s">
        <v>73</v>
      </c>
      <c r="N131" s="107">
        <f t="shared" ref="N131:N134" si="4">SUM(H131+I131)</f>
        <v>5500</v>
      </c>
      <c r="O131" s="28">
        <f t="shared" ref="O131:O134" si="5">IF((J131+K131)&gt;0,(J131+K131)-N131,0)</f>
        <v>0</v>
      </c>
    </row>
    <row r="132" spans="1:17" outlineLevel="1" x14ac:dyDescent="0.15">
      <c r="A132" s="112" t="s">
        <v>533</v>
      </c>
      <c r="B132" s="113"/>
      <c r="C132" s="114"/>
      <c r="D132" s="114"/>
      <c r="E132" s="113"/>
      <c r="F132" s="114"/>
      <c r="G132" s="114"/>
      <c r="H132" s="115">
        <f>SUBTOTAL(9,H121:H131)</f>
        <v>5500</v>
      </c>
      <c r="I132" s="115">
        <f>SUBTOTAL(9,I121:I131)</f>
        <v>92462.15</v>
      </c>
      <c r="J132" s="115">
        <f>SUBTOTAL(9,J121:J131)</f>
        <v>0</v>
      </c>
      <c r="K132" s="122">
        <f>SUBTOTAL(9,K121:K131)</f>
        <v>246469.04000000004</v>
      </c>
      <c r="L132" s="113"/>
      <c r="M132" s="114"/>
      <c r="N132" s="116">
        <f>SUM(N121:N131)</f>
        <v>97962.15</v>
      </c>
      <c r="O132" s="116">
        <f>SUM(O121:O131)</f>
        <v>154006.88999999998</v>
      </c>
      <c r="P132" s="27" t="s">
        <v>2858</v>
      </c>
      <c r="Q132" s="26">
        <f>SUM(N132-N131)</f>
        <v>92462.15</v>
      </c>
    </row>
    <row r="133" spans="1:17" ht="28" outlineLevel="2" x14ac:dyDescent="0.15">
      <c r="A133" t="s">
        <v>489</v>
      </c>
      <c r="B133" t="s">
        <v>490</v>
      </c>
      <c r="C133" s="25" t="s">
        <v>491</v>
      </c>
      <c r="D133" s="25"/>
      <c r="F133" s="25" t="s">
        <v>492</v>
      </c>
      <c r="G133" s="25" t="s">
        <v>493</v>
      </c>
      <c r="H133" s="26">
        <v>5000</v>
      </c>
      <c r="I133" s="26">
        <v>0</v>
      </c>
      <c r="J133" s="26"/>
      <c r="K133" s="26"/>
      <c r="L133" t="s">
        <v>494</v>
      </c>
      <c r="M133" s="25" t="s">
        <v>73</v>
      </c>
      <c r="N133" s="107">
        <f t="shared" si="4"/>
        <v>5000</v>
      </c>
      <c r="O133" s="28">
        <f t="shared" si="5"/>
        <v>0</v>
      </c>
    </row>
    <row r="134" spans="1:17" ht="28" outlineLevel="2" x14ac:dyDescent="0.15">
      <c r="A134" t="s">
        <v>489</v>
      </c>
      <c r="B134" t="s">
        <v>495</v>
      </c>
      <c r="C134" s="25" t="s">
        <v>496</v>
      </c>
      <c r="D134" s="25"/>
      <c r="F134" s="25" t="s">
        <v>497</v>
      </c>
      <c r="G134" s="25" t="s">
        <v>444</v>
      </c>
      <c r="H134" s="26"/>
      <c r="I134" s="26">
        <v>18584.5</v>
      </c>
      <c r="J134" s="26">
        <v>53164.43</v>
      </c>
      <c r="K134" s="26"/>
      <c r="L134" t="s">
        <v>498</v>
      </c>
      <c r="M134" s="25" t="s">
        <v>446</v>
      </c>
      <c r="N134" s="107">
        <f t="shared" si="4"/>
        <v>18584.5</v>
      </c>
      <c r="O134" s="28">
        <f t="shared" si="5"/>
        <v>34579.93</v>
      </c>
    </row>
    <row r="135" spans="1:17" outlineLevel="1" x14ac:dyDescent="0.15">
      <c r="A135" s="112" t="s">
        <v>534</v>
      </c>
      <c r="B135" s="113"/>
      <c r="C135" s="114"/>
      <c r="D135" s="114"/>
      <c r="E135" s="113"/>
      <c r="F135" s="114"/>
      <c r="G135" s="114"/>
      <c r="H135" s="115">
        <f>SUBTOTAL(9,H133:H134)</f>
        <v>5000</v>
      </c>
      <c r="I135" s="115">
        <f>SUBTOTAL(9,I133:I134)</f>
        <v>18584.5</v>
      </c>
      <c r="J135" s="115">
        <f>SUBTOTAL(9,J133:J134)</f>
        <v>53164.43</v>
      </c>
      <c r="K135" s="115">
        <f>SUBTOTAL(9,K133:K134)</f>
        <v>0</v>
      </c>
      <c r="L135" s="113"/>
      <c r="M135" s="114"/>
      <c r="N135" s="116">
        <f>SUM(N133:N134)</f>
        <v>23584.5</v>
      </c>
      <c r="O135" s="116">
        <f>SUM(O133:O134)</f>
        <v>34579.93</v>
      </c>
    </row>
    <row r="136" spans="1:17" x14ac:dyDescent="0.15">
      <c r="A136" s="108" t="s">
        <v>535</v>
      </c>
      <c r="B136" s="109"/>
      <c r="C136" s="110"/>
      <c r="D136" s="110"/>
      <c r="E136" s="109"/>
      <c r="F136" s="110"/>
      <c r="G136" s="110"/>
      <c r="H136" s="111">
        <f>SUBTOTAL(9,H2:H134)</f>
        <v>7977743.9400000004</v>
      </c>
      <c r="I136" s="111">
        <f>SUBTOTAL(9,I2:I134)</f>
        <v>8493906.4199999999</v>
      </c>
      <c r="J136" s="111">
        <f>SUBTOTAL(9,J2:J134)</f>
        <v>316638.90999999997</v>
      </c>
      <c r="K136" s="122">
        <f>SUBTOTAL(9,K2:K134)</f>
        <v>20101633.110000011</v>
      </c>
      <c r="L136" s="109"/>
      <c r="M136" s="110"/>
      <c r="N136" s="117">
        <f>SUM(N135+N132+N120+N112+N93+N24)</f>
        <v>16471650.359999999</v>
      </c>
      <c r="O136" s="117">
        <f>SUM(O135+O132+O120+O112+O93+O24)</f>
        <v>12125234.850000001</v>
      </c>
    </row>
    <row r="137" spans="1:17" ht="21.5" customHeight="1" x14ac:dyDescent="0.15">
      <c r="A137" s="118"/>
      <c r="C137" s="25"/>
      <c r="D137" s="25"/>
      <c r="F137" s="25"/>
      <c r="G137" s="25"/>
      <c r="H137" s="26"/>
      <c r="I137" s="26"/>
      <c r="J137" s="26"/>
      <c r="K137" s="26"/>
      <c r="N137" s="119"/>
      <c r="O137" s="119"/>
    </row>
    <row r="138" spans="1:17" ht="21.5" customHeight="1" x14ac:dyDescent="0.15">
      <c r="A138" s="118"/>
      <c r="C138" s="25"/>
      <c r="D138" s="25"/>
      <c r="F138" s="25"/>
      <c r="G138" s="25"/>
      <c r="H138" s="26"/>
      <c r="I138" s="26"/>
      <c r="J138" s="26"/>
      <c r="K138" s="26"/>
      <c r="L138" s="1359" t="s">
        <v>2851</v>
      </c>
      <c r="M138" s="1359"/>
      <c r="N138" s="119"/>
      <c r="O138" s="120">
        <f>SUM(N136:O136)</f>
        <v>28596885.210000001</v>
      </c>
    </row>
    <row r="140" spans="1:17" x14ac:dyDescent="0.15">
      <c r="A140" s="25"/>
      <c r="B140" s="25"/>
      <c r="C140" s="25"/>
      <c r="D140" s="121"/>
      <c r="E140" s="121"/>
      <c r="F140" s="121"/>
      <c r="G140" s="121"/>
      <c r="H140" s="25"/>
    </row>
    <row r="141" spans="1:17" x14ac:dyDescent="0.15">
      <c r="B141" s="25"/>
      <c r="C141" s="25"/>
      <c r="E141" s="26"/>
      <c r="G141" s="26"/>
      <c r="H141" s="25"/>
    </row>
    <row r="142" spans="1:17" x14ac:dyDescent="0.15">
      <c r="B142" s="25"/>
      <c r="C142" s="25"/>
      <c r="E142" s="26"/>
      <c r="G142" s="26"/>
      <c r="H142" s="25"/>
    </row>
    <row r="143" spans="1:17" x14ac:dyDescent="0.15">
      <c r="B143" s="25"/>
      <c r="C143" s="25"/>
      <c r="E143" s="26"/>
      <c r="G143" s="26"/>
      <c r="H143" s="25"/>
    </row>
    <row r="144" spans="1:17" x14ac:dyDescent="0.15">
      <c r="B144" s="25"/>
      <c r="C144" s="25"/>
      <c r="E144" s="26"/>
      <c r="G144" s="26"/>
      <c r="H144" s="25"/>
    </row>
    <row r="145" spans="2:8" x14ac:dyDescent="0.15">
      <c r="B145" s="25"/>
      <c r="C145" s="25"/>
      <c r="E145" s="26"/>
      <c r="G145" s="26"/>
      <c r="H145" s="25"/>
    </row>
    <row r="146" spans="2:8" x14ac:dyDescent="0.15">
      <c r="B146" s="25"/>
      <c r="C146" s="25"/>
      <c r="E146" s="26"/>
      <c r="G146" s="26"/>
      <c r="H146" s="25"/>
    </row>
    <row r="147" spans="2:8" x14ac:dyDescent="0.15">
      <c r="B147" s="25"/>
      <c r="C147" s="25"/>
      <c r="E147" s="26"/>
      <c r="G147" s="26"/>
      <c r="H147" s="25"/>
    </row>
    <row r="148" spans="2:8" x14ac:dyDescent="0.15">
      <c r="B148" s="25"/>
      <c r="C148" s="25"/>
      <c r="E148" s="26"/>
      <c r="G148" s="26"/>
      <c r="H148" s="25"/>
    </row>
    <row r="149" spans="2:8" x14ac:dyDescent="0.15">
      <c r="B149" s="25"/>
      <c r="C149" s="25"/>
      <c r="E149" s="26"/>
      <c r="G149" s="26"/>
      <c r="H149" s="25"/>
    </row>
    <row r="150" spans="2:8" x14ac:dyDescent="0.15">
      <c r="B150" s="25"/>
      <c r="C150" s="25"/>
      <c r="E150" s="26"/>
      <c r="G150" s="26"/>
      <c r="H150" s="25"/>
    </row>
    <row r="152" spans="2:8" x14ac:dyDescent="0.15">
      <c r="G152" s="26"/>
    </row>
  </sheetData>
  <mergeCells count="1">
    <mergeCell ref="L138:M138"/>
  </mergeCells>
  <conditionalFormatting sqref="A137:K138">
    <cfRule type="expression" dxfId="3" priority="2">
      <formula>_xlfn.ISFORMULA($I4)</formula>
    </cfRule>
  </conditionalFormatting>
  <conditionalFormatting sqref="A1:M136">
    <cfRule type="expression" dxfId="2" priority="1">
      <formula>_xlfn.ISFORMULA($I1048444)</formula>
    </cfRule>
  </conditionalFormatting>
  <conditionalFormatting sqref="L138">
    <cfRule type="expression" dxfId="1" priority="5">
      <formula>_xlfn.ISFORMULA($I4)</formula>
    </cfRule>
  </conditionalFormatting>
  <conditionalFormatting sqref="N1:O1">
    <cfRule type="expression" dxfId="0" priority="3">
      <formula>_xlfn.ISFORMULA($I1048446)</formula>
    </cfRule>
  </conditionalFormatting>
  <pageMargins left="0.7" right="0.7" top="0.75" bottom="0.75" header="0.3" footer="0.3"/>
  <pageSetup orientation="portrait" verticalDpi="0"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07C0-2015-42D2-A70C-CFFBF29A4E7B}">
  <dimension ref="A1:O2068"/>
  <sheetViews>
    <sheetView topLeftCell="A1172" workbookViewId="0">
      <selection activeCell="B1183" sqref="B1183:C1183"/>
    </sheetView>
  </sheetViews>
  <sheetFormatPr baseColWidth="10" defaultColWidth="8.83203125" defaultRowHeight="13" x14ac:dyDescent="0.15"/>
  <cols>
    <col min="1" max="1" width="16.33203125" style="29" customWidth="1"/>
    <col min="2" max="2" width="8" style="29" customWidth="1"/>
    <col min="3" max="3" width="16.33203125" style="29" customWidth="1"/>
    <col min="4" max="4" width="5.6640625" style="29" customWidth="1"/>
    <col min="5" max="5" width="11.5" style="29" customWidth="1"/>
    <col min="6" max="6" width="6.83203125" style="29" customWidth="1"/>
    <col min="7" max="8" width="4.6640625" style="29" customWidth="1"/>
    <col min="9" max="9" width="2.33203125" style="29" customWidth="1"/>
    <col min="10" max="10" width="5.6640625" style="29" customWidth="1"/>
    <col min="11" max="11" width="6.83203125" style="29" customWidth="1"/>
    <col min="12" max="12" width="3.33203125" style="29" customWidth="1"/>
    <col min="13" max="13" width="14" style="29" customWidth="1"/>
    <col min="14" max="14" width="17.33203125" style="29" customWidth="1"/>
    <col min="15" max="15" width="2.33203125" style="29" customWidth="1"/>
    <col min="16" max="16384" width="8.83203125" style="29"/>
  </cols>
  <sheetData>
    <row r="1" spans="1:15" ht="2" customHeight="1" x14ac:dyDescent="0.15">
      <c r="A1" s="1369"/>
      <c r="B1" s="1369"/>
      <c r="C1" s="1369"/>
      <c r="D1" s="1369"/>
      <c r="E1" s="1369"/>
      <c r="F1" s="1369"/>
      <c r="G1" s="1369"/>
      <c r="H1" s="1369"/>
      <c r="I1" s="1369"/>
      <c r="J1" s="1369"/>
      <c r="K1" s="1369"/>
      <c r="L1" s="1369"/>
      <c r="M1" s="1369"/>
      <c r="N1" s="1369"/>
      <c r="O1" s="1369"/>
    </row>
    <row r="2" spans="1:15" ht="14.25" customHeight="1" x14ac:dyDescent="0.15">
      <c r="A2" s="1434" t="s">
        <v>536</v>
      </c>
      <c r="B2" s="1434"/>
      <c r="C2" s="1434"/>
      <c r="D2" s="1434"/>
      <c r="E2" s="1434"/>
      <c r="F2" s="1434"/>
      <c r="G2" s="1434"/>
      <c r="H2" s="1434"/>
      <c r="I2" s="1434"/>
      <c r="J2" s="1434"/>
      <c r="K2" s="1434"/>
      <c r="L2" s="1434"/>
      <c r="M2" s="1434"/>
      <c r="N2" s="1434"/>
      <c r="O2" s="1434"/>
    </row>
    <row r="3" spans="1:15" ht="17.75" customHeight="1" x14ac:dyDescent="0.15">
      <c r="A3" s="30" t="s">
        <v>537</v>
      </c>
      <c r="B3" s="1119"/>
      <c r="C3" s="1121"/>
      <c r="D3" s="1119"/>
      <c r="E3" s="1121"/>
      <c r="F3" s="1152"/>
      <c r="G3" s="1153"/>
      <c r="H3" s="1154"/>
      <c r="I3" s="1152"/>
      <c r="J3" s="1153"/>
      <c r="K3" s="1153"/>
      <c r="L3" s="1154"/>
      <c r="M3" s="31"/>
      <c r="N3" s="31"/>
    </row>
    <row r="4" spans="1:15" ht="14.25" customHeight="1" x14ac:dyDescent="0.15">
      <c r="A4" s="32" t="s">
        <v>538</v>
      </c>
      <c r="B4" s="1386" t="s">
        <v>539</v>
      </c>
      <c r="C4" s="1387"/>
      <c r="D4" s="1386" t="s">
        <v>540</v>
      </c>
      <c r="E4" s="1387"/>
      <c r="F4" s="1386" t="s">
        <v>541</v>
      </c>
      <c r="G4" s="1390"/>
      <c r="H4" s="1387"/>
      <c r="I4" s="1386" t="s">
        <v>542</v>
      </c>
      <c r="J4" s="1390"/>
      <c r="K4" s="1390"/>
      <c r="L4" s="1387"/>
      <c r="M4" s="1381" t="s">
        <v>543</v>
      </c>
      <c r="N4" s="1383" t="s">
        <v>544</v>
      </c>
    </row>
    <row r="5" spans="1:15" ht="5" customHeight="1" x14ac:dyDescent="0.15">
      <c r="A5" s="1385">
        <v>0</v>
      </c>
      <c r="B5" s="1388"/>
      <c r="C5" s="1389"/>
      <c r="D5" s="1388"/>
      <c r="E5" s="1389"/>
      <c r="F5" s="1388"/>
      <c r="G5" s="1391"/>
      <c r="H5" s="1389"/>
      <c r="I5" s="1388"/>
      <c r="J5" s="1391"/>
      <c r="K5" s="1391"/>
      <c r="L5" s="1389"/>
      <c r="M5" s="1382"/>
      <c r="N5" s="1384"/>
    </row>
    <row r="6" spans="1:15" ht="16.5" customHeight="1" x14ac:dyDescent="0.15">
      <c r="A6" s="1385"/>
      <c r="B6" s="1415" t="s">
        <v>545</v>
      </c>
      <c r="C6" s="1416"/>
      <c r="D6" s="1377" t="s">
        <v>546</v>
      </c>
      <c r="E6" s="1377"/>
      <c r="F6" s="1378">
        <v>4468972</v>
      </c>
      <c r="G6" s="1378"/>
      <c r="H6" s="1378"/>
      <c r="I6" s="1377" t="s">
        <v>547</v>
      </c>
      <c r="J6" s="1377"/>
      <c r="K6" s="1377"/>
      <c r="L6" s="1377"/>
      <c r="M6" s="1368"/>
      <c r="N6" s="33">
        <v>53</v>
      </c>
    </row>
    <row r="7" spans="1:15" ht="18" customHeight="1" x14ac:dyDescent="0.15">
      <c r="A7" s="34"/>
      <c r="B7" s="1329"/>
      <c r="C7" s="1091"/>
      <c r="D7" s="1373" t="s">
        <v>546</v>
      </c>
      <c r="E7" s="1373"/>
      <c r="F7" s="1375">
        <v>4468973</v>
      </c>
      <c r="G7" s="1375"/>
      <c r="H7" s="1375"/>
      <c r="I7" s="1373" t="s">
        <v>547</v>
      </c>
      <c r="J7" s="1373"/>
      <c r="K7" s="1373"/>
      <c r="L7" s="1373"/>
      <c r="M7" s="1369"/>
      <c r="N7" s="35">
        <v>391</v>
      </c>
    </row>
    <row r="8" spans="1:15" ht="18" customHeight="1" x14ac:dyDescent="0.15">
      <c r="A8" s="34"/>
      <c r="B8" s="1329"/>
      <c r="C8" s="1091"/>
      <c r="D8" s="1373" t="s">
        <v>546</v>
      </c>
      <c r="E8" s="1373"/>
      <c r="F8" s="1375">
        <v>4468974</v>
      </c>
      <c r="G8" s="1375"/>
      <c r="H8" s="1375"/>
      <c r="I8" s="1373" t="s">
        <v>547</v>
      </c>
      <c r="J8" s="1373"/>
      <c r="K8" s="1373"/>
      <c r="L8" s="1373"/>
      <c r="M8" s="1369"/>
      <c r="N8" s="35">
        <v>38</v>
      </c>
    </row>
    <row r="9" spans="1:15" ht="18" customHeight="1" x14ac:dyDescent="0.15">
      <c r="A9" s="34"/>
      <c r="B9" s="1329"/>
      <c r="C9" s="1091"/>
      <c r="D9" s="1373" t="s">
        <v>546</v>
      </c>
      <c r="E9" s="1373"/>
      <c r="F9" s="1375">
        <v>4468975</v>
      </c>
      <c r="G9" s="1375"/>
      <c r="H9" s="1375"/>
      <c r="I9" s="1373" t="s">
        <v>547</v>
      </c>
      <c r="J9" s="1373"/>
      <c r="K9" s="1373"/>
      <c r="L9" s="1373"/>
      <c r="M9" s="1369"/>
      <c r="N9" s="35">
        <v>132</v>
      </c>
    </row>
    <row r="10" spans="1:15" ht="18" customHeight="1" x14ac:dyDescent="0.15">
      <c r="A10" s="34"/>
      <c r="B10" s="1329"/>
      <c r="C10" s="1091"/>
      <c r="D10" s="1373" t="s">
        <v>546</v>
      </c>
      <c r="E10" s="1373"/>
      <c r="F10" s="1375">
        <v>4468976</v>
      </c>
      <c r="G10" s="1375"/>
      <c r="H10" s="1375"/>
      <c r="I10" s="1373" t="s">
        <v>547</v>
      </c>
      <c r="J10" s="1373"/>
      <c r="K10" s="1373"/>
      <c r="L10" s="1373"/>
      <c r="M10" s="1369"/>
      <c r="N10" s="36">
        <v>2675.53</v>
      </c>
    </row>
    <row r="11" spans="1:15" ht="19.5" customHeight="1" x14ac:dyDescent="0.15">
      <c r="A11" s="34"/>
      <c r="B11" s="1329"/>
      <c r="C11" s="1091"/>
      <c r="D11" s="1373" t="s">
        <v>546</v>
      </c>
      <c r="E11" s="1373"/>
      <c r="F11" s="1375">
        <v>4468977</v>
      </c>
      <c r="G11" s="1375"/>
      <c r="H11" s="1375"/>
      <c r="I11" s="1373" t="s">
        <v>547</v>
      </c>
      <c r="J11" s="1373"/>
      <c r="K11" s="1373"/>
      <c r="L11" s="1373"/>
      <c r="M11" s="1370"/>
      <c r="N11" s="37">
        <v>50.61</v>
      </c>
    </row>
    <row r="12" spans="1:15" ht="18" customHeight="1" x14ac:dyDescent="0.15">
      <c r="A12" s="34"/>
      <c r="B12" s="1365"/>
      <c r="C12" s="1366"/>
      <c r="D12" s="1365"/>
      <c r="E12" s="1366"/>
      <c r="F12" s="1365"/>
      <c r="G12" s="1367"/>
      <c r="H12" s="1366"/>
      <c r="I12" s="1365"/>
      <c r="J12" s="1367"/>
      <c r="K12" s="1367"/>
      <c r="L12" s="1366"/>
      <c r="M12" s="38" t="s">
        <v>548</v>
      </c>
      <c r="N12" s="39">
        <v>3340.14</v>
      </c>
    </row>
    <row r="13" spans="1:15" ht="16.5" customHeight="1" x14ac:dyDescent="0.15">
      <c r="A13" s="34"/>
      <c r="B13" s="1415" t="s">
        <v>549</v>
      </c>
      <c r="C13" s="1416"/>
      <c r="D13" s="1377" t="s">
        <v>546</v>
      </c>
      <c r="E13" s="1377"/>
      <c r="F13" s="1378">
        <v>4468946</v>
      </c>
      <c r="G13" s="1378"/>
      <c r="H13" s="1378"/>
      <c r="I13" s="1377" t="s">
        <v>547</v>
      </c>
      <c r="J13" s="1377"/>
      <c r="K13" s="1377"/>
      <c r="L13" s="1377"/>
      <c r="M13" s="1368"/>
      <c r="N13" s="33">
        <v>53</v>
      </c>
    </row>
    <row r="14" spans="1:15" ht="18" customHeight="1" x14ac:dyDescent="0.15">
      <c r="A14" s="34"/>
      <c r="B14" s="1329"/>
      <c r="C14" s="1091"/>
      <c r="D14" s="1373" t="s">
        <v>546</v>
      </c>
      <c r="E14" s="1373"/>
      <c r="F14" s="1375">
        <v>4468947</v>
      </c>
      <c r="G14" s="1375"/>
      <c r="H14" s="1375"/>
      <c r="I14" s="1373" t="s">
        <v>547</v>
      </c>
      <c r="J14" s="1373"/>
      <c r="K14" s="1373"/>
      <c r="L14" s="1373"/>
      <c r="M14" s="1369"/>
      <c r="N14" s="35">
        <v>391</v>
      </c>
    </row>
    <row r="15" spans="1:15" ht="18" customHeight="1" x14ac:dyDescent="0.15">
      <c r="A15" s="34"/>
      <c r="B15" s="1329"/>
      <c r="C15" s="1091"/>
      <c r="D15" s="1373" t="s">
        <v>546</v>
      </c>
      <c r="E15" s="1373"/>
      <c r="F15" s="1375">
        <v>4468948</v>
      </c>
      <c r="G15" s="1375"/>
      <c r="H15" s="1375"/>
      <c r="I15" s="1373" t="s">
        <v>547</v>
      </c>
      <c r="J15" s="1373"/>
      <c r="K15" s="1373"/>
      <c r="L15" s="1373"/>
      <c r="M15" s="1369"/>
      <c r="N15" s="35">
        <v>37</v>
      </c>
    </row>
    <row r="16" spans="1:15" ht="18" customHeight="1" x14ac:dyDescent="0.15">
      <c r="A16" s="34"/>
      <c r="B16" s="1329"/>
      <c r="C16" s="1091"/>
      <c r="D16" s="1373" t="s">
        <v>546</v>
      </c>
      <c r="E16" s="1373"/>
      <c r="F16" s="1375">
        <v>4468949</v>
      </c>
      <c r="G16" s="1375"/>
      <c r="H16" s="1375"/>
      <c r="I16" s="1373" t="s">
        <v>547</v>
      </c>
      <c r="J16" s="1373"/>
      <c r="K16" s="1373"/>
      <c r="L16" s="1373"/>
      <c r="M16" s="1369"/>
      <c r="N16" s="35">
        <v>188</v>
      </c>
    </row>
    <row r="17" spans="1:14" ht="18" customHeight="1" x14ac:dyDescent="0.15">
      <c r="A17" s="34"/>
      <c r="B17" s="1329"/>
      <c r="C17" s="1091"/>
      <c r="D17" s="1373" t="s">
        <v>546</v>
      </c>
      <c r="E17" s="1373"/>
      <c r="F17" s="1375">
        <v>4468950</v>
      </c>
      <c r="G17" s="1375"/>
      <c r="H17" s="1375"/>
      <c r="I17" s="1373" t="s">
        <v>547</v>
      </c>
      <c r="J17" s="1373"/>
      <c r="K17" s="1373"/>
      <c r="L17" s="1373"/>
      <c r="M17" s="1369"/>
      <c r="N17" s="36">
        <v>4201.0600000000004</v>
      </c>
    </row>
    <row r="18" spans="1:14" ht="19.5" customHeight="1" x14ac:dyDescent="0.15">
      <c r="A18" s="34"/>
      <c r="B18" s="1329"/>
      <c r="C18" s="1091"/>
      <c r="D18" s="1373" t="s">
        <v>546</v>
      </c>
      <c r="E18" s="1373"/>
      <c r="F18" s="1375">
        <v>4468951</v>
      </c>
      <c r="G18" s="1375"/>
      <c r="H18" s="1375"/>
      <c r="I18" s="1373" t="s">
        <v>547</v>
      </c>
      <c r="J18" s="1373"/>
      <c r="K18" s="1373"/>
      <c r="L18" s="1373"/>
      <c r="M18" s="1370"/>
      <c r="N18" s="37">
        <v>57.84</v>
      </c>
    </row>
    <row r="19" spans="1:14" ht="18" customHeight="1" x14ac:dyDescent="0.15">
      <c r="A19" s="34"/>
      <c r="B19" s="1365"/>
      <c r="C19" s="1366"/>
      <c r="D19" s="1365"/>
      <c r="E19" s="1366"/>
      <c r="F19" s="1365"/>
      <c r="G19" s="1367"/>
      <c r="H19" s="1366"/>
      <c r="I19" s="1365"/>
      <c r="J19" s="1367"/>
      <c r="K19" s="1367"/>
      <c r="L19" s="1366"/>
      <c r="M19" s="38" t="s">
        <v>548</v>
      </c>
      <c r="N19" s="39">
        <v>4927.8999999999996</v>
      </c>
    </row>
    <row r="20" spans="1:14" ht="16.5" customHeight="1" x14ac:dyDescent="0.15">
      <c r="A20" s="34"/>
      <c r="B20" s="1415" t="s">
        <v>550</v>
      </c>
      <c r="C20" s="1416"/>
      <c r="D20" s="1377" t="s">
        <v>551</v>
      </c>
      <c r="E20" s="1377"/>
      <c r="F20" s="1378">
        <v>4468963</v>
      </c>
      <c r="G20" s="1378"/>
      <c r="H20" s="1378"/>
      <c r="I20" s="1377" t="s">
        <v>547</v>
      </c>
      <c r="J20" s="1377"/>
      <c r="K20" s="1377"/>
      <c r="L20" s="1377"/>
      <c r="M20" s="1368"/>
      <c r="N20" s="33">
        <v>53</v>
      </c>
    </row>
    <row r="21" spans="1:14" ht="18" customHeight="1" x14ac:dyDescent="0.15">
      <c r="A21" s="34"/>
      <c r="B21" s="1329"/>
      <c r="C21" s="1091"/>
      <c r="D21" s="1373" t="s">
        <v>551</v>
      </c>
      <c r="E21" s="1373"/>
      <c r="F21" s="1375">
        <v>4468964</v>
      </c>
      <c r="G21" s="1375"/>
      <c r="H21" s="1375"/>
      <c r="I21" s="1373" t="s">
        <v>547</v>
      </c>
      <c r="J21" s="1373"/>
      <c r="K21" s="1373"/>
      <c r="L21" s="1373"/>
      <c r="M21" s="1369"/>
      <c r="N21" s="35">
        <v>391</v>
      </c>
    </row>
    <row r="22" spans="1:14" ht="18" customHeight="1" x14ac:dyDescent="0.15">
      <c r="A22" s="34"/>
      <c r="B22" s="1329"/>
      <c r="C22" s="1091"/>
      <c r="D22" s="1373" t="s">
        <v>551</v>
      </c>
      <c r="E22" s="1373"/>
      <c r="F22" s="1375">
        <v>4468965</v>
      </c>
      <c r="G22" s="1375"/>
      <c r="H22" s="1375"/>
      <c r="I22" s="1373" t="s">
        <v>547</v>
      </c>
      <c r="J22" s="1373"/>
      <c r="K22" s="1373"/>
      <c r="L22" s="1373"/>
      <c r="M22" s="1369"/>
      <c r="N22" s="35">
        <v>37</v>
      </c>
    </row>
    <row r="23" spans="1:14" ht="18" customHeight="1" x14ac:dyDescent="0.15">
      <c r="A23" s="34"/>
      <c r="B23" s="1329"/>
      <c r="C23" s="1091"/>
      <c r="D23" s="1373" t="s">
        <v>551</v>
      </c>
      <c r="E23" s="1373"/>
      <c r="F23" s="1375">
        <v>4468966</v>
      </c>
      <c r="G23" s="1375"/>
      <c r="H23" s="1375"/>
      <c r="I23" s="1373" t="s">
        <v>547</v>
      </c>
      <c r="J23" s="1373"/>
      <c r="K23" s="1373"/>
      <c r="L23" s="1373"/>
      <c r="M23" s="1369"/>
      <c r="N23" s="35">
        <v>188</v>
      </c>
    </row>
    <row r="24" spans="1:14" ht="18" customHeight="1" x14ac:dyDescent="0.15">
      <c r="A24" s="34"/>
      <c r="B24" s="1329"/>
      <c r="C24" s="1091"/>
      <c r="D24" s="1373" t="s">
        <v>551</v>
      </c>
      <c r="E24" s="1373"/>
      <c r="F24" s="1375">
        <v>4468967</v>
      </c>
      <c r="G24" s="1375"/>
      <c r="H24" s="1375"/>
      <c r="I24" s="1373" t="s">
        <v>547</v>
      </c>
      <c r="J24" s="1373"/>
      <c r="K24" s="1373"/>
      <c r="L24" s="1373"/>
      <c r="M24" s="1369"/>
      <c r="N24" s="36">
        <v>4442.0600000000004</v>
      </c>
    </row>
    <row r="25" spans="1:14" ht="19.5" customHeight="1" x14ac:dyDescent="0.15">
      <c r="A25" s="34"/>
      <c r="B25" s="1329"/>
      <c r="C25" s="1091"/>
      <c r="D25" s="1373" t="s">
        <v>551</v>
      </c>
      <c r="E25" s="1373"/>
      <c r="F25" s="1375">
        <v>4468968</v>
      </c>
      <c r="G25" s="1375"/>
      <c r="H25" s="1375"/>
      <c r="I25" s="1373" t="s">
        <v>547</v>
      </c>
      <c r="J25" s="1373"/>
      <c r="K25" s="1373"/>
      <c r="L25" s="1373"/>
      <c r="M25" s="1370"/>
      <c r="N25" s="37">
        <v>103.15</v>
      </c>
    </row>
    <row r="26" spans="1:14" ht="18" customHeight="1" x14ac:dyDescent="0.15">
      <c r="A26" s="34"/>
      <c r="B26" s="1365"/>
      <c r="C26" s="1366"/>
      <c r="D26" s="1365"/>
      <c r="E26" s="1366"/>
      <c r="F26" s="1365"/>
      <c r="G26" s="1367"/>
      <c r="H26" s="1366"/>
      <c r="I26" s="1365"/>
      <c r="J26" s="1367"/>
      <c r="K26" s="1367"/>
      <c r="L26" s="1366"/>
      <c r="M26" s="38" t="s">
        <v>548</v>
      </c>
      <c r="N26" s="39">
        <v>5214.21</v>
      </c>
    </row>
    <row r="27" spans="1:14" ht="16.5" customHeight="1" x14ac:dyDescent="0.15">
      <c r="A27" s="34"/>
      <c r="B27" s="1415" t="s">
        <v>552</v>
      </c>
      <c r="C27" s="1416"/>
      <c r="D27" s="1377" t="s">
        <v>553</v>
      </c>
      <c r="E27" s="1377"/>
      <c r="F27" s="1378">
        <v>4466546</v>
      </c>
      <c r="G27" s="1378"/>
      <c r="H27" s="1378"/>
      <c r="I27" s="1377" t="s">
        <v>547</v>
      </c>
      <c r="J27" s="1377"/>
      <c r="K27" s="1377"/>
      <c r="L27" s="1377"/>
      <c r="M27" s="1368"/>
      <c r="N27" s="33">
        <v>53</v>
      </c>
    </row>
    <row r="28" spans="1:14" ht="18" customHeight="1" x14ac:dyDescent="0.15">
      <c r="A28" s="34"/>
      <c r="B28" s="1329"/>
      <c r="C28" s="1091"/>
      <c r="D28" s="1373" t="s">
        <v>553</v>
      </c>
      <c r="E28" s="1373"/>
      <c r="F28" s="1375">
        <v>4466547</v>
      </c>
      <c r="G28" s="1375"/>
      <c r="H28" s="1375"/>
      <c r="I28" s="1373" t="s">
        <v>547</v>
      </c>
      <c r="J28" s="1373"/>
      <c r="K28" s="1373"/>
      <c r="L28" s="1373"/>
      <c r="M28" s="1369"/>
      <c r="N28" s="35">
        <v>38</v>
      </c>
    </row>
    <row r="29" spans="1:14" ht="18" customHeight="1" x14ac:dyDescent="0.15">
      <c r="A29" s="34"/>
      <c r="B29" s="1329"/>
      <c r="C29" s="1091"/>
      <c r="D29" s="1373" t="s">
        <v>553</v>
      </c>
      <c r="E29" s="1373"/>
      <c r="F29" s="1375">
        <v>4466548</v>
      </c>
      <c r="G29" s="1375"/>
      <c r="H29" s="1375"/>
      <c r="I29" s="1373" t="s">
        <v>547</v>
      </c>
      <c r="J29" s="1373"/>
      <c r="K29" s="1373"/>
      <c r="L29" s="1373"/>
      <c r="M29" s="1369"/>
      <c r="N29" s="35">
        <v>132</v>
      </c>
    </row>
    <row r="30" spans="1:14" ht="18" customHeight="1" x14ac:dyDescent="0.15">
      <c r="A30" s="34"/>
      <c r="B30" s="1329"/>
      <c r="C30" s="1091"/>
      <c r="D30" s="1373" t="s">
        <v>553</v>
      </c>
      <c r="E30" s="1373"/>
      <c r="F30" s="1375">
        <v>4466549</v>
      </c>
      <c r="G30" s="1375"/>
      <c r="H30" s="1375"/>
      <c r="I30" s="1373" t="s">
        <v>547</v>
      </c>
      <c r="J30" s="1373"/>
      <c r="K30" s="1373"/>
      <c r="L30" s="1373"/>
      <c r="M30" s="1369"/>
      <c r="N30" s="35">
        <v>391</v>
      </c>
    </row>
    <row r="31" spans="1:14" ht="19.5" customHeight="1" x14ac:dyDescent="0.15">
      <c r="A31" s="34"/>
      <c r="B31" s="1329"/>
      <c r="C31" s="1091"/>
      <c r="D31" s="1373" t="s">
        <v>553</v>
      </c>
      <c r="E31" s="1373"/>
      <c r="F31" s="1375">
        <v>4466550</v>
      </c>
      <c r="G31" s="1375"/>
      <c r="H31" s="1375"/>
      <c r="I31" s="1373" t="s">
        <v>547</v>
      </c>
      <c r="J31" s="1373"/>
      <c r="K31" s="1373"/>
      <c r="L31" s="1373"/>
      <c r="M31" s="1370"/>
      <c r="N31" s="37">
        <v>113</v>
      </c>
    </row>
    <row r="32" spans="1:14" ht="18" customHeight="1" x14ac:dyDescent="0.15">
      <c r="A32" s="34"/>
      <c r="B32" s="1365"/>
      <c r="C32" s="1366"/>
      <c r="D32" s="1365"/>
      <c r="E32" s="1366"/>
      <c r="F32" s="1365"/>
      <c r="G32" s="1367"/>
      <c r="H32" s="1366"/>
      <c r="I32" s="1365"/>
      <c r="J32" s="1367"/>
      <c r="K32" s="1367"/>
      <c r="L32" s="1366"/>
      <c r="M32" s="38" t="s">
        <v>548</v>
      </c>
      <c r="N32" s="40">
        <v>727</v>
      </c>
    </row>
    <row r="33" spans="1:14" ht="14.25" customHeight="1" x14ac:dyDescent="0.15">
      <c r="A33" s="34"/>
      <c r="B33" s="1415" t="s">
        <v>554</v>
      </c>
      <c r="C33" s="1416"/>
      <c r="D33" s="1377" t="s">
        <v>555</v>
      </c>
      <c r="E33" s="1377"/>
      <c r="F33" s="1378">
        <v>4468671</v>
      </c>
      <c r="G33" s="1378"/>
      <c r="H33" s="1378"/>
      <c r="I33" s="1377" t="s">
        <v>547</v>
      </c>
      <c r="J33" s="1377"/>
      <c r="K33" s="1377"/>
      <c r="L33" s="1377"/>
      <c r="M33" s="1379"/>
      <c r="N33" s="33">
        <v>35</v>
      </c>
    </row>
    <row r="34" spans="1:14" ht="14.25" customHeight="1" x14ac:dyDescent="0.15">
      <c r="A34" s="34"/>
      <c r="B34" s="1329"/>
      <c r="C34" s="1091"/>
      <c r="D34" s="1373" t="s">
        <v>556</v>
      </c>
      <c r="E34" s="1373"/>
      <c r="F34" s="1091"/>
      <c r="G34" s="1091"/>
      <c r="H34" s="1091"/>
      <c r="I34" s="1091"/>
      <c r="J34" s="1091"/>
      <c r="K34" s="1091"/>
      <c r="L34" s="1091"/>
      <c r="M34" s="1380"/>
      <c r="N34" s="41"/>
    </row>
    <row r="35" spans="1:14" ht="18" customHeight="1" x14ac:dyDescent="0.15">
      <c r="A35" s="34"/>
      <c r="B35" s="1365"/>
      <c r="C35" s="1366"/>
      <c r="D35" s="1365"/>
      <c r="E35" s="1366"/>
      <c r="F35" s="1365"/>
      <c r="G35" s="1367"/>
      <c r="H35" s="1366"/>
      <c r="I35" s="1365"/>
      <c r="J35" s="1367"/>
      <c r="K35" s="1367"/>
      <c r="L35" s="1366"/>
      <c r="M35" s="38" t="s">
        <v>548</v>
      </c>
      <c r="N35" s="40">
        <v>35</v>
      </c>
    </row>
    <row r="36" spans="1:14" ht="18" customHeight="1" x14ac:dyDescent="0.15">
      <c r="A36" s="34"/>
      <c r="B36" s="1415" t="s">
        <v>557</v>
      </c>
      <c r="C36" s="1416"/>
      <c r="D36" s="1377" t="s">
        <v>558</v>
      </c>
      <c r="E36" s="1377"/>
      <c r="F36" s="1378">
        <v>4469281</v>
      </c>
      <c r="G36" s="1378"/>
      <c r="H36" s="1378"/>
      <c r="I36" s="1377" t="s">
        <v>547</v>
      </c>
      <c r="J36" s="1377"/>
      <c r="K36" s="1377"/>
      <c r="L36" s="1377"/>
      <c r="M36" s="42"/>
      <c r="N36" s="43">
        <v>91</v>
      </c>
    </row>
    <row r="37" spans="1:14" ht="18" customHeight="1" x14ac:dyDescent="0.15">
      <c r="A37" s="34"/>
      <c r="B37" s="1365"/>
      <c r="C37" s="1366"/>
      <c r="D37" s="1365"/>
      <c r="E37" s="1366"/>
      <c r="F37" s="1365"/>
      <c r="G37" s="1367"/>
      <c r="H37" s="1366"/>
      <c r="I37" s="1365"/>
      <c r="J37" s="1367"/>
      <c r="K37" s="1367"/>
      <c r="L37" s="1366"/>
      <c r="M37" s="38" t="s">
        <v>548</v>
      </c>
      <c r="N37" s="40">
        <v>91</v>
      </c>
    </row>
    <row r="38" spans="1:14" ht="17.75" customHeight="1" x14ac:dyDescent="0.15">
      <c r="A38" s="44"/>
      <c r="B38" s="1415" t="s">
        <v>559</v>
      </c>
      <c r="C38" s="1416"/>
      <c r="D38" s="1377" t="s">
        <v>560</v>
      </c>
      <c r="E38" s="1377"/>
      <c r="F38" s="1378">
        <v>4466933</v>
      </c>
      <c r="G38" s="1378"/>
      <c r="H38" s="1378"/>
      <c r="I38" s="1377" t="s">
        <v>547</v>
      </c>
      <c r="J38" s="1377"/>
      <c r="K38" s="1377"/>
      <c r="L38" s="1377"/>
      <c r="M38" s="45"/>
      <c r="N38" s="33">
        <v>71</v>
      </c>
    </row>
    <row r="39" spans="1:14" ht="17.75" customHeight="1" x14ac:dyDescent="0.15">
      <c r="A39" s="46" t="s">
        <v>538</v>
      </c>
      <c r="B39" s="1152"/>
      <c r="C39" s="1154"/>
      <c r="D39" s="1152"/>
      <c r="E39" s="1154"/>
      <c r="F39" s="1152"/>
      <c r="G39" s="1153"/>
      <c r="H39" s="1154"/>
      <c r="I39" s="1152"/>
      <c r="J39" s="1153"/>
      <c r="K39" s="1153"/>
      <c r="L39" s="1154"/>
      <c r="M39" s="47" t="s">
        <v>548</v>
      </c>
      <c r="N39" s="48">
        <v>71</v>
      </c>
    </row>
    <row r="40" spans="1:14" ht="14.25" customHeight="1" x14ac:dyDescent="0.15">
      <c r="A40" s="49" t="s">
        <v>538</v>
      </c>
      <c r="B40" s="1386" t="s">
        <v>539</v>
      </c>
      <c r="C40" s="1387"/>
      <c r="D40" s="1386" t="s">
        <v>540</v>
      </c>
      <c r="E40" s="1387"/>
      <c r="F40" s="1386" t="s">
        <v>541</v>
      </c>
      <c r="G40" s="1390"/>
      <c r="H40" s="1387"/>
      <c r="I40" s="1386" t="s">
        <v>542</v>
      </c>
      <c r="J40" s="1390"/>
      <c r="K40" s="1390"/>
      <c r="L40" s="1387"/>
      <c r="M40" s="1381" t="s">
        <v>543</v>
      </c>
      <c r="N40" s="1383" t="s">
        <v>544</v>
      </c>
    </row>
    <row r="41" spans="1:14" ht="5" customHeight="1" x14ac:dyDescent="0.15">
      <c r="A41" s="1385">
        <v>124539</v>
      </c>
      <c r="B41" s="1388"/>
      <c r="C41" s="1389"/>
      <c r="D41" s="1388"/>
      <c r="E41" s="1389"/>
      <c r="F41" s="1388"/>
      <c r="G41" s="1391"/>
      <c r="H41" s="1389"/>
      <c r="I41" s="1388"/>
      <c r="J41" s="1391"/>
      <c r="K41" s="1391"/>
      <c r="L41" s="1389"/>
      <c r="M41" s="1382"/>
      <c r="N41" s="1384"/>
    </row>
    <row r="42" spans="1:14" ht="18" customHeight="1" x14ac:dyDescent="0.15">
      <c r="A42" s="1385"/>
      <c r="B42" s="1376" t="s">
        <v>561</v>
      </c>
      <c r="C42" s="1377"/>
      <c r="D42" s="1377" t="s">
        <v>562</v>
      </c>
      <c r="E42" s="1377"/>
      <c r="F42" s="1378">
        <v>4462664</v>
      </c>
      <c r="G42" s="1378"/>
      <c r="H42" s="1378"/>
      <c r="I42" s="1377" t="s">
        <v>547</v>
      </c>
      <c r="J42" s="1377"/>
      <c r="K42" s="1377"/>
      <c r="L42" s="1377"/>
      <c r="M42" s="42"/>
      <c r="N42" s="43">
        <v>91</v>
      </c>
    </row>
    <row r="43" spans="1:14" ht="18" customHeight="1" x14ac:dyDescent="0.15">
      <c r="A43" s="34"/>
      <c r="B43" s="1365"/>
      <c r="C43" s="1366"/>
      <c r="D43" s="1365"/>
      <c r="E43" s="1366"/>
      <c r="F43" s="1365"/>
      <c r="G43" s="1367"/>
      <c r="H43" s="1366"/>
      <c r="I43" s="1365"/>
      <c r="J43" s="1367"/>
      <c r="K43" s="1367"/>
      <c r="L43" s="1366"/>
      <c r="M43" s="38" t="s">
        <v>548</v>
      </c>
      <c r="N43" s="40">
        <v>91</v>
      </c>
    </row>
    <row r="44" spans="1:14" ht="16.5" customHeight="1" x14ac:dyDescent="0.15">
      <c r="A44" s="34"/>
      <c r="B44" s="1376" t="s">
        <v>563</v>
      </c>
      <c r="C44" s="1377"/>
      <c r="D44" s="1377" t="s">
        <v>562</v>
      </c>
      <c r="E44" s="1377"/>
      <c r="F44" s="1378">
        <v>4465999</v>
      </c>
      <c r="G44" s="1378"/>
      <c r="H44" s="1378"/>
      <c r="I44" s="1377" t="s">
        <v>547</v>
      </c>
      <c r="J44" s="1377"/>
      <c r="K44" s="1377"/>
      <c r="L44" s="1377"/>
      <c r="M44" s="1379"/>
      <c r="N44" s="33">
        <v>91</v>
      </c>
    </row>
    <row r="45" spans="1:14" ht="19.5" customHeight="1" x14ac:dyDescent="0.15">
      <c r="A45" s="34"/>
      <c r="B45" s="1329"/>
      <c r="C45" s="1091"/>
      <c r="D45" s="1373" t="s">
        <v>562</v>
      </c>
      <c r="E45" s="1373"/>
      <c r="F45" s="1375">
        <v>4466000</v>
      </c>
      <c r="G45" s="1375"/>
      <c r="H45" s="1375"/>
      <c r="I45" s="1373" t="s">
        <v>547</v>
      </c>
      <c r="J45" s="1373"/>
      <c r="K45" s="1373"/>
      <c r="L45" s="1373"/>
      <c r="M45" s="1380"/>
      <c r="N45" s="37">
        <v>57</v>
      </c>
    </row>
    <row r="46" spans="1:14" ht="18" customHeight="1" x14ac:dyDescent="0.15">
      <c r="A46" s="34"/>
      <c r="B46" s="1365"/>
      <c r="C46" s="1366"/>
      <c r="D46" s="1365"/>
      <c r="E46" s="1366"/>
      <c r="F46" s="1365"/>
      <c r="G46" s="1367"/>
      <c r="H46" s="1366"/>
      <c r="I46" s="1365"/>
      <c r="J46" s="1367"/>
      <c r="K46" s="1367"/>
      <c r="L46" s="1366"/>
      <c r="M46" s="38" t="s">
        <v>548</v>
      </c>
      <c r="N46" s="40">
        <v>148</v>
      </c>
    </row>
    <row r="47" spans="1:14" ht="16.5" customHeight="1" x14ac:dyDescent="0.15">
      <c r="A47" s="34"/>
      <c r="B47" s="1376" t="s">
        <v>564</v>
      </c>
      <c r="C47" s="1377"/>
      <c r="D47" s="1377" t="s">
        <v>562</v>
      </c>
      <c r="E47" s="1377"/>
      <c r="F47" s="1378">
        <v>4468786</v>
      </c>
      <c r="G47" s="1378"/>
      <c r="H47" s="1378"/>
      <c r="I47" s="1377" t="s">
        <v>547</v>
      </c>
      <c r="J47" s="1377"/>
      <c r="K47" s="1377"/>
      <c r="L47" s="1377"/>
      <c r="M47" s="1379"/>
      <c r="N47" s="33">
        <v>57</v>
      </c>
    </row>
    <row r="48" spans="1:14" ht="19.5" customHeight="1" x14ac:dyDescent="0.15">
      <c r="A48" s="34"/>
      <c r="B48" s="1329"/>
      <c r="C48" s="1091"/>
      <c r="D48" s="1373" t="s">
        <v>562</v>
      </c>
      <c r="E48" s="1373"/>
      <c r="F48" s="1375">
        <v>4468787</v>
      </c>
      <c r="G48" s="1375"/>
      <c r="H48" s="1375"/>
      <c r="I48" s="1373" t="s">
        <v>547</v>
      </c>
      <c r="J48" s="1373"/>
      <c r="K48" s="1373"/>
      <c r="L48" s="1373"/>
      <c r="M48" s="1380"/>
      <c r="N48" s="37">
        <v>69</v>
      </c>
    </row>
    <row r="49" spans="1:14" ht="18" customHeight="1" x14ac:dyDescent="0.15">
      <c r="A49" s="34"/>
      <c r="B49" s="1365"/>
      <c r="C49" s="1366"/>
      <c r="D49" s="1365"/>
      <c r="E49" s="1366"/>
      <c r="F49" s="1365"/>
      <c r="G49" s="1367"/>
      <c r="H49" s="1366"/>
      <c r="I49" s="1365"/>
      <c r="J49" s="1367"/>
      <c r="K49" s="1367"/>
      <c r="L49" s="1366"/>
      <c r="M49" s="38" t="s">
        <v>548</v>
      </c>
      <c r="N49" s="40">
        <v>126</v>
      </c>
    </row>
    <row r="50" spans="1:14" ht="18" customHeight="1" x14ac:dyDescent="0.15">
      <c r="A50" s="34"/>
      <c r="B50" s="1376" t="s">
        <v>565</v>
      </c>
      <c r="C50" s="1377"/>
      <c r="D50" s="1377" t="s">
        <v>562</v>
      </c>
      <c r="E50" s="1377"/>
      <c r="F50" s="1378">
        <v>4469802</v>
      </c>
      <c r="G50" s="1378"/>
      <c r="H50" s="1378"/>
      <c r="I50" s="1377" t="s">
        <v>547</v>
      </c>
      <c r="J50" s="1377"/>
      <c r="K50" s="1377"/>
      <c r="L50" s="1377"/>
      <c r="M50" s="42"/>
      <c r="N50" s="43">
        <v>69</v>
      </c>
    </row>
    <row r="51" spans="1:14" ht="18" customHeight="1" x14ac:dyDescent="0.15">
      <c r="A51" s="44"/>
      <c r="B51" s="1152"/>
      <c r="C51" s="1154"/>
      <c r="D51" s="1152"/>
      <c r="E51" s="1154"/>
      <c r="F51" s="1152"/>
      <c r="G51" s="1153"/>
      <c r="H51" s="1154"/>
      <c r="I51" s="1152"/>
      <c r="J51" s="1153"/>
      <c r="K51" s="1153"/>
      <c r="L51" s="1154"/>
      <c r="M51" s="47" t="s">
        <v>548</v>
      </c>
      <c r="N51" s="48">
        <v>69</v>
      </c>
    </row>
    <row r="52" spans="1:14" ht="18" customHeight="1" x14ac:dyDescent="0.15">
      <c r="A52" s="1381" t="s">
        <v>566</v>
      </c>
      <c r="B52" s="1396" t="s">
        <v>539</v>
      </c>
      <c r="C52" s="1397"/>
      <c r="D52" s="1396" t="s">
        <v>540</v>
      </c>
      <c r="E52" s="1397"/>
      <c r="F52" s="1396" t="s">
        <v>541</v>
      </c>
      <c r="G52" s="1398"/>
      <c r="H52" s="1397"/>
      <c r="I52" s="1396" t="s">
        <v>542</v>
      </c>
      <c r="J52" s="1398"/>
      <c r="K52" s="1398"/>
      <c r="L52" s="1397"/>
      <c r="M52" s="50" t="s">
        <v>543</v>
      </c>
      <c r="N52" s="51" t="s">
        <v>544</v>
      </c>
    </row>
    <row r="53" spans="1:14" ht="26.25" customHeight="1" x14ac:dyDescent="0.15">
      <c r="A53" s="1394"/>
      <c r="B53" s="1376" t="s">
        <v>567</v>
      </c>
      <c r="C53" s="1377"/>
      <c r="D53" s="1377" t="s">
        <v>568</v>
      </c>
      <c r="E53" s="1377"/>
      <c r="F53" s="1378">
        <v>4462357</v>
      </c>
      <c r="G53" s="1378"/>
      <c r="H53" s="1378"/>
      <c r="I53" s="1377" t="s">
        <v>547</v>
      </c>
      <c r="J53" s="1377"/>
      <c r="K53" s="1377"/>
      <c r="L53" s="1377"/>
      <c r="M53" s="52"/>
      <c r="N53" s="43">
        <v>596.47</v>
      </c>
    </row>
    <row r="54" spans="1:14" ht="18" customHeight="1" x14ac:dyDescent="0.15">
      <c r="A54" s="1395"/>
      <c r="B54" s="1152"/>
      <c r="C54" s="1154"/>
      <c r="D54" s="1152"/>
      <c r="E54" s="1154"/>
      <c r="F54" s="1152"/>
      <c r="G54" s="1153"/>
      <c r="H54" s="1154"/>
      <c r="I54" s="1152"/>
      <c r="J54" s="1153"/>
      <c r="K54" s="1153"/>
      <c r="L54" s="1154"/>
      <c r="M54" s="47" t="s">
        <v>548</v>
      </c>
      <c r="N54" s="48">
        <v>596.47</v>
      </c>
    </row>
    <row r="55" spans="1:14" ht="18" customHeight="1" x14ac:dyDescent="0.15">
      <c r="A55" s="1381" t="s">
        <v>569</v>
      </c>
      <c r="B55" s="1396" t="s">
        <v>539</v>
      </c>
      <c r="C55" s="1397"/>
      <c r="D55" s="1396" t="s">
        <v>540</v>
      </c>
      <c r="E55" s="1397"/>
      <c r="F55" s="1396" t="s">
        <v>541</v>
      </c>
      <c r="G55" s="1398"/>
      <c r="H55" s="1397"/>
      <c r="I55" s="1396" t="s">
        <v>542</v>
      </c>
      <c r="J55" s="1398"/>
      <c r="K55" s="1398"/>
      <c r="L55" s="1397"/>
      <c r="M55" s="50" t="s">
        <v>543</v>
      </c>
      <c r="N55" s="51" t="s">
        <v>544</v>
      </c>
    </row>
    <row r="56" spans="1:14" ht="26.25" customHeight="1" x14ac:dyDescent="0.15">
      <c r="A56" s="1394"/>
      <c r="B56" s="1376" t="s">
        <v>570</v>
      </c>
      <c r="C56" s="1377"/>
      <c r="D56" s="1377" t="s">
        <v>571</v>
      </c>
      <c r="E56" s="1377"/>
      <c r="F56" s="1378">
        <v>4464352</v>
      </c>
      <c r="G56" s="1378"/>
      <c r="H56" s="1378"/>
      <c r="I56" s="1377" t="s">
        <v>547</v>
      </c>
      <c r="J56" s="1377"/>
      <c r="K56" s="1377"/>
      <c r="L56" s="1377"/>
      <c r="M56" s="52"/>
      <c r="N56" s="43">
        <v>69</v>
      </c>
    </row>
    <row r="57" spans="1:14" ht="18" customHeight="1" x14ac:dyDescent="0.15">
      <c r="A57" s="1394"/>
      <c r="B57" s="1365"/>
      <c r="C57" s="1366"/>
      <c r="D57" s="1365"/>
      <c r="E57" s="1366"/>
      <c r="F57" s="1365"/>
      <c r="G57" s="1367"/>
      <c r="H57" s="1366"/>
      <c r="I57" s="1365"/>
      <c r="J57" s="1367"/>
      <c r="K57" s="1367"/>
      <c r="L57" s="1366"/>
      <c r="M57" s="38" t="s">
        <v>548</v>
      </c>
      <c r="N57" s="40">
        <v>69</v>
      </c>
    </row>
    <row r="58" spans="1:14" ht="26.25" customHeight="1" x14ac:dyDescent="0.15">
      <c r="A58" s="1394"/>
      <c r="B58" s="1376" t="s">
        <v>572</v>
      </c>
      <c r="C58" s="1377"/>
      <c r="D58" s="1377" t="s">
        <v>571</v>
      </c>
      <c r="E58" s="1377"/>
      <c r="F58" s="1378">
        <v>4464348</v>
      </c>
      <c r="G58" s="1378"/>
      <c r="H58" s="1378"/>
      <c r="I58" s="1377" t="s">
        <v>547</v>
      </c>
      <c r="J58" s="1377"/>
      <c r="K58" s="1377"/>
      <c r="L58" s="1377"/>
      <c r="M58" s="52"/>
      <c r="N58" s="43">
        <v>69</v>
      </c>
    </row>
    <row r="59" spans="1:14" ht="18" customHeight="1" x14ac:dyDescent="0.15">
      <c r="A59" s="1394"/>
      <c r="B59" s="1365"/>
      <c r="C59" s="1366"/>
      <c r="D59" s="1365"/>
      <c r="E59" s="1366"/>
      <c r="F59" s="1365"/>
      <c r="G59" s="1367"/>
      <c r="H59" s="1366"/>
      <c r="I59" s="1365"/>
      <c r="J59" s="1367"/>
      <c r="K59" s="1367"/>
      <c r="L59" s="1366"/>
      <c r="M59" s="38" t="s">
        <v>548</v>
      </c>
      <c r="N59" s="40">
        <v>69</v>
      </c>
    </row>
    <row r="60" spans="1:14" ht="26.25" customHeight="1" x14ac:dyDescent="0.15">
      <c r="A60" s="1394"/>
      <c r="B60" s="1376" t="s">
        <v>573</v>
      </c>
      <c r="C60" s="1377"/>
      <c r="D60" s="1377" t="s">
        <v>571</v>
      </c>
      <c r="E60" s="1377"/>
      <c r="F60" s="1378">
        <v>4465747</v>
      </c>
      <c r="G60" s="1378"/>
      <c r="H60" s="1378"/>
      <c r="I60" s="1377" t="s">
        <v>547</v>
      </c>
      <c r="J60" s="1377"/>
      <c r="K60" s="1377"/>
      <c r="L60" s="1377"/>
      <c r="M60" s="52"/>
      <c r="N60" s="43">
        <v>69</v>
      </c>
    </row>
    <row r="61" spans="1:14" ht="18" customHeight="1" x14ac:dyDescent="0.15">
      <c r="A61" s="1394"/>
      <c r="B61" s="1365"/>
      <c r="C61" s="1366"/>
      <c r="D61" s="1365"/>
      <c r="E61" s="1366"/>
      <c r="F61" s="1365"/>
      <c r="G61" s="1367"/>
      <c r="H61" s="1366"/>
      <c r="I61" s="1365"/>
      <c r="J61" s="1367"/>
      <c r="K61" s="1367"/>
      <c r="L61" s="1366"/>
      <c r="M61" s="38" t="s">
        <v>548</v>
      </c>
      <c r="N61" s="40">
        <v>69</v>
      </c>
    </row>
    <row r="62" spans="1:14" ht="26.25" customHeight="1" x14ac:dyDescent="0.15">
      <c r="A62" s="1394"/>
      <c r="B62" s="1376" t="s">
        <v>574</v>
      </c>
      <c r="C62" s="1377"/>
      <c r="D62" s="1377" t="s">
        <v>571</v>
      </c>
      <c r="E62" s="1377"/>
      <c r="F62" s="1378">
        <v>4468777</v>
      </c>
      <c r="G62" s="1378"/>
      <c r="H62" s="1378"/>
      <c r="I62" s="1377" t="s">
        <v>547</v>
      </c>
      <c r="J62" s="1377"/>
      <c r="K62" s="1377"/>
      <c r="L62" s="1377"/>
      <c r="M62" s="52"/>
      <c r="N62" s="43">
        <v>69</v>
      </c>
    </row>
    <row r="63" spans="1:14" ht="18" customHeight="1" x14ac:dyDescent="0.15">
      <c r="A63" s="1395"/>
      <c r="B63" s="1152"/>
      <c r="C63" s="1154"/>
      <c r="D63" s="1152"/>
      <c r="E63" s="1154"/>
      <c r="F63" s="1152"/>
      <c r="G63" s="1153"/>
      <c r="H63" s="1154"/>
      <c r="I63" s="1152"/>
      <c r="J63" s="1153"/>
      <c r="K63" s="1153"/>
      <c r="L63" s="1154"/>
      <c r="M63" s="47" t="s">
        <v>548</v>
      </c>
      <c r="N63" s="48">
        <v>69</v>
      </c>
    </row>
    <row r="64" spans="1:14" ht="14.25" customHeight="1" x14ac:dyDescent="0.15">
      <c r="A64" s="49" t="s">
        <v>538</v>
      </c>
      <c r="B64" s="1386" t="s">
        <v>539</v>
      </c>
      <c r="C64" s="1387"/>
      <c r="D64" s="1386" t="s">
        <v>540</v>
      </c>
      <c r="E64" s="1387"/>
      <c r="F64" s="1386" t="s">
        <v>541</v>
      </c>
      <c r="G64" s="1390"/>
      <c r="H64" s="1387"/>
      <c r="I64" s="1386" t="s">
        <v>542</v>
      </c>
      <c r="J64" s="1390"/>
      <c r="K64" s="1390"/>
      <c r="L64" s="1387"/>
      <c r="M64" s="1381" t="s">
        <v>543</v>
      </c>
      <c r="N64" s="1383" t="s">
        <v>544</v>
      </c>
    </row>
    <row r="65" spans="1:14" ht="5" customHeight="1" x14ac:dyDescent="0.15">
      <c r="A65" s="1385">
        <v>167699</v>
      </c>
      <c r="B65" s="1388"/>
      <c r="C65" s="1389"/>
      <c r="D65" s="1388"/>
      <c r="E65" s="1389"/>
      <c r="F65" s="1388"/>
      <c r="G65" s="1391"/>
      <c r="H65" s="1389"/>
      <c r="I65" s="1388"/>
      <c r="J65" s="1391"/>
      <c r="K65" s="1391"/>
      <c r="L65" s="1389"/>
      <c r="M65" s="1382"/>
      <c r="N65" s="1384"/>
    </row>
    <row r="66" spans="1:14" ht="16.5" customHeight="1" x14ac:dyDescent="0.15">
      <c r="A66" s="1385"/>
      <c r="B66" s="1376" t="s">
        <v>575</v>
      </c>
      <c r="C66" s="1377"/>
      <c r="D66" s="1377" t="s">
        <v>576</v>
      </c>
      <c r="E66" s="1377"/>
      <c r="F66" s="1378">
        <v>4466715</v>
      </c>
      <c r="G66" s="1378"/>
      <c r="H66" s="1378"/>
      <c r="I66" s="1377" t="s">
        <v>547</v>
      </c>
      <c r="J66" s="1377"/>
      <c r="K66" s="1377"/>
      <c r="L66" s="1377"/>
      <c r="M66" s="1368"/>
      <c r="N66" s="33">
        <v>23</v>
      </c>
    </row>
    <row r="67" spans="1:14" ht="18" customHeight="1" x14ac:dyDescent="0.15">
      <c r="A67" s="34"/>
      <c r="B67" s="1329"/>
      <c r="C67" s="1091"/>
      <c r="D67" s="1373" t="s">
        <v>576</v>
      </c>
      <c r="E67" s="1373"/>
      <c r="F67" s="1375">
        <v>4466716</v>
      </c>
      <c r="G67" s="1375"/>
      <c r="H67" s="1375"/>
      <c r="I67" s="1373" t="s">
        <v>547</v>
      </c>
      <c r="J67" s="1373"/>
      <c r="K67" s="1373"/>
      <c r="L67" s="1373"/>
      <c r="M67" s="1369"/>
      <c r="N67" s="35">
        <v>23</v>
      </c>
    </row>
    <row r="68" spans="1:14" ht="18" customHeight="1" x14ac:dyDescent="0.15">
      <c r="A68" s="34"/>
      <c r="B68" s="1329"/>
      <c r="C68" s="1091"/>
      <c r="D68" s="1373" t="s">
        <v>576</v>
      </c>
      <c r="E68" s="1373"/>
      <c r="F68" s="1375">
        <v>4466717</v>
      </c>
      <c r="G68" s="1375"/>
      <c r="H68" s="1375"/>
      <c r="I68" s="1373" t="s">
        <v>547</v>
      </c>
      <c r="J68" s="1373"/>
      <c r="K68" s="1373"/>
      <c r="L68" s="1373"/>
      <c r="M68" s="1369"/>
      <c r="N68" s="35">
        <v>20</v>
      </c>
    </row>
    <row r="69" spans="1:14" ht="18" customHeight="1" x14ac:dyDescent="0.15">
      <c r="A69" s="34"/>
      <c r="B69" s="1329"/>
      <c r="C69" s="1091"/>
      <c r="D69" s="1373" t="s">
        <v>576</v>
      </c>
      <c r="E69" s="1373"/>
      <c r="F69" s="1375">
        <v>4466718</v>
      </c>
      <c r="G69" s="1375"/>
      <c r="H69" s="1375"/>
      <c r="I69" s="1373" t="s">
        <v>547</v>
      </c>
      <c r="J69" s="1373"/>
      <c r="K69" s="1373"/>
      <c r="L69" s="1373"/>
      <c r="M69" s="1369"/>
      <c r="N69" s="35">
        <v>16</v>
      </c>
    </row>
    <row r="70" spans="1:14" ht="18" customHeight="1" x14ac:dyDescent="0.15">
      <c r="A70" s="34"/>
      <c r="B70" s="1329"/>
      <c r="C70" s="1091"/>
      <c r="D70" s="1373" t="s">
        <v>576</v>
      </c>
      <c r="E70" s="1373"/>
      <c r="F70" s="1375">
        <v>4466719</v>
      </c>
      <c r="G70" s="1375"/>
      <c r="H70" s="1375"/>
      <c r="I70" s="1373" t="s">
        <v>547</v>
      </c>
      <c r="J70" s="1373"/>
      <c r="K70" s="1373"/>
      <c r="L70" s="1373"/>
      <c r="M70" s="1369"/>
      <c r="N70" s="35">
        <v>13</v>
      </c>
    </row>
    <row r="71" spans="1:14" ht="19.5" customHeight="1" x14ac:dyDescent="0.15">
      <c r="A71" s="34"/>
      <c r="B71" s="1329"/>
      <c r="C71" s="1091"/>
      <c r="D71" s="1373" t="s">
        <v>576</v>
      </c>
      <c r="E71" s="1373"/>
      <c r="F71" s="1375">
        <v>4466720</v>
      </c>
      <c r="G71" s="1375"/>
      <c r="H71" s="1375"/>
      <c r="I71" s="1373" t="s">
        <v>547</v>
      </c>
      <c r="J71" s="1373"/>
      <c r="K71" s="1373"/>
      <c r="L71" s="1373"/>
      <c r="M71" s="1370"/>
      <c r="N71" s="37">
        <v>35</v>
      </c>
    </row>
    <row r="72" spans="1:14" ht="18" customHeight="1" x14ac:dyDescent="0.15">
      <c r="A72" s="34"/>
      <c r="B72" s="1365"/>
      <c r="C72" s="1366"/>
      <c r="D72" s="1365"/>
      <c r="E72" s="1366"/>
      <c r="F72" s="1365"/>
      <c r="G72" s="1367"/>
      <c r="H72" s="1366"/>
      <c r="I72" s="1365"/>
      <c r="J72" s="1367"/>
      <c r="K72" s="1367"/>
      <c r="L72" s="1366"/>
      <c r="M72" s="38" t="s">
        <v>548</v>
      </c>
      <c r="N72" s="40">
        <v>130</v>
      </c>
    </row>
    <row r="73" spans="1:14" ht="17.75" customHeight="1" x14ac:dyDescent="0.15">
      <c r="A73" s="44"/>
      <c r="B73" s="1376" t="s">
        <v>577</v>
      </c>
      <c r="C73" s="1377"/>
      <c r="D73" s="1377" t="s">
        <v>576</v>
      </c>
      <c r="E73" s="1377"/>
      <c r="F73" s="1378">
        <v>4466724</v>
      </c>
      <c r="G73" s="1378"/>
      <c r="H73" s="1378"/>
      <c r="I73" s="1377" t="s">
        <v>547</v>
      </c>
      <c r="J73" s="1377"/>
      <c r="K73" s="1377"/>
      <c r="L73" s="1377"/>
      <c r="M73" s="45"/>
      <c r="N73" s="33">
        <v>23</v>
      </c>
    </row>
    <row r="74" spans="1:14" ht="2" customHeight="1" x14ac:dyDescent="0.15"/>
    <row r="75" spans="1:14" ht="14.25" customHeight="1" x14ac:dyDescent="0.15">
      <c r="A75" s="53" t="s">
        <v>538</v>
      </c>
      <c r="B75" s="1374" t="s">
        <v>577</v>
      </c>
      <c r="C75" s="1373"/>
      <c r="D75" s="1373" t="s">
        <v>576</v>
      </c>
      <c r="E75" s="1373"/>
      <c r="F75" s="1375">
        <v>4466725</v>
      </c>
      <c r="G75" s="1375"/>
      <c r="H75" s="1375"/>
      <c r="I75" s="1373" t="s">
        <v>547</v>
      </c>
      <c r="J75" s="1373"/>
      <c r="K75" s="1373"/>
      <c r="L75" s="1373"/>
      <c r="M75" s="1369"/>
      <c r="N75" s="35">
        <v>23</v>
      </c>
    </row>
    <row r="76" spans="1:14" ht="21.5" customHeight="1" x14ac:dyDescent="0.15">
      <c r="A76" s="54">
        <v>167699</v>
      </c>
      <c r="B76" s="1410"/>
      <c r="C76" s="1078"/>
      <c r="D76" s="1373" t="s">
        <v>576</v>
      </c>
      <c r="E76" s="1373"/>
      <c r="F76" s="1375">
        <v>4466726</v>
      </c>
      <c r="G76" s="1375"/>
      <c r="H76" s="1375"/>
      <c r="I76" s="1373" t="s">
        <v>547</v>
      </c>
      <c r="J76" s="1373"/>
      <c r="K76" s="1373"/>
      <c r="L76" s="1373"/>
      <c r="M76" s="1369"/>
      <c r="N76" s="35">
        <v>20</v>
      </c>
    </row>
    <row r="77" spans="1:14" ht="18" customHeight="1" x14ac:dyDescent="0.15">
      <c r="A77" s="55"/>
      <c r="B77" s="1329"/>
      <c r="C77" s="1091"/>
      <c r="D77" s="1373" t="s">
        <v>576</v>
      </c>
      <c r="E77" s="1373"/>
      <c r="F77" s="1375">
        <v>4466727</v>
      </c>
      <c r="G77" s="1375"/>
      <c r="H77" s="1375"/>
      <c r="I77" s="1373" t="s">
        <v>547</v>
      </c>
      <c r="J77" s="1373"/>
      <c r="K77" s="1373"/>
      <c r="L77" s="1373"/>
      <c r="M77" s="1369"/>
      <c r="N77" s="35">
        <v>16</v>
      </c>
    </row>
    <row r="78" spans="1:14" ht="18" customHeight="1" x14ac:dyDescent="0.15">
      <c r="A78" s="55"/>
      <c r="B78" s="1329"/>
      <c r="C78" s="1091"/>
      <c r="D78" s="1373" t="s">
        <v>576</v>
      </c>
      <c r="E78" s="1373"/>
      <c r="F78" s="1375">
        <v>4466728</v>
      </c>
      <c r="G78" s="1375"/>
      <c r="H78" s="1375"/>
      <c r="I78" s="1373" t="s">
        <v>547</v>
      </c>
      <c r="J78" s="1373"/>
      <c r="K78" s="1373"/>
      <c r="L78" s="1373"/>
      <c r="M78" s="1369"/>
      <c r="N78" s="35">
        <v>13</v>
      </c>
    </row>
    <row r="79" spans="1:14" ht="19.5" customHeight="1" x14ac:dyDescent="0.15">
      <c r="A79" s="55"/>
      <c r="B79" s="1329"/>
      <c r="C79" s="1091"/>
      <c r="D79" s="1373" t="s">
        <v>576</v>
      </c>
      <c r="E79" s="1373"/>
      <c r="F79" s="1375">
        <v>4466729</v>
      </c>
      <c r="G79" s="1375"/>
      <c r="H79" s="1375"/>
      <c r="I79" s="1373" t="s">
        <v>547</v>
      </c>
      <c r="J79" s="1373"/>
      <c r="K79" s="1373"/>
      <c r="L79" s="1373"/>
      <c r="M79" s="1370"/>
      <c r="N79" s="37">
        <v>35</v>
      </c>
    </row>
    <row r="80" spans="1:14" ht="18" customHeight="1" x14ac:dyDescent="0.15">
      <c r="A80" s="56"/>
      <c r="B80" s="1152"/>
      <c r="C80" s="1154"/>
      <c r="D80" s="1152"/>
      <c r="E80" s="1154"/>
      <c r="F80" s="1152"/>
      <c r="G80" s="1153"/>
      <c r="H80" s="1154"/>
      <c r="I80" s="1152"/>
      <c r="J80" s="1153"/>
      <c r="K80" s="1153"/>
      <c r="L80" s="1154"/>
      <c r="M80" s="47" t="s">
        <v>548</v>
      </c>
      <c r="N80" s="48">
        <v>130</v>
      </c>
    </row>
    <row r="81" spans="1:14" ht="14.25" customHeight="1" x14ac:dyDescent="0.15">
      <c r="A81" s="32" t="s">
        <v>538</v>
      </c>
      <c r="B81" s="1386" t="s">
        <v>539</v>
      </c>
      <c r="C81" s="1387"/>
      <c r="D81" s="1386" t="s">
        <v>540</v>
      </c>
      <c r="E81" s="1387"/>
      <c r="F81" s="1386" t="s">
        <v>541</v>
      </c>
      <c r="G81" s="1390"/>
      <c r="H81" s="1387"/>
      <c r="I81" s="1386" t="s">
        <v>542</v>
      </c>
      <c r="J81" s="1390"/>
      <c r="K81" s="1390"/>
      <c r="L81" s="1387"/>
      <c r="M81" s="1381" t="s">
        <v>543</v>
      </c>
      <c r="N81" s="1383" t="s">
        <v>544</v>
      </c>
    </row>
    <row r="82" spans="1:14" ht="5" customHeight="1" x14ac:dyDescent="0.15">
      <c r="A82" s="1385">
        <v>176583</v>
      </c>
      <c r="B82" s="1388"/>
      <c r="C82" s="1389"/>
      <c r="D82" s="1388"/>
      <c r="E82" s="1389"/>
      <c r="F82" s="1388"/>
      <c r="G82" s="1391"/>
      <c r="H82" s="1389"/>
      <c r="I82" s="1388"/>
      <c r="J82" s="1391"/>
      <c r="K82" s="1391"/>
      <c r="L82" s="1389"/>
      <c r="M82" s="1382"/>
      <c r="N82" s="1384"/>
    </row>
    <row r="83" spans="1:14" ht="16.5" customHeight="1" x14ac:dyDescent="0.15">
      <c r="A83" s="1385"/>
      <c r="B83" s="1376" t="s">
        <v>578</v>
      </c>
      <c r="C83" s="1377"/>
      <c r="D83" s="1377" t="s">
        <v>579</v>
      </c>
      <c r="E83" s="1377"/>
      <c r="F83" s="1378">
        <v>4465574</v>
      </c>
      <c r="G83" s="1378"/>
      <c r="H83" s="1378"/>
      <c r="I83" s="1377" t="s">
        <v>547</v>
      </c>
      <c r="J83" s="1377"/>
      <c r="K83" s="1377"/>
      <c r="L83" s="1377"/>
      <c r="M83" s="1368"/>
      <c r="N83" s="33">
        <v>52</v>
      </c>
    </row>
    <row r="84" spans="1:14" ht="18" customHeight="1" x14ac:dyDescent="0.15">
      <c r="A84" s="34"/>
      <c r="B84" s="1329"/>
      <c r="C84" s="1091"/>
      <c r="D84" s="1373" t="s">
        <v>579</v>
      </c>
      <c r="E84" s="1373"/>
      <c r="F84" s="1375">
        <v>4465575</v>
      </c>
      <c r="G84" s="1375"/>
      <c r="H84" s="1375"/>
      <c r="I84" s="1373" t="s">
        <v>547</v>
      </c>
      <c r="J84" s="1373"/>
      <c r="K84" s="1373"/>
      <c r="L84" s="1373"/>
      <c r="M84" s="1369"/>
      <c r="N84" s="35">
        <v>35</v>
      </c>
    </row>
    <row r="85" spans="1:14" ht="18" customHeight="1" x14ac:dyDescent="0.15">
      <c r="A85" s="34"/>
      <c r="B85" s="1329"/>
      <c r="C85" s="1091"/>
      <c r="D85" s="1373" t="s">
        <v>579</v>
      </c>
      <c r="E85" s="1373"/>
      <c r="F85" s="1375">
        <v>4465576</v>
      </c>
      <c r="G85" s="1375"/>
      <c r="H85" s="1375"/>
      <c r="I85" s="1373" t="s">
        <v>547</v>
      </c>
      <c r="J85" s="1373"/>
      <c r="K85" s="1373"/>
      <c r="L85" s="1373"/>
      <c r="M85" s="1369"/>
      <c r="N85" s="35">
        <v>13</v>
      </c>
    </row>
    <row r="86" spans="1:14" ht="19.5" customHeight="1" x14ac:dyDescent="0.15">
      <c r="A86" s="34"/>
      <c r="B86" s="1329"/>
      <c r="C86" s="1091"/>
      <c r="D86" s="1373" t="s">
        <v>579</v>
      </c>
      <c r="E86" s="1373"/>
      <c r="F86" s="1375">
        <v>4465577</v>
      </c>
      <c r="G86" s="1375"/>
      <c r="H86" s="1375"/>
      <c r="I86" s="1373" t="s">
        <v>547</v>
      </c>
      <c r="J86" s="1373"/>
      <c r="K86" s="1373"/>
      <c r="L86" s="1373"/>
      <c r="M86" s="1370"/>
      <c r="N86" s="37">
        <v>13</v>
      </c>
    </row>
    <row r="87" spans="1:14" ht="18" customHeight="1" x14ac:dyDescent="0.15">
      <c r="A87" s="44"/>
      <c r="B87" s="1152"/>
      <c r="C87" s="1154"/>
      <c r="D87" s="1152"/>
      <c r="E87" s="1154"/>
      <c r="F87" s="1152"/>
      <c r="G87" s="1153"/>
      <c r="H87" s="1154"/>
      <c r="I87" s="1152"/>
      <c r="J87" s="1153"/>
      <c r="K87" s="1153"/>
      <c r="L87" s="1154"/>
      <c r="M87" s="47" t="s">
        <v>548</v>
      </c>
      <c r="N87" s="48">
        <v>113</v>
      </c>
    </row>
    <row r="88" spans="1:14" ht="14.25" customHeight="1" x14ac:dyDescent="0.15">
      <c r="A88" s="32" t="s">
        <v>538</v>
      </c>
      <c r="B88" s="1386" t="s">
        <v>539</v>
      </c>
      <c r="C88" s="1387"/>
      <c r="D88" s="1386" t="s">
        <v>540</v>
      </c>
      <c r="E88" s="1387"/>
      <c r="F88" s="1386" t="s">
        <v>541</v>
      </c>
      <c r="G88" s="1390"/>
      <c r="H88" s="1387"/>
      <c r="I88" s="1386" t="s">
        <v>542</v>
      </c>
      <c r="J88" s="1390"/>
      <c r="K88" s="1390"/>
      <c r="L88" s="1387"/>
      <c r="M88" s="1381" t="s">
        <v>543</v>
      </c>
      <c r="N88" s="1383" t="s">
        <v>544</v>
      </c>
    </row>
    <row r="89" spans="1:14" ht="5" customHeight="1" x14ac:dyDescent="0.15">
      <c r="A89" s="1385">
        <v>185</v>
      </c>
      <c r="B89" s="1388"/>
      <c r="C89" s="1389"/>
      <c r="D89" s="1388"/>
      <c r="E89" s="1389"/>
      <c r="F89" s="1388"/>
      <c r="G89" s="1391"/>
      <c r="H89" s="1389"/>
      <c r="I89" s="1388"/>
      <c r="J89" s="1391"/>
      <c r="K89" s="1391"/>
      <c r="L89" s="1389"/>
      <c r="M89" s="1382"/>
      <c r="N89" s="1384"/>
    </row>
    <row r="90" spans="1:14" ht="14.25" customHeight="1" x14ac:dyDescent="0.15">
      <c r="A90" s="1385"/>
      <c r="B90" s="1376" t="s">
        <v>580</v>
      </c>
      <c r="C90" s="1377"/>
      <c r="D90" s="1377" t="s">
        <v>581</v>
      </c>
      <c r="E90" s="1377"/>
      <c r="F90" s="1378">
        <v>4461956</v>
      </c>
      <c r="G90" s="1378"/>
      <c r="H90" s="1378"/>
      <c r="I90" s="1377" t="s">
        <v>547</v>
      </c>
      <c r="J90" s="1377"/>
      <c r="K90" s="1377"/>
      <c r="L90" s="1377"/>
      <c r="M90" s="1379"/>
      <c r="N90" s="33">
        <v>57</v>
      </c>
    </row>
    <row r="91" spans="1:14" ht="14.25" customHeight="1" x14ac:dyDescent="0.15">
      <c r="A91" s="34"/>
      <c r="B91" s="1329"/>
      <c r="C91" s="1091"/>
      <c r="D91" s="1373" t="s">
        <v>582</v>
      </c>
      <c r="E91" s="1373"/>
      <c r="F91" s="1091"/>
      <c r="G91" s="1091"/>
      <c r="H91" s="1091"/>
      <c r="I91" s="1091"/>
      <c r="J91" s="1091"/>
      <c r="K91" s="1091"/>
      <c r="L91" s="1091"/>
      <c r="M91" s="1380"/>
      <c r="N91" s="41"/>
    </row>
    <row r="92" spans="1:14" ht="18" customHeight="1" x14ac:dyDescent="0.15">
      <c r="A92" s="34"/>
      <c r="B92" s="1365"/>
      <c r="C92" s="1366"/>
      <c r="D92" s="1365"/>
      <c r="E92" s="1366"/>
      <c r="F92" s="1365"/>
      <c r="G92" s="1367"/>
      <c r="H92" s="1366"/>
      <c r="I92" s="1365"/>
      <c r="J92" s="1367"/>
      <c r="K92" s="1367"/>
      <c r="L92" s="1366"/>
      <c r="M92" s="38" t="s">
        <v>548</v>
      </c>
      <c r="N92" s="40">
        <v>57</v>
      </c>
    </row>
    <row r="93" spans="1:14" ht="14.25" customHeight="1" x14ac:dyDescent="0.15">
      <c r="A93" s="34"/>
      <c r="B93" s="1376" t="s">
        <v>583</v>
      </c>
      <c r="C93" s="1377"/>
      <c r="D93" s="1377" t="s">
        <v>581</v>
      </c>
      <c r="E93" s="1377"/>
      <c r="F93" s="1378">
        <v>4462723</v>
      </c>
      <c r="G93" s="1378"/>
      <c r="H93" s="1378"/>
      <c r="I93" s="1377" t="s">
        <v>547</v>
      </c>
      <c r="J93" s="1377"/>
      <c r="K93" s="1377"/>
      <c r="L93" s="1377"/>
      <c r="M93" s="1379"/>
      <c r="N93" s="33">
        <v>565.6</v>
      </c>
    </row>
    <row r="94" spans="1:14" ht="14.25" customHeight="1" x14ac:dyDescent="0.15">
      <c r="A94" s="34"/>
      <c r="B94" s="1329"/>
      <c r="C94" s="1091"/>
      <c r="D94" s="1373" t="s">
        <v>582</v>
      </c>
      <c r="E94" s="1373"/>
      <c r="F94" s="1091"/>
      <c r="G94" s="1091"/>
      <c r="H94" s="1091"/>
      <c r="I94" s="1091"/>
      <c r="J94" s="1091"/>
      <c r="K94" s="1091"/>
      <c r="L94" s="1091"/>
      <c r="M94" s="1380"/>
      <c r="N94" s="41"/>
    </row>
    <row r="95" spans="1:14" ht="18" customHeight="1" x14ac:dyDescent="0.15">
      <c r="A95" s="34"/>
      <c r="B95" s="1365"/>
      <c r="C95" s="1366"/>
      <c r="D95" s="1365"/>
      <c r="E95" s="1366"/>
      <c r="F95" s="1365"/>
      <c r="G95" s="1367"/>
      <c r="H95" s="1366"/>
      <c r="I95" s="1365"/>
      <c r="J95" s="1367"/>
      <c r="K95" s="1367"/>
      <c r="L95" s="1366"/>
      <c r="M95" s="38" t="s">
        <v>548</v>
      </c>
      <c r="N95" s="40">
        <v>565.6</v>
      </c>
    </row>
    <row r="96" spans="1:14" ht="14.25" customHeight="1" x14ac:dyDescent="0.15">
      <c r="A96" s="34"/>
      <c r="B96" s="1376" t="s">
        <v>584</v>
      </c>
      <c r="C96" s="1377"/>
      <c r="D96" s="1377" t="s">
        <v>581</v>
      </c>
      <c r="E96" s="1377"/>
      <c r="F96" s="1378">
        <v>4463139</v>
      </c>
      <c r="G96" s="1378"/>
      <c r="H96" s="1378"/>
      <c r="I96" s="1377" t="s">
        <v>547</v>
      </c>
      <c r="J96" s="1377"/>
      <c r="K96" s="1377"/>
      <c r="L96" s="1377"/>
      <c r="M96" s="1379"/>
      <c r="N96" s="33">
        <v>57</v>
      </c>
    </row>
    <row r="97" spans="1:14" ht="14.25" customHeight="1" x14ac:dyDescent="0.15">
      <c r="A97" s="34"/>
      <c r="B97" s="1329"/>
      <c r="C97" s="1091"/>
      <c r="D97" s="1373" t="s">
        <v>582</v>
      </c>
      <c r="E97" s="1373"/>
      <c r="F97" s="1091"/>
      <c r="G97" s="1091"/>
      <c r="H97" s="1091"/>
      <c r="I97" s="1091"/>
      <c r="J97" s="1091"/>
      <c r="K97" s="1091"/>
      <c r="L97" s="1091"/>
      <c r="M97" s="1380"/>
      <c r="N97" s="41"/>
    </row>
    <row r="98" spans="1:14" ht="18" customHeight="1" x14ac:dyDescent="0.15">
      <c r="A98" s="34"/>
      <c r="B98" s="1365"/>
      <c r="C98" s="1366"/>
      <c r="D98" s="1365"/>
      <c r="E98" s="1366"/>
      <c r="F98" s="1365"/>
      <c r="G98" s="1367"/>
      <c r="H98" s="1366"/>
      <c r="I98" s="1365"/>
      <c r="J98" s="1367"/>
      <c r="K98" s="1367"/>
      <c r="L98" s="1366"/>
      <c r="M98" s="38" t="s">
        <v>548</v>
      </c>
      <c r="N98" s="40">
        <v>57</v>
      </c>
    </row>
    <row r="99" spans="1:14" ht="14.25" customHeight="1" x14ac:dyDescent="0.15">
      <c r="A99" s="34"/>
      <c r="B99" s="1376" t="s">
        <v>585</v>
      </c>
      <c r="C99" s="1377"/>
      <c r="D99" s="1377" t="s">
        <v>581</v>
      </c>
      <c r="E99" s="1377"/>
      <c r="F99" s="1378">
        <v>4467515</v>
      </c>
      <c r="G99" s="1378"/>
      <c r="H99" s="1378"/>
      <c r="I99" s="1377" t="s">
        <v>547</v>
      </c>
      <c r="J99" s="1377"/>
      <c r="K99" s="1377"/>
      <c r="L99" s="1377"/>
      <c r="M99" s="1379"/>
      <c r="N99" s="33">
        <v>229</v>
      </c>
    </row>
    <row r="100" spans="1:14" ht="14.25" customHeight="1" x14ac:dyDescent="0.15">
      <c r="A100" s="34"/>
      <c r="B100" s="1329"/>
      <c r="C100" s="1091"/>
      <c r="D100" s="1373" t="s">
        <v>582</v>
      </c>
      <c r="E100" s="1373"/>
      <c r="F100" s="1091"/>
      <c r="G100" s="1091"/>
      <c r="H100" s="1091"/>
      <c r="I100" s="1091"/>
      <c r="J100" s="1091"/>
      <c r="K100" s="1091"/>
      <c r="L100" s="1091"/>
      <c r="M100" s="1380"/>
      <c r="N100" s="41"/>
    </row>
    <row r="101" spans="1:14" ht="18" customHeight="1" x14ac:dyDescent="0.15">
      <c r="A101" s="34"/>
      <c r="B101" s="1365"/>
      <c r="C101" s="1366"/>
      <c r="D101" s="1365"/>
      <c r="E101" s="1366"/>
      <c r="F101" s="1365"/>
      <c r="G101" s="1367"/>
      <c r="H101" s="1366"/>
      <c r="I101" s="1365"/>
      <c r="J101" s="1367"/>
      <c r="K101" s="1367"/>
      <c r="L101" s="1366"/>
      <c r="M101" s="38" t="s">
        <v>548</v>
      </c>
      <c r="N101" s="40">
        <v>229</v>
      </c>
    </row>
    <row r="102" spans="1:14" ht="14.25" customHeight="1" x14ac:dyDescent="0.15">
      <c r="A102" s="34"/>
      <c r="B102" s="1376" t="s">
        <v>586</v>
      </c>
      <c r="C102" s="1377"/>
      <c r="D102" s="1377" t="s">
        <v>581</v>
      </c>
      <c r="E102" s="1377"/>
      <c r="F102" s="1378">
        <v>4469054</v>
      </c>
      <c r="G102" s="1378"/>
      <c r="H102" s="1378"/>
      <c r="I102" s="1377" t="s">
        <v>547</v>
      </c>
      <c r="J102" s="1377"/>
      <c r="K102" s="1377"/>
      <c r="L102" s="1377"/>
      <c r="M102" s="1379"/>
      <c r="N102" s="33">
        <v>57</v>
      </c>
    </row>
    <row r="103" spans="1:14" ht="14.25" customHeight="1" x14ac:dyDescent="0.15">
      <c r="A103" s="34"/>
      <c r="B103" s="1329"/>
      <c r="C103" s="1091"/>
      <c r="D103" s="1373" t="s">
        <v>582</v>
      </c>
      <c r="E103" s="1373"/>
      <c r="F103" s="1091"/>
      <c r="G103" s="1091"/>
      <c r="H103" s="1091"/>
      <c r="I103" s="1091"/>
      <c r="J103" s="1091"/>
      <c r="K103" s="1091"/>
      <c r="L103" s="1091"/>
      <c r="M103" s="1380"/>
      <c r="N103" s="41"/>
    </row>
    <row r="104" spans="1:14" ht="18" customHeight="1" x14ac:dyDescent="0.15">
      <c r="A104" s="34"/>
      <c r="B104" s="1365"/>
      <c r="C104" s="1366"/>
      <c r="D104" s="1365"/>
      <c r="E104" s="1366"/>
      <c r="F104" s="1365"/>
      <c r="G104" s="1367"/>
      <c r="H104" s="1366"/>
      <c r="I104" s="1365"/>
      <c r="J104" s="1367"/>
      <c r="K104" s="1367"/>
      <c r="L104" s="1366"/>
      <c r="M104" s="38" t="s">
        <v>548</v>
      </c>
      <c r="N104" s="40">
        <v>57</v>
      </c>
    </row>
    <row r="105" spans="1:14" ht="14.25" customHeight="1" x14ac:dyDescent="0.15">
      <c r="A105" s="34"/>
      <c r="B105" s="1376" t="s">
        <v>587</v>
      </c>
      <c r="C105" s="1377"/>
      <c r="D105" s="1377" t="s">
        <v>581</v>
      </c>
      <c r="E105" s="1377"/>
      <c r="F105" s="1378">
        <v>4469631</v>
      </c>
      <c r="G105" s="1378"/>
      <c r="H105" s="1378"/>
      <c r="I105" s="1377" t="s">
        <v>547</v>
      </c>
      <c r="J105" s="1377"/>
      <c r="K105" s="1377"/>
      <c r="L105" s="1377"/>
      <c r="M105" s="1368"/>
      <c r="N105" s="33">
        <v>91</v>
      </c>
    </row>
    <row r="106" spans="1:14" ht="14.25" customHeight="1" x14ac:dyDescent="0.15">
      <c r="A106" s="34"/>
      <c r="B106" s="1329"/>
      <c r="C106" s="1091"/>
      <c r="D106" s="1373" t="s">
        <v>582</v>
      </c>
      <c r="E106" s="1373"/>
      <c r="F106" s="1091"/>
      <c r="G106" s="1091"/>
      <c r="H106" s="1091"/>
      <c r="I106" s="1091"/>
      <c r="J106" s="1091"/>
      <c r="K106" s="1091"/>
      <c r="L106" s="1091"/>
      <c r="M106" s="1369"/>
      <c r="N106" s="57"/>
    </row>
    <row r="107" spans="1:14" ht="14.25" customHeight="1" x14ac:dyDescent="0.15">
      <c r="A107" s="34"/>
      <c r="B107" s="1329"/>
      <c r="C107" s="1091"/>
      <c r="D107" s="1373" t="s">
        <v>581</v>
      </c>
      <c r="E107" s="1373"/>
      <c r="F107" s="1375">
        <v>4469632</v>
      </c>
      <c r="G107" s="1375"/>
      <c r="H107" s="1375"/>
      <c r="I107" s="1373" t="s">
        <v>547</v>
      </c>
      <c r="J107" s="1373"/>
      <c r="K107" s="1373"/>
      <c r="L107" s="1373"/>
      <c r="M107" s="1369"/>
      <c r="N107" s="35">
        <v>57</v>
      </c>
    </row>
    <row r="108" spans="1:14" ht="14.25" customHeight="1" x14ac:dyDescent="0.15">
      <c r="A108" s="34"/>
      <c r="B108" s="1329"/>
      <c r="C108" s="1091"/>
      <c r="D108" s="1373" t="s">
        <v>582</v>
      </c>
      <c r="E108" s="1373"/>
      <c r="F108" s="1091"/>
      <c r="G108" s="1091"/>
      <c r="H108" s="1091"/>
      <c r="I108" s="1091"/>
      <c r="J108" s="1091"/>
      <c r="K108" s="1091"/>
      <c r="L108" s="1091"/>
      <c r="M108" s="1370"/>
      <c r="N108" s="41"/>
    </row>
    <row r="109" spans="1:14" ht="18" customHeight="1" x14ac:dyDescent="0.15">
      <c r="A109" s="44"/>
      <c r="B109" s="1152"/>
      <c r="C109" s="1154"/>
      <c r="D109" s="1152"/>
      <c r="E109" s="1154"/>
      <c r="F109" s="1152"/>
      <c r="G109" s="1153"/>
      <c r="H109" s="1154"/>
      <c r="I109" s="1152"/>
      <c r="J109" s="1153"/>
      <c r="K109" s="1153"/>
      <c r="L109" s="1154"/>
      <c r="M109" s="47" t="s">
        <v>548</v>
      </c>
      <c r="N109" s="48">
        <v>148</v>
      </c>
    </row>
    <row r="110" spans="1:14" ht="18" customHeight="1" x14ac:dyDescent="0.15">
      <c r="A110" s="1381" t="s">
        <v>588</v>
      </c>
      <c r="B110" s="1396" t="s">
        <v>539</v>
      </c>
      <c r="C110" s="1397"/>
      <c r="D110" s="1396" t="s">
        <v>540</v>
      </c>
      <c r="E110" s="1397"/>
      <c r="F110" s="1396" t="s">
        <v>541</v>
      </c>
      <c r="G110" s="1398"/>
      <c r="H110" s="1397"/>
      <c r="I110" s="1396" t="s">
        <v>542</v>
      </c>
      <c r="J110" s="1398"/>
      <c r="K110" s="1398"/>
      <c r="L110" s="1397"/>
      <c r="M110" s="50" t="s">
        <v>543</v>
      </c>
      <c r="N110" s="51" t="s">
        <v>544</v>
      </c>
    </row>
    <row r="111" spans="1:14" ht="74.75" customHeight="1" x14ac:dyDescent="0.15">
      <c r="A111" s="1394"/>
      <c r="B111" s="1376" t="s">
        <v>589</v>
      </c>
      <c r="C111" s="1377"/>
      <c r="D111" s="1368" t="s">
        <v>590</v>
      </c>
      <c r="E111" s="1368"/>
      <c r="F111" s="1368" t="s">
        <v>591</v>
      </c>
      <c r="G111" s="1368"/>
      <c r="H111" s="1368"/>
      <c r="I111" s="1368" t="s">
        <v>592</v>
      </c>
      <c r="J111" s="1368"/>
      <c r="K111" s="1368"/>
      <c r="L111" s="1368"/>
      <c r="M111" s="58"/>
      <c r="N111" s="59" t="s">
        <v>593</v>
      </c>
    </row>
    <row r="112" spans="1:14" ht="17.75" customHeight="1" x14ac:dyDescent="0.15">
      <c r="A112" s="44"/>
      <c r="B112" s="1365"/>
      <c r="C112" s="1366"/>
      <c r="D112" s="1365"/>
      <c r="E112" s="1366"/>
      <c r="F112" s="1365"/>
      <c r="G112" s="1367"/>
      <c r="H112" s="1366"/>
      <c r="I112" s="1365"/>
      <c r="J112" s="1367"/>
      <c r="K112" s="1367"/>
      <c r="L112" s="1366"/>
      <c r="M112" s="38" t="s">
        <v>548</v>
      </c>
      <c r="N112" s="40">
        <v>48</v>
      </c>
    </row>
    <row r="113" spans="1:14" ht="2" customHeight="1" x14ac:dyDescent="0.15"/>
    <row r="114" spans="1:14" ht="17.75" customHeight="1" x14ac:dyDescent="0.15">
      <c r="A114" s="1392" t="s">
        <v>594</v>
      </c>
      <c r="B114" s="1388" t="s">
        <v>539</v>
      </c>
      <c r="C114" s="1389"/>
      <c r="D114" s="1388" t="s">
        <v>540</v>
      </c>
      <c r="E114" s="1389"/>
      <c r="F114" s="1388" t="s">
        <v>541</v>
      </c>
      <c r="G114" s="1391"/>
      <c r="H114" s="1389"/>
      <c r="I114" s="1388" t="s">
        <v>542</v>
      </c>
      <c r="J114" s="1391"/>
      <c r="K114" s="1391"/>
      <c r="L114" s="1389"/>
      <c r="M114" s="50" t="s">
        <v>543</v>
      </c>
      <c r="N114" s="51" t="s">
        <v>544</v>
      </c>
    </row>
    <row r="115" spans="1:14" ht="18" customHeight="1" x14ac:dyDescent="0.15">
      <c r="A115" s="1392"/>
      <c r="B115" s="1376" t="s">
        <v>595</v>
      </c>
      <c r="C115" s="1377"/>
      <c r="D115" s="1377" t="s">
        <v>596</v>
      </c>
      <c r="E115" s="1377"/>
      <c r="F115" s="1377"/>
      <c r="G115" s="1377"/>
      <c r="H115" s="1377"/>
      <c r="I115" s="1377" t="s">
        <v>547</v>
      </c>
      <c r="J115" s="1377"/>
      <c r="K115" s="1377"/>
      <c r="L115" s="1377"/>
      <c r="M115" s="42"/>
      <c r="N115" s="43">
        <v>69</v>
      </c>
    </row>
    <row r="116" spans="1:14" ht="18" customHeight="1" x14ac:dyDescent="0.15">
      <c r="A116" s="1392"/>
      <c r="B116" s="1365"/>
      <c r="C116" s="1366"/>
      <c r="D116" s="1365"/>
      <c r="E116" s="1366"/>
      <c r="F116" s="1365"/>
      <c r="G116" s="1367"/>
      <c r="H116" s="1366"/>
      <c r="I116" s="1365"/>
      <c r="J116" s="1367"/>
      <c r="K116" s="1367"/>
      <c r="L116" s="1366"/>
      <c r="M116" s="38" t="s">
        <v>548</v>
      </c>
      <c r="N116" s="40">
        <v>69</v>
      </c>
    </row>
    <row r="117" spans="1:14" ht="18" customHeight="1" x14ac:dyDescent="0.15">
      <c r="A117" s="1392"/>
      <c r="B117" s="1376" t="s">
        <v>597</v>
      </c>
      <c r="C117" s="1377"/>
      <c r="D117" s="1377" t="s">
        <v>598</v>
      </c>
      <c r="E117" s="1377"/>
      <c r="F117" s="1377"/>
      <c r="G117" s="1377"/>
      <c r="H117" s="1377"/>
      <c r="I117" s="1377" t="s">
        <v>547</v>
      </c>
      <c r="J117" s="1377"/>
      <c r="K117" s="1377"/>
      <c r="L117" s="1377"/>
      <c r="M117" s="42"/>
      <c r="N117" s="43">
        <v>69</v>
      </c>
    </row>
    <row r="118" spans="1:14" ht="18" customHeight="1" x14ac:dyDescent="0.15">
      <c r="A118" s="1392"/>
      <c r="B118" s="1365"/>
      <c r="C118" s="1366"/>
      <c r="D118" s="1365"/>
      <c r="E118" s="1366"/>
      <c r="F118" s="1365"/>
      <c r="G118" s="1367"/>
      <c r="H118" s="1366"/>
      <c r="I118" s="1365"/>
      <c r="J118" s="1367"/>
      <c r="K118" s="1367"/>
      <c r="L118" s="1366"/>
      <c r="M118" s="38" t="s">
        <v>548</v>
      </c>
      <c r="N118" s="40">
        <v>69</v>
      </c>
    </row>
    <row r="119" spans="1:14" ht="18" customHeight="1" x14ac:dyDescent="0.15">
      <c r="A119" s="1392"/>
      <c r="B119" s="1376" t="s">
        <v>599</v>
      </c>
      <c r="C119" s="1377"/>
      <c r="D119" s="1377" t="s">
        <v>600</v>
      </c>
      <c r="E119" s="1377"/>
      <c r="F119" s="1377"/>
      <c r="G119" s="1377"/>
      <c r="H119" s="1377"/>
      <c r="I119" s="1377" t="s">
        <v>547</v>
      </c>
      <c r="J119" s="1377"/>
      <c r="K119" s="1377"/>
      <c r="L119" s="1377"/>
      <c r="M119" s="42"/>
      <c r="N119" s="43">
        <v>69</v>
      </c>
    </row>
    <row r="120" spans="1:14" ht="18" customHeight="1" x14ac:dyDescent="0.15">
      <c r="A120" s="1392"/>
      <c r="B120" s="1365"/>
      <c r="C120" s="1366"/>
      <c r="D120" s="1365"/>
      <c r="E120" s="1366"/>
      <c r="F120" s="1365"/>
      <c r="G120" s="1367"/>
      <c r="H120" s="1366"/>
      <c r="I120" s="1365"/>
      <c r="J120" s="1367"/>
      <c r="K120" s="1367"/>
      <c r="L120" s="1366"/>
      <c r="M120" s="38" t="s">
        <v>548</v>
      </c>
      <c r="N120" s="40">
        <v>69</v>
      </c>
    </row>
    <row r="121" spans="1:14" ht="36" customHeight="1" x14ac:dyDescent="0.15">
      <c r="A121" s="1392"/>
      <c r="B121" s="1376" t="s">
        <v>601</v>
      </c>
      <c r="C121" s="1377"/>
      <c r="D121" s="1368" t="s">
        <v>602</v>
      </c>
      <c r="E121" s="1368"/>
      <c r="F121" s="1368"/>
      <c r="G121" s="1368"/>
      <c r="H121" s="1368"/>
      <c r="I121" s="1368" t="s">
        <v>592</v>
      </c>
      <c r="J121" s="1368"/>
      <c r="K121" s="1368"/>
      <c r="L121" s="1368"/>
      <c r="M121" s="52"/>
      <c r="N121" s="59" t="s">
        <v>603</v>
      </c>
    </row>
    <row r="122" spans="1:14" ht="18" customHeight="1" x14ac:dyDescent="0.15">
      <c r="A122" s="1392"/>
      <c r="B122" s="1365"/>
      <c r="C122" s="1366"/>
      <c r="D122" s="1365"/>
      <c r="E122" s="1366"/>
      <c r="F122" s="1365"/>
      <c r="G122" s="1367"/>
      <c r="H122" s="1366"/>
      <c r="I122" s="1365"/>
      <c r="J122" s="1367"/>
      <c r="K122" s="1367"/>
      <c r="L122" s="1366"/>
      <c r="M122" s="38" t="s">
        <v>548</v>
      </c>
      <c r="N122" s="40">
        <v>126</v>
      </c>
    </row>
    <row r="123" spans="1:14" ht="18" customHeight="1" x14ac:dyDescent="0.15">
      <c r="A123" s="1392"/>
      <c r="B123" s="1376" t="s">
        <v>604</v>
      </c>
      <c r="C123" s="1377"/>
      <c r="D123" s="1377" t="s">
        <v>605</v>
      </c>
      <c r="E123" s="1377"/>
      <c r="F123" s="1377"/>
      <c r="G123" s="1377"/>
      <c r="H123" s="1377"/>
      <c r="I123" s="1377" t="s">
        <v>547</v>
      </c>
      <c r="J123" s="1377"/>
      <c r="K123" s="1377"/>
      <c r="L123" s="1377"/>
      <c r="M123" s="42"/>
      <c r="N123" s="43">
        <v>69</v>
      </c>
    </row>
    <row r="124" spans="1:14" ht="18" customHeight="1" x14ac:dyDescent="0.15">
      <c r="A124" s="1392"/>
      <c r="B124" s="1365"/>
      <c r="C124" s="1366"/>
      <c r="D124" s="1365"/>
      <c r="E124" s="1366"/>
      <c r="F124" s="1365"/>
      <c r="G124" s="1367"/>
      <c r="H124" s="1366"/>
      <c r="I124" s="1365"/>
      <c r="J124" s="1367"/>
      <c r="K124" s="1367"/>
      <c r="L124" s="1366"/>
      <c r="M124" s="38" t="s">
        <v>548</v>
      </c>
      <c r="N124" s="40">
        <v>69</v>
      </c>
    </row>
    <row r="125" spans="1:14" ht="18" customHeight="1" x14ac:dyDescent="0.15">
      <c r="A125" s="1392"/>
      <c r="B125" s="1376" t="s">
        <v>606</v>
      </c>
      <c r="C125" s="1377"/>
      <c r="D125" s="1377" t="s">
        <v>607</v>
      </c>
      <c r="E125" s="1377"/>
      <c r="F125" s="1377"/>
      <c r="G125" s="1377"/>
      <c r="H125" s="1377"/>
      <c r="I125" s="1377" t="s">
        <v>547</v>
      </c>
      <c r="J125" s="1377"/>
      <c r="K125" s="1377"/>
      <c r="L125" s="1377"/>
      <c r="M125" s="42"/>
      <c r="N125" s="43">
        <v>69</v>
      </c>
    </row>
    <row r="126" spans="1:14" ht="18" customHeight="1" x14ac:dyDescent="0.15">
      <c r="A126" s="1392"/>
      <c r="B126" s="1365"/>
      <c r="C126" s="1366"/>
      <c r="D126" s="1365"/>
      <c r="E126" s="1366"/>
      <c r="F126" s="1365"/>
      <c r="G126" s="1367"/>
      <c r="H126" s="1366"/>
      <c r="I126" s="1365"/>
      <c r="J126" s="1367"/>
      <c r="K126" s="1367"/>
      <c r="L126" s="1366"/>
      <c r="M126" s="38" t="s">
        <v>548</v>
      </c>
      <c r="N126" s="40">
        <v>69</v>
      </c>
    </row>
    <row r="127" spans="1:14" ht="18" customHeight="1" x14ac:dyDescent="0.15">
      <c r="A127" s="1392"/>
      <c r="B127" s="1376" t="s">
        <v>608</v>
      </c>
      <c r="C127" s="1377"/>
      <c r="D127" s="1377" t="s">
        <v>609</v>
      </c>
      <c r="E127" s="1377"/>
      <c r="F127" s="1377"/>
      <c r="G127" s="1377"/>
      <c r="H127" s="1377"/>
      <c r="I127" s="1377" t="s">
        <v>547</v>
      </c>
      <c r="J127" s="1377"/>
      <c r="K127" s="1377"/>
      <c r="L127" s="1377"/>
      <c r="M127" s="42"/>
      <c r="N127" s="43">
        <v>69</v>
      </c>
    </row>
    <row r="128" spans="1:14" ht="18" customHeight="1" x14ac:dyDescent="0.15">
      <c r="A128" s="1392"/>
      <c r="B128" s="1365"/>
      <c r="C128" s="1366"/>
      <c r="D128" s="1365"/>
      <c r="E128" s="1366"/>
      <c r="F128" s="1365"/>
      <c r="G128" s="1367"/>
      <c r="H128" s="1366"/>
      <c r="I128" s="1365"/>
      <c r="J128" s="1367"/>
      <c r="K128" s="1367"/>
      <c r="L128" s="1366"/>
      <c r="M128" s="38" t="s">
        <v>548</v>
      </c>
      <c r="N128" s="40">
        <v>69</v>
      </c>
    </row>
    <row r="129" spans="1:14" ht="18" customHeight="1" x14ac:dyDescent="0.15">
      <c r="A129" s="1392"/>
      <c r="B129" s="1376" t="s">
        <v>610</v>
      </c>
      <c r="C129" s="1377"/>
      <c r="D129" s="1377" t="s">
        <v>611</v>
      </c>
      <c r="E129" s="1377"/>
      <c r="F129" s="1377"/>
      <c r="G129" s="1377"/>
      <c r="H129" s="1377"/>
      <c r="I129" s="1377" t="s">
        <v>547</v>
      </c>
      <c r="J129" s="1377"/>
      <c r="K129" s="1377"/>
      <c r="L129" s="1377"/>
      <c r="M129" s="42"/>
      <c r="N129" s="43">
        <v>69</v>
      </c>
    </row>
    <row r="130" spans="1:14" ht="18" customHeight="1" x14ac:dyDescent="0.15">
      <c r="A130" s="1393"/>
      <c r="B130" s="1152"/>
      <c r="C130" s="1154"/>
      <c r="D130" s="1152"/>
      <c r="E130" s="1154"/>
      <c r="F130" s="1152"/>
      <c r="G130" s="1153"/>
      <c r="H130" s="1154"/>
      <c r="I130" s="1152"/>
      <c r="J130" s="1153"/>
      <c r="K130" s="1153"/>
      <c r="L130" s="1154"/>
      <c r="M130" s="47" t="s">
        <v>548</v>
      </c>
      <c r="N130" s="48">
        <v>69</v>
      </c>
    </row>
    <row r="131" spans="1:14" ht="18" customHeight="1" x14ac:dyDescent="0.15">
      <c r="A131" s="1381" t="s">
        <v>612</v>
      </c>
      <c r="B131" s="1396" t="s">
        <v>539</v>
      </c>
      <c r="C131" s="1397"/>
      <c r="D131" s="1396" t="s">
        <v>540</v>
      </c>
      <c r="E131" s="1397"/>
      <c r="F131" s="1396" t="s">
        <v>541</v>
      </c>
      <c r="G131" s="1398"/>
      <c r="H131" s="1397"/>
      <c r="I131" s="1396" t="s">
        <v>542</v>
      </c>
      <c r="J131" s="1398"/>
      <c r="K131" s="1398"/>
      <c r="L131" s="1397"/>
      <c r="M131" s="50" t="s">
        <v>543</v>
      </c>
      <c r="N131" s="51" t="s">
        <v>544</v>
      </c>
    </row>
    <row r="132" spans="1:14" ht="18" customHeight="1" x14ac:dyDescent="0.15">
      <c r="A132" s="1394"/>
      <c r="B132" s="1376" t="s">
        <v>613</v>
      </c>
      <c r="C132" s="1377"/>
      <c r="D132" s="1377" t="s">
        <v>614</v>
      </c>
      <c r="E132" s="1377"/>
      <c r="F132" s="1377"/>
      <c r="G132" s="1377"/>
      <c r="H132" s="1377"/>
      <c r="I132" s="1377" t="s">
        <v>547</v>
      </c>
      <c r="J132" s="1377"/>
      <c r="K132" s="1377"/>
      <c r="L132" s="1377"/>
      <c r="M132" s="42"/>
      <c r="N132" s="43">
        <v>57</v>
      </c>
    </row>
    <row r="133" spans="1:14" ht="18" customHeight="1" x14ac:dyDescent="0.15">
      <c r="A133" s="1394"/>
      <c r="B133" s="1365"/>
      <c r="C133" s="1366"/>
      <c r="D133" s="1365"/>
      <c r="E133" s="1366"/>
      <c r="F133" s="1365"/>
      <c r="G133" s="1367"/>
      <c r="H133" s="1366"/>
      <c r="I133" s="1365"/>
      <c r="J133" s="1367"/>
      <c r="K133" s="1367"/>
      <c r="L133" s="1366"/>
      <c r="M133" s="38" t="s">
        <v>548</v>
      </c>
      <c r="N133" s="40">
        <v>57</v>
      </c>
    </row>
    <row r="134" spans="1:14" ht="18" customHeight="1" x14ac:dyDescent="0.15">
      <c r="A134" s="1394"/>
      <c r="B134" s="1376" t="s">
        <v>615</v>
      </c>
      <c r="C134" s="1377"/>
      <c r="D134" s="1377" t="s">
        <v>616</v>
      </c>
      <c r="E134" s="1377"/>
      <c r="F134" s="1377"/>
      <c r="G134" s="1377"/>
      <c r="H134" s="1377"/>
      <c r="I134" s="1377" t="s">
        <v>547</v>
      </c>
      <c r="J134" s="1377"/>
      <c r="K134" s="1377"/>
      <c r="L134" s="1377"/>
      <c r="M134" s="42"/>
      <c r="N134" s="43">
        <v>69</v>
      </c>
    </row>
    <row r="135" spans="1:14" ht="18" customHeight="1" x14ac:dyDescent="0.15">
      <c r="A135" s="1394"/>
      <c r="B135" s="1365"/>
      <c r="C135" s="1366"/>
      <c r="D135" s="1365"/>
      <c r="E135" s="1366"/>
      <c r="F135" s="1365"/>
      <c r="G135" s="1367"/>
      <c r="H135" s="1366"/>
      <c r="I135" s="1365"/>
      <c r="J135" s="1367"/>
      <c r="K135" s="1367"/>
      <c r="L135" s="1366"/>
      <c r="M135" s="38" t="s">
        <v>548</v>
      </c>
      <c r="N135" s="40">
        <v>69</v>
      </c>
    </row>
    <row r="136" spans="1:14" ht="18" customHeight="1" x14ac:dyDescent="0.15">
      <c r="A136" s="1394"/>
      <c r="B136" s="1376" t="s">
        <v>617</v>
      </c>
      <c r="C136" s="1377"/>
      <c r="D136" s="1377" t="s">
        <v>618</v>
      </c>
      <c r="E136" s="1377"/>
      <c r="F136" s="1377"/>
      <c r="G136" s="1377"/>
      <c r="H136" s="1377"/>
      <c r="I136" s="1377" t="s">
        <v>547</v>
      </c>
      <c r="J136" s="1377"/>
      <c r="K136" s="1377"/>
      <c r="L136" s="1377"/>
      <c r="M136" s="42"/>
      <c r="N136" s="43">
        <v>69</v>
      </c>
    </row>
    <row r="137" spans="1:14" ht="18" customHeight="1" x14ac:dyDescent="0.15">
      <c r="A137" s="1394"/>
      <c r="B137" s="1365"/>
      <c r="C137" s="1366"/>
      <c r="D137" s="1365"/>
      <c r="E137" s="1366"/>
      <c r="F137" s="1365"/>
      <c r="G137" s="1367"/>
      <c r="H137" s="1366"/>
      <c r="I137" s="1365"/>
      <c r="J137" s="1367"/>
      <c r="K137" s="1367"/>
      <c r="L137" s="1366"/>
      <c r="M137" s="38" t="s">
        <v>548</v>
      </c>
      <c r="N137" s="40">
        <v>69</v>
      </c>
    </row>
    <row r="138" spans="1:14" ht="18" customHeight="1" x14ac:dyDescent="0.15">
      <c r="A138" s="1394"/>
      <c r="B138" s="1376" t="s">
        <v>619</v>
      </c>
      <c r="C138" s="1377"/>
      <c r="D138" s="1377" t="s">
        <v>620</v>
      </c>
      <c r="E138" s="1377"/>
      <c r="F138" s="1377"/>
      <c r="G138" s="1377"/>
      <c r="H138" s="1377"/>
      <c r="I138" s="1377" t="s">
        <v>547</v>
      </c>
      <c r="J138" s="1377"/>
      <c r="K138" s="1377"/>
      <c r="L138" s="1377"/>
      <c r="M138" s="42"/>
      <c r="N138" s="43">
        <v>109</v>
      </c>
    </row>
    <row r="139" spans="1:14" ht="18" customHeight="1" x14ac:dyDescent="0.15">
      <c r="A139" s="1394"/>
      <c r="B139" s="1365"/>
      <c r="C139" s="1366"/>
      <c r="D139" s="1365"/>
      <c r="E139" s="1366"/>
      <c r="F139" s="1365"/>
      <c r="G139" s="1367"/>
      <c r="H139" s="1366"/>
      <c r="I139" s="1365"/>
      <c r="J139" s="1367"/>
      <c r="K139" s="1367"/>
      <c r="L139" s="1366"/>
      <c r="M139" s="38" t="s">
        <v>548</v>
      </c>
      <c r="N139" s="40">
        <v>109</v>
      </c>
    </row>
    <row r="140" spans="1:14" ht="18" customHeight="1" x14ac:dyDescent="0.15">
      <c r="A140" s="1394"/>
      <c r="B140" s="1376" t="s">
        <v>621</v>
      </c>
      <c r="C140" s="1377"/>
      <c r="D140" s="1377" t="s">
        <v>622</v>
      </c>
      <c r="E140" s="1377"/>
      <c r="F140" s="1377"/>
      <c r="G140" s="1377"/>
      <c r="H140" s="1377"/>
      <c r="I140" s="1377" t="s">
        <v>547</v>
      </c>
      <c r="J140" s="1377"/>
      <c r="K140" s="1377"/>
      <c r="L140" s="1377"/>
      <c r="M140" s="42"/>
      <c r="N140" s="43">
        <v>69</v>
      </c>
    </row>
    <row r="141" spans="1:14" ht="18" customHeight="1" x14ac:dyDescent="0.15">
      <c r="A141" s="1394"/>
      <c r="B141" s="1365"/>
      <c r="C141" s="1366"/>
      <c r="D141" s="1365"/>
      <c r="E141" s="1366"/>
      <c r="F141" s="1365"/>
      <c r="G141" s="1367"/>
      <c r="H141" s="1366"/>
      <c r="I141" s="1365"/>
      <c r="J141" s="1367"/>
      <c r="K141" s="1367"/>
      <c r="L141" s="1366"/>
      <c r="M141" s="38" t="s">
        <v>548</v>
      </c>
      <c r="N141" s="40">
        <v>69</v>
      </c>
    </row>
    <row r="142" spans="1:14" ht="18" customHeight="1" x14ac:dyDescent="0.15">
      <c r="A142" s="1394"/>
      <c r="B142" s="1376" t="s">
        <v>623</v>
      </c>
      <c r="C142" s="1377"/>
      <c r="D142" s="1377" t="s">
        <v>624</v>
      </c>
      <c r="E142" s="1377"/>
      <c r="F142" s="1377"/>
      <c r="G142" s="1377"/>
      <c r="H142" s="1377"/>
      <c r="I142" s="1377" t="s">
        <v>547</v>
      </c>
      <c r="J142" s="1377"/>
      <c r="K142" s="1377"/>
      <c r="L142" s="1377"/>
      <c r="M142" s="42"/>
      <c r="N142" s="60">
        <v>6550</v>
      </c>
    </row>
    <row r="143" spans="1:14" ht="18" customHeight="1" x14ac:dyDescent="0.15">
      <c r="A143" s="1394"/>
      <c r="B143" s="1365"/>
      <c r="C143" s="1366"/>
      <c r="D143" s="1365"/>
      <c r="E143" s="1366"/>
      <c r="F143" s="1365"/>
      <c r="G143" s="1367"/>
      <c r="H143" s="1366"/>
      <c r="I143" s="1365"/>
      <c r="J143" s="1367"/>
      <c r="K143" s="1367"/>
      <c r="L143" s="1366"/>
      <c r="M143" s="38" t="s">
        <v>548</v>
      </c>
      <c r="N143" s="39">
        <v>6550</v>
      </c>
    </row>
    <row r="144" spans="1:14" ht="18" customHeight="1" x14ac:dyDescent="0.15">
      <c r="A144" s="1394"/>
      <c r="B144" s="1376" t="s">
        <v>625</v>
      </c>
      <c r="C144" s="1377"/>
      <c r="D144" s="1377" t="s">
        <v>626</v>
      </c>
      <c r="E144" s="1377"/>
      <c r="F144" s="1377"/>
      <c r="G144" s="1377"/>
      <c r="H144" s="1377"/>
      <c r="I144" s="1377" t="s">
        <v>547</v>
      </c>
      <c r="J144" s="1377"/>
      <c r="K144" s="1377"/>
      <c r="L144" s="1377"/>
      <c r="M144" s="42"/>
      <c r="N144" s="43">
        <v>57</v>
      </c>
    </row>
    <row r="145" spans="1:14" ht="18" customHeight="1" x14ac:dyDescent="0.15">
      <c r="A145" s="1394"/>
      <c r="B145" s="1365"/>
      <c r="C145" s="1366"/>
      <c r="D145" s="1365"/>
      <c r="E145" s="1366"/>
      <c r="F145" s="1365"/>
      <c r="G145" s="1367"/>
      <c r="H145" s="1366"/>
      <c r="I145" s="1365"/>
      <c r="J145" s="1367"/>
      <c r="K145" s="1367"/>
      <c r="L145" s="1366"/>
      <c r="M145" s="38" t="s">
        <v>548</v>
      </c>
      <c r="N145" s="40">
        <v>57</v>
      </c>
    </row>
    <row r="146" spans="1:14" ht="18" customHeight="1" x14ac:dyDescent="0.15">
      <c r="A146" s="1394"/>
      <c r="B146" s="1376" t="s">
        <v>627</v>
      </c>
      <c r="C146" s="1377"/>
      <c r="D146" s="1377" t="s">
        <v>628</v>
      </c>
      <c r="E146" s="1377"/>
      <c r="F146" s="1377"/>
      <c r="G146" s="1377"/>
      <c r="H146" s="1377"/>
      <c r="I146" s="1377" t="s">
        <v>547</v>
      </c>
      <c r="J146" s="1377"/>
      <c r="K146" s="1377"/>
      <c r="L146" s="1377"/>
      <c r="M146" s="42"/>
      <c r="N146" s="43">
        <v>69</v>
      </c>
    </row>
    <row r="147" spans="1:14" ht="17.75" customHeight="1" x14ac:dyDescent="0.15">
      <c r="A147" s="1395"/>
      <c r="B147" s="1365"/>
      <c r="C147" s="1366"/>
      <c r="D147" s="1365"/>
      <c r="E147" s="1366"/>
      <c r="F147" s="1365"/>
      <c r="G147" s="1367"/>
      <c r="H147" s="1366"/>
      <c r="I147" s="1365"/>
      <c r="J147" s="1367"/>
      <c r="K147" s="1367"/>
      <c r="L147" s="1366"/>
      <c r="M147" s="38" t="s">
        <v>548</v>
      </c>
      <c r="N147" s="40">
        <v>69</v>
      </c>
    </row>
    <row r="148" spans="1:14" ht="2" customHeight="1" x14ac:dyDescent="0.15"/>
    <row r="149" spans="1:14" ht="14.25" customHeight="1" x14ac:dyDescent="0.15">
      <c r="A149" s="53" t="s">
        <v>538</v>
      </c>
      <c r="B149" s="1412" t="s">
        <v>539</v>
      </c>
      <c r="C149" s="1392"/>
      <c r="D149" s="1412" t="s">
        <v>540</v>
      </c>
      <c r="E149" s="1392"/>
      <c r="F149" s="1412" t="s">
        <v>541</v>
      </c>
      <c r="G149" s="1413"/>
      <c r="H149" s="1392"/>
      <c r="I149" s="1412" t="s">
        <v>542</v>
      </c>
      <c r="J149" s="1413"/>
      <c r="K149" s="1413"/>
      <c r="L149" s="1392"/>
      <c r="M149" s="32" t="s">
        <v>543</v>
      </c>
      <c r="N149" s="61" t="s">
        <v>544</v>
      </c>
    </row>
    <row r="150" spans="1:14" ht="14.25" customHeight="1" x14ac:dyDescent="0.15">
      <c r="A150" s="54">
        <v>187730</v>
      </c>
      <c r="B150" s="1365"/>
      <c r="C150" s="1366"/>
      <c r="D150" s="1365"/>
      <c r="E150" s="1366"/>
      <c r="F150" s="1365"/>
      <c r="G150" s="1367"/>
      <c r="H150" s="1366"/>
      <c r="I150" s="1365"/>
      <c r="J150" s="1367"/>
      <c r="K150" s="1367"/>
      <c r="L150" s="1366"/>
      <c r="M150" s="62"/>
      <c r="N150" s="62"/>
    </row>
    <row r="151" spans="1:14" ht="14.25" customHeight="1" x14ac:dyDescent="0.15">
      <c r="A151" s="55"/>
      <c r="B151" s="1376" t="s">
        <v>629</v>
      </c>
      <c r="C151" s="1377"/>
      <c r="D151" s="1377" t="s">
        <v>630</v>
      </c>
      <c r="E151" s="1377"/>
      <c r="F151" s="1378">
        <v>4465047</v>
      </c>
      <c r="G151" s="1378"/>
      <c r="H151" s="1378"/>
      <c r="I151" s="1377" t="s">
        <v>547</v>
      </c>
      <c r="J151" s="1377"/>
      <c r="K151" s="1377"/>
      <c r="L151" s="1377"/>
      <c r="M151" s="1368"/>
      <c r="N151" s="33">
        <v>13</v>
      </c>
    </row>
    <row r="152" spans="1:14" ht="14.25" customHeight="1" x14ac:dyDescent="0.15">
      <c r="A152" s="55"/>
      <c r="B152" s="1329"/>
      <c r="C152" s="1091"/>
      <c r="D152" s="1373" t="s">
        <v>631</v>
      </c>
      <c r="E152" s="1373"/>
      <c r="F152" s="1091"/>
      <c r="G152" s="1091"/>
      <c r="H152" s="1091"/>
      <c r="I152" s="1091"/>
      <c r="J152" s="1091"/>
      <c r="K152" s="1091"/>
      <c r="L152" s="1091"/>
      <c r="M152" s="1369"/>
      <c r="N152" s="57"/>
    </row>
    <row r="153" spans="1:14" ht="14.25" customHeight="1" x14ac:dyDescent="0.15">
      <c r="A153" s="55"/>
      <c r="B153" s="1329"/>
      <c r="C153" s="1091"/>
      <c r="D153" s="1373" t="s">
        <v>630</v>
      </c>
      <c r="E153" s="1373"/>
      <c r="F153" s="1375">
        <v>4465048</v>
      </c>
      <c r="G153" s="1375"/>
      <c r="H153" s="1375"/>
      <c r="I153" s="1373" t="s">
        <v>547</v>
      </c>
      <c r="J153" s="1373"/>
      <c r="K153" s="1373"/>
      <c r="L153" s="1373"/>
      <c r="M153" s="1369"/>
      <c r="N153" s="35">
        <v>35</v>
      </c>
    </row>
    <row r="154" spans="1:14" ht="14.25" customHeight="1" x14ac:dyDescent="0.15">
      <c r="A154" s="55"/>
      <c r="B154" s="1329"/>
      <c r="C154" s="1091"/>
      <c r="D154" s="1373" t="s">
        <v>631</v>
      </c>
      <c r="E154" s="1373"/>
      <c r="F154" s="1091"/>
      <c r="G154" s="1091"/>
      <c r="H154" s="1091"/>
      <c r="I154" s="1091"/>
      <c r="J154" s="1091"/>
      <c r="K154" s="1091"/>
      <c r="L154" s="1091"/>
      <c r="M154" s="1370"/>
      <c r="N154" s="41"/>
    </row>
    <row r="155" spans="1:14" ht="18" customHeight="1" x14ac:dyDescent="0.15">
      <c r="A155" s="55"/>
      <c r="B155" s="1365"/>
      <c r="C155" s="1366"/>
      <c r="D155" s="1365"/>
      <c r="E155" s="1366"/>
      <c r="F155" s="1365"/>
      <c r="G155" s="1367"/>
      <c r="H155" s="1366"/>
      <c r="I155" s="1365"/>
      <c r="J155" s="1367"/>
      <c r="K155" s="1367"/>
      <c r="L155" s="1366"/>
      <c r="M155" s="38" t="s">
        <v>548</v>
      </c>
      <c r="N155" s="40">
        <v>48</v>
      </c>
    </row>
    <row r="156" spans="1:14" ht="14.25" customHeight="1" x14ac:dyDescent="0.15">
      <c r="A156" s="55"/>
      <c r="B156" s="1376" t="s">
        <v>632</v>
      </c>
      <c r="C156" s="1377"/>
      <c r="D156" s="1377" t="s">
        <v>630</v>
      </c>
      <c r="E156" s="1377"/>
      <c r="F156" s="1378">
        <v>4465052</v>
      </c>
      <c r="G156" s="1378"/>
      <c r="H156" s="1378"/>
      <c r="I156" s="1377" t="s">
        <v>547</v>
      </c>
      <c r="J156" s="1377"/>
      <c r="K156" s="1377"/>
      <c r="L156" s="1377"/>
      <c r="M156" s="1368"/>
      <c r="N156" s="33">
        <v>13</v>
      </c>
    </row>
    <row r="157" spans="1:14" ht="14.25" customHeight="1" x14ac:dyDescent="0.15">
      <c r="A157" s="55"/>
      <c r="B157" s="1329"/>
      <c r="C157" s="1091"/>
      <c r="D157" s="1373" t="s">
        <v>631</v>
      </c>
      <c r="E157" s="1373"/>
      <c r="F157" s="1091"/>
      <c r="G157" s="1091"/>
      <c r="H157" s="1091"/>
      <c r="I157" s="1091"/>
      <c r="J157" s="1091"/>
      <c r="K157" s="1091"/>
      <c r="L157" s="1091"/>
      <c r="M157" s="1369"/>
      <c r="N157" s="57"/>
    </row>
    <row r="158" spans="1:14" ht="14.25" customHeight="1" x14ac:dyDescent="0.15">
      <c r="A158" s="55"/>
      <c r="B158" s="1329"/>
      <c r="C158" s="1091"/>
      <c r="D158" s="1373" t="s">
        <v>630</v>
      </c>
      <c r="E158" s="1373"/>
      <c r="F158" s="1375">
        <v>4465053</v>
      </c>
      <c r="G158" s="1375"/>
      <c r="H158" s="1375"/>
      <c r="I158" s="1373" t="s">
        <v>547</v>
      </c>
      <c r="J158" s="1373"/>
      <c r="K158" s="1373"/>
      <c r="L158" s="1373"/>
      <c r="M158" s="1369"/>
      <c r="N158" s="35">
        <v>35</v>
      </c>
    </row>
    <row r="159" spans="1:14" ht="14.25" customHeight="1" x14ac:dyDescent="0.15">
      <c r="A159" s="55"/>
      <c r="B159" s="1329"/>
      <c r="C159" s="1091"/>
      <c r="D159" s="1373" t="s">
        <v>631</v>
      </c>
      <c r="E159" s="1373"/>
      <c r="F159" s="1091"/>
      <c r="G159" s="1091"/>
      <c r="H159" s="1091"/>
      <c r="I159" s="1091"/>
      <c r="J159" s="1091"/>
      <c r="K159" s="1091"/>
      <c r="L159" s="1091"/>
      <c r="M159" s="1370"/>
      <c r="N159" s="41"/>
    </row>
    <row r="160" spans="1:14" ht="18" customHeight="1" x14ac:dyDescent="0.15">
      <c r="A160" s="56"/>
      <c r="B160" s="1152"/>
      <c r="C160" s="1154"/>
      <c r="D160" s="1152"/>
      <c r="E160" s="1154"/>
      <c r="F160" s="1152"/>
      <c r="G160" s="1153"/>
      <c r="H160" s="1154"/>
      <c r="I160" s="1152"/>
      <c r="J160" s="1153"/>
      <c r="K160" s="1153"/>
      <c r="L160" s="1154"/>
      <c r="M160" s="47" t="s">
        <v>548</v>
      </c>
      <c r="N160" s="48">
        <v>48</v>
      </c>
    </row>
    <row r="161" spans="1:14" ht="14.25" customHeight="1" x14ac:dyDescent="0.15">
      <c r="A161" s="32" t="s">
        <v>538</v>
      </c>
      <c r="B161" s="1386" t="s">
        <v>539</v>
      </c>
      <c r="C161" s="1387"/>
      <c r="D161" s="1386" t="s">
        <v>540</v>
      </c>
      <c r="E161" s="1387"/>
      <c r="F161" s="1386" t="s">
        <v>541</v>
      </c>
      <c r="G161" s="1390"/>
      <c r="H161" s="1387"/>
      <c r="I161" s="1386" t="s">
        <v>542</v>
      </c>
      <c r="J161" s="1390"/>
      <c r="K161" s="1390"/>
      <c r="L161" s="1387"/>
      <c r="M161" s="1381" t="s">
        <v>543</v>
      </c>
      <c r="N161" s="1383" t="s">
        <v>544</v>
      </c>
    </row>
    <row r="162" spans="1:14" ht="5" customHeight="1" x14ac:dyDescent="0.15">
      <c r="A162" s="1385">
        <v>187747</v>
      </c>
      <c r="B162" s="1388"/>
      <c r="C162" s="1389"/>
      <c r="D162" s="1388"/>
      <c r="E162" s="1389"/>
      <c r="F162" s="1388"/>
      <c r="G162" s="1391"/>
      <c r="H162" s="1389"/>
      <c r="I162" s="1388"/>
      <c r="J162" s="1391"/>
      <c r="K162" s="1391"/>
      <c r="L162" s="1389"/>
      <c r="M162" s="1382"/>
      <c r="N162" s="1384"/>
    </row>
    <row r="163" spans="1:14" ht="14.25" customHeight="1" x14ac:dyDescent="0.15">
      <c r="A163" s="1385"/>
      <c r="B163" s="1376" t="s">
        <v>633</v>
      </c>
      <c r="C163" s="1377"/>
      <c r="D163" s="1377" t="s">
        <v>630</v>
      </c>
      <c r="E163" s="1377"/>
      <c r="F163" s="1378">
        <v>4462763</v>
      </c>
      <c r="G163" s="1378"/>
      <c r="H163" s="1378"/>
      <c r="I163" s="1377" t="s">
        <v>547</v>
      </c>
      <c r="J163" s="1377"/>
      <c r="K163" s="1377"/>
      <c r="L163" s="1377"/>
      <c r="M163" s="1368"/>
      <c r="N163" s="33">
        <v>23</v>
      </c>
    </row>
    <row r="164" spans="1:14" ht="14.25" customHeight="1" x14ac:dyDescent="0.15">
      <c r="A164" s="34"/>
      <c r="B164" s="1329"/>
      <c r="C164" s="1091"/>
      <c r="D164" s="1373" t="s">
        <v>631</v>
      </c>
      <c r="E164" s="1373"/>
      <c r="F164" s="1091"/>
      <c r="G164" s="1091"/>
      <c r="H164" s="1091"/>
      <c r="I164" s="1091"/>
      <c r="J164" s="1091"/>
      <c r="K164" s="1091"/>
      <c r="L164" s="1091"/>
      <c r="M164" s="1369"/>
      <c r="N164" s="57"/>
    </row>
    <row r="165" spans="1:14" ht="14.25" customHeight="1" x14ac:dyDescent="0.15">
      <c r="A165" s="34"/>
      <c r="B165" s="1329"/>
      <c r="C165" s="1091"/>
      <c r="D165" s="1373" t="s">
        <v>630</v>
      </c>
      <c r="E165" s="1373"/>
      <c r="F165" s="1375">
        <v>4462764</v>
      </c>
      <c r="G165" s="1375"/>
      <c r="H165" s="1375"/>
      <c r="I165" s="1373" t="s">
        <v>547</v>
      </c>
      <c r="J165" s="1373"/>
      <c r="K165" s="1373"/>
      <c r="L165" s="1373"/>
      <c r="M165" s="1369"/>
      <c r="N165" s="35">
        <v>23</v>
      </c>
    </row>
    <row r="166" spans="1:14" ht="14.25" customHeight="1" x14ac:dyDescent="0.15">
      <c r="A166" s="34"/>
      <c r="B166" s="1329"/>
      <c r="C166" s="1091"/>
      <c r="D166" s="1373" t="s">
        <v>631</v>
      </c>
      <c r="E166" s="1373"/>
      <c r="F166" s="1091"/>
      <c r="G166" s="1091"/>
      <c r="H166" s="1091"/>
      <c r="I166" s="1091"/>
      <c r="J166" s="1091"/>
      <c r="K166" s="1091"/>
      <c r="L166" s="1091"/>
      <c r="M166" s="1369"/>
      <c r="N166" s="57"/>
    </row>
    <row r="167" spans="1:14" ht="14.25" customHeight="1" x14ac:dyDescent="0.15">
      <c r="A167" s="34"/>
      <c r="B167" s="1329"/>
      <c r="C167" s="1091"/>
      <c r="D167" s="1373" t="s">
        <v>630</v>
      </c>
      <c r="E167" s="1373"/>
      <c r="F167" s="1375">
        <v>4462765</v>
      </c>
      <c r="G167" s="1375"/>
      <c r="H167" s="1375"/>
      <c r="I167" s="1373" t="s">
        <v>547</v>
      </c>
      <c r="J167" s="1373"/>
      <c r="K167" s="1373"/>
      <c r="L167" s="1373"/>
      <c r="M167" s="1369"/>
      <c r="N167" s="35">
        <v>35</v>
      </c>
    </row>
    <row r="168" spans="1:14" ht="14.25" customHeight="1" x14ac:dyDescent="0.15">
      <c r="A168" s="34"/>
      <c r="B168" s="1329"/>
      <c r="C168" s="1091"/>
      <c r="D168" s="1373" t="s">
        <v>631</v>
      </c>
      <c r="E168" s="1373"/>
      <c r="F168" s="1091"/>
      <c r="G168" s="1091"/>
      <c r="H168" s="1091"/>
      <c r="I168" s="1091"/>
      <c r="J168" s="1091"/>
      <c r="K168" s="1091"/>
      <c r="L168" s="1091"/>
      <c r="M168" s="1370"/>
      <c r="N168" s="41"/>
    </row>
    <row r="169" spans="1:14" ht="18" customHeight="1" x14ac:dyDescent="0.15">
      <c r="A169" s="34"/>
      <c r="B169" s="1365"/>
      <c r="C169" s="1366"/>
      <c r="D169" s="1365"/>
      <c r="E169" s="1366"/>
      <c r="F169" s="1365"/>
      <c r="G169" s="1367"/>
      <c r="H169" s="1366"/>
      <c r="I169" s="1365"/>
      <c r="J169" s="1367"/>
      <c r="K169" s="1367"/>
      <c r="L169" s="1366"/>
      <c r="M169" s="38" t="s">
        <v>548</v>
      </c>
      <c r="N169" s="40">
        <v>81</v>
      </c>
    </row>
    <row r="170" spans="1:14" ht="14.25" customHeight="1" x14ac:dyDescent="0.15">
      <c r="A170" s="34"/>
      <c r="B170" s="1376" t="s">
        <v>634</v>
      </c>
      <c r="C170" s="1377"/>
      <c r="D170" s="1377" t="s">
        <v>630</v>
      </c>
      <c r="E170" s="1377"/>
      <c r="F170" s="1378">
        <v>4462772</v>
      </c>
      <c r="G170" s="1378"/>
      <c r="H170" s="1378"/>
      <c r="I170" s="1377" t="s">
        <v>547</v>
      </c>
      <c r="J170" s="1377"/>
      <c r="K170" s="1377"/>
      <c r="L170" s="1377"/>
      <c r="M170" s="1368"/>
      <c r="N170" s="33">
        <v>46</v>
      </c>
    </row>
    <row r="171" spans="1:14" ht="14.25" customHeight="1" x14ac:dyDescent="0.15">
      <c r="A171" s="34"/>
      <c r="B171" s="1329"/>
      <c r="C171" s="1091"/>
      <c r="D171" s="1373" t="s">
        <v>631</v>
      </c>
      <c r="E171" s="1373"/>
      <c r="F171" s="1091"/>
      <c r="G171" s="1091"/>
      <c r="H171" s="1091"/>
      <c r="I171" s="1091"/>
      <c r="J171" s="1091"/>
      <c r="K171" s="1091"/>
      <c r="L171" s="1091"/>
      <c r="M171" s="1369"/>
      <c r="N171" s="57"/>
    </row>
    <row r="172" spans="1:14" ht="14.25" customHeight="1" x14ac:dyDescent="0.15">
      <c r="A172" s="34"/>
      <c r="B172" s="1329"/>
      <c r="C172" s="1091"/>
      <c r="D172" s="1373" t="s">
        <v>630</v>
      </c>
      <c r="E172" s="1373"/>
      <c r="F172" s="1375">
        <v>4462773</v>
      </c>
      <c r="G172" s="1375"/>
      <c r="H172" s="1375"/>
      <c r="I172" s="1373" t="s">
        <v>547</v>
      </c>
      <c r="J172" s="1373"/>
      <c r="K172" s="1373"/>
      <c r="L172" s="1373"/>
      <c r="M172" s="1369"/>
      <c r="N172" s="35">
        <v>35</v>
      </c>
    </row>
    <row r="173" spans="1:14" ht="14.25" customHeight="1" x14ac:dyDescent="0.15">
      <c r="A173" s="34"/>
      <c r="B173" s="1329"/>
      <c r="C173" s="1091"/>
      <c r="D173" s="1373" t="s">
        <v>631</v>
      </c>
      <c r="E173" s="1373"/>
      <c r="F173" s="1091"/>
      <c r="G173" s="1091"/>
      <c r="H173" s="1091"/>
      <c r="I173" s="1091"/>
      <c r="J173" s="1091"/>
      <c r="K173" s="1091"/>
      <c r="L173" s="1091"/>
      <c r="M173" s="1370"/>
      <c r="N173" s="41"/>
    </row>
    <row r="174" spans="1:14" ht="18" customHeight="1" x14ac:dyDescent="0.15">
      <c r="A174" s="34"/>
      <c r="B174" s="1365"/>
      <c r="C174" s="1366"/>
      <c r="D174" s="1365"/>
      <c r="E174" s="1366"/>
      <c r="F174" s="1365"/>
      <c r="G174" s="1367"/>
      <c r="H174" s="1366"/>
      <c r="I174" s="1365"/>
      <c r="J174" s="1367"/>
      <c r="K174" s="1367"/>
      <c r="L174" s="1366"/>
      <c r="M174" s="38" t="s">
        <v>548</v>
      </c>
      <c r="N174" s="40">
        <v>81</v>
      </c>
    </row>
    <row r="175" spans="1:14" ht="14.25" customHeight="1" x14ac:dyDescent="0.15">
      <c r="A175" s="34"/>
      <c r="B175" s="1376" t="s">
        <v>635</v>
      </c>
      <c r="C175" s="1377"/>
      <c r="D175" s="1377" t="s">
        <v>630</v>
      </c>
      <c r="E175" s="1377"/>
      <c r="F175" s="1378">
        <v>4462777</v>
      </c>
      <c r="G175" s="1378"/>
      <c r="H175" s="1378"/>
      <c r="I175" s="1377" t="s">
        <v>547</v>
      </c>
      <c r="J175" s="1377"/>
      <c r="K175" s="1377"/>
      <c r="L175" s="1377"/>
      <c r="M175" s="1368"/>
      <c r="N175" s="33">
        <v>23</v>
      </c>
    </row>
    <row r="176" spans="1:14" ht="14.25" customHeight="1" x14ac:dyDescent="0.15">
      <c r="A176" s="34"/>
      <c r="B176" s="1329"/>
      <c r="C176" s="1091"/>
      <c r="D176" s="1373" t="s">
        <v>631</v>
      </c>
      <c r="E176" s="1373"/>
      <c r="F176" s="1091"/>
      <c r="G176" s="1091"/>
      <c r="H176" s="1091"/>
      <c r="I176" s="1091"/>
      <c r="J176" s="1091"/>
      <c r="K176" s="1091"/>
      <c r="L176" s="1091"/>
      <c r="M176" s="1369"/>
      <c r="N176" s="57"/>
    </row>
    <row r="177" spans="1:14" ht="14.25" customHeight="1" x14ac:dyDescent="0.15">
      <c r="A177" s="34"/>
      <c r="B177" s="1329"/>
      <c r="C177" s="1091"/>
      <c r="D177" s="1373" t="s">
        <v>630</v>
      </c>
      <c r="E177" s="1373"/>
      <c r="F177" s="1375">
        <v>4462778</v>
      </c>
      <c r="G177" s="1375"/>
      <c r="H177" s="1375"/>
      <c r="I177" s="1373" t="s">
        <v>547</v>
      </c>
      <c r="J177" s="1373"/>
      <c r="K177" s="1373"/>
      <c r="L177" s="1373"/>
      <c r="M177" s="1369"/>
      <c r="N177" s="35">
        <v>35</v>
      </c>
    </row>
    <row r="178" spans="1:14" ht="14.25" customHeight="1" x14ac:dyDescent="0.15">
      <c r="A178" s="34"/>
      <c r="B178" s="1329"/>
      <c r="C178" s="1091"/>
      <c r="D178" s="1373" t="s">
        <v>631</v>
      </c>
      <c r="E178" s="1373"/>
      <c r="F178" s="1091"/>
      <c r="G178" s="1091"/>
      <c r="H178" s="1091"/>
      <c r="I178" s="1091"/>
      <c r="J178" s="1091"/>
      <c r="K178" s="1091"/>
      <c r="L178" s="1091"/>
      <c r="M178" s="1370"/>
      <c r="N178" s="41"/>
    </row>
    <row r="179" spans="1:14" ht="18" customHeight="1" x14ac:dyDescent="0.15">
      <c r="A179" s="34"/>
      <c r="B179" s="1365"/>
      <c r="C179" s="1366"/>
      <c r="D179" s="1365"/>
      <c r="E179" s="1366"/>
      <c r="F179" s="1365"/>
      <c r="G179" s="1367"/>
      <c r="H179" s="1366"/>
      <c r="I179" s="1365"/>
      <c r="J179" s="1367"/>
      <c r="K179" s="1367"/>
      <c r="L179" s="1366"/>
      <c r="M179" s="38" t="s">
        <v>548</v>
      </c>
      <c r="N179" s="40">
        <v>58</v>
      </c>
    </row>
    <row r="180" spans="1:14" ht="14.25" customHeight="1" x14ac:dyDescent="0.15">
      <c r="A180" s="34"/>
      <c r="B180" s="1376" t="s">
        <v>636</v>
      </c>
      <c r="C180" s="1377"/>
      <c r="D180" s="1377" t="s">
        <v>630</v>
      </c>
      <c r="E180" s="1377"/>
      <c r="F180" s="1378">
        <v>4463129</v>
      </c>
      <c r="G180" s="1378"/>
      <c r="H180" s="1378"/>
      <c r="I180" s="1377" t="s">
        <v>547</v>
      </c>
      <c r="J180" s="1377"/>
      <c r="K180" s="1377"/>
      <c r="L180" s="1377"/>
      <c r="M180" s="1368"/>
      <c r="N180" s="33">
        <v>23</v>
      </c>
    </row>
    <row r="181" spans="1:14" ht="14.25" customHeight="1" x14ac:dyDescent="0.15">
      <c r="A181" s="34"/>
      <c r="B181" s="1329"/>
      <c r="C181" s="1091"/>
      <c r="D181" s="1373" t="s">
        <v>631</v>
      </c>
      <c r="E181" s="1373"/>
      <c r="F181" s="1091"/>
      <c r="G181" s="1091"/>
      <c r="H181" s="1091"/>
      <c r="I181" s="1091"/>
      <c r="J181" s="1091"/>
      <c r="K181" s="1091"/>
      <c r="L181" s="1091"/>
      <c r="M181" s="1369"/>
      <c r="N181" s="57"/>
    </row>
    <row r="182" spans="1:14" ht="14.25" customHeight="1" x14ac:dyDescent="0.15">
      <c r="A182" s="34"/>
      <c r="B182" s="1329"/>
      <c r="C182" s="1091"/>
      <c r="D182" s="1373" t="s">
        <v>630</v>
      </c>
      <c r="E182" s="1373"/>
      <c r="F182" s="1375">
        <v>4463130</v>
      </c>
      <c r="G182" s="1375"/>
      <c r="H182" s="1375"/>
      <c r="I182" s="1373" t="s">
        <v>547</v>
      </c>
      <c r="J182" s="1373"/>
      <c r="K182" s="1373"/>
      <c r="L182" s="1373"/>
      <c r="M182" s="1369"/>
      <c r="N182" s="35">
        <v>23</v>
      </c>
    </row>
    <row r="183" spans="1:14" ht="14.25" customHeight="1" x14ac:dyDescent="0.15">
      <c r="A183" s="34"/>
      <c r="B183" s="1329"/>
      <c r="C183" s="1091"/>
      <c r="D183" s="1373" t="s">
        <v>631</v>
      </c>
      <c r="E183" s="1373"/>
      <c r="F183" s="1091"/>
      <c r="G183" s="1091"/>
      <c r="H183" s="1091"/>
      <c r="I183" s="1091"/>
      <c r="J183" s="1091"/>
      <c r="K183" s="1091"/>
      <c r="L183" s="1091"/>
      <c r="M183" s="1369"/>
      <c r="N183" s="57"/>
    </row>
    <row r="184" spans="1:14" ht="14.25" customHeight="1" x14ac:dyDescent="0.15">
      <c r="A184" s="34"/>
      <c r="B184" s="1329"/>
      <c r="C184" s="1091"/>
      <c r="D184" s="1373" t="s">
        <v>630</v>
      </c>
      <c r="E184" s="1373"/>
      <c r="F184" s="1375">
        <v>4463131</v>
      </c>
      <c r="G184" s="1375"/>
      <c r="H184" s="1375"/>
      <c r="I184" s="1373" t="s">
        <v>547</v>
      </c>
      <c r="J184" s="1373"/>
      <c r="K184" s="1373"/>
      <c r="L184" s="1373"/>
      <c r="M184" s="1369"/>
      <c r="N184" s="35">
        <v>35</v>
      </c>
    </row>
    <row r="185" spans="1:14" ht="14.25" customHeight="1" x14ac:dyDescent="0.15">
      <c r="A185" s="34"/>
      <c r="B185" s="1329"/>
      <c r="C185" s="1091"/>
      <c r="D185" s="1373" t="s">
        <v>631</v>
      </c>
      <c r="E185" s="1373"/>
      <c r="F185" s="1091"/>
      <c r="G185" s="1091"/>
      <c r="H185" s="1091"/>
      <c r="I185" s="1091"/>
      <c r="J185" s="1091"/>
      <c r="K185" s="1091"/>
      <c r="L185" s="1091"/>
      <c r="M185" s="1370"/>
      <c r="N185" s="41"/>
    </row>
    <row r="186" spans="1:14" ht="18" customHeight="1" x14ac:dyDescent="0.15">
      <c r="A186" s="34"/>
      <c r="B186" s="1365"/>
      <c r="C186" s="1366"/>
      <c r="D186" s="1365"/>
      <c r="E186" s="1366"/>
      <c r="F186" s="1365"/>
      <c r="G186" s="1367"/>
      <c r="H186" s="1366"/>
      <c r="I186" s="1365"/>
      <c r="J186" s="1367"/>
      <c r="K186" s="1367"/>
      <c r="L186" s="1366"/>
      <c r="M186" s="38" t="s">
        <v>548</v>
      </c>
      <c r="N186" s="40">
        <v>81</v>
      </c>
    </row>
    <row r="187" spans="1:14" ht="14.25" customHeight="1" x14ac:dyDescent="0.15">
      <c r="A187" s="34"/>
      <c r="B187" s="1376" t="s">
        <v>637</v>
      </c>
      <c r="C187" s="1377"/>
      <c r="D187" s="1377" t="s">
        <v>630</v>
      </c>
      <c r="E187" s="1377"/>
      <c r="F187" s="1378">
        <v>4463535</v>
      </c>
      <c r="G187" s="1378"/>
      <c r="H187" s="1378"/>
      <c r="I187" s="1377" t="s">
        <v>547</v>
      </c>
      <c r="J187" s="1377"/>
      <c r="K187" s="1377"/>
      <c r="L187" s="1377"/>
      <c r="M187" s="1368"/>
      <c r="N187" s="33">
        <v>23</v>
      </c>
    </row>
    <row r="188" spans="1:14" ht="14.25" customHeight="1" x14ac:dyDescent="0.15">
      <c r="A188" s="34"/>
      <c r="B188" s="1329"/>
      <c r="C188" s="1091"/>
      <c r="D188" s="1373" t="s">
        <v>631</v>
      </c>
      <c r="E188" s="1373"/>
      <c r="F188" s="1091"/>
      <c r="G188" s="1091"/>
      <c r="H188" s="1091"/>
      <c r="I188" s="1091"/>
      <c r="J188" s="1091"/>
      <c r="K188" s="1091"/>
      <c r="L188" s="1091"/>
      <c r="M188" s="1369"/>
      <c r="N188" s="57"/>
    </row>
    <row r="189" spans="1:14" ht="14.25" customHeight="1" x14ac:dyDescent="0.15">
      <c r="A189" s="34"/>
      <c r="B189" s="1329"/>
      <c r="C189" s="1091"/>
      <c r="D189" s="1373" t="s">
        <v>630</v>
      </c>
      <c r="E189" s="1373"/>
      <c r="F189" s="1375">
        <v>4463536</v>
      </c>
      <c r="G189" s="1375"/>
      <c r="H189" s="1375"/>
      <c r="I189" s="1373" t="s">
        <v>547</v>
      </c>
      <c r="J189" s="1373"/>
      <c r="K189" s="1373"/>
      <c r="L189" s="1373"/>
      <c r="M189" s="1369"/>
      <c r="N189" s="35">
        <v>35</v>
      </c>
    </row>
    <row r="190" spans="1:14" ht="14.25" customHeight="1" x14ac:dyDescent="0.15">
      <c r="A190" s="34"/>
      <c r="B190" s="1329"/>
      <c r="C190" s="1091"/>
      <c r="D190" s="1373" t="s">
        <v>631</v>
      </c>
      <c r="E190" s="1373"/>
      <c r="F190" s="1091"/>
      <c r="G190" s="1091"/>
      <c r="H190" s="1091"/>
      <c r="I190" s="1091"/>
      <c r="J190" s="1091"/>
      <c r="K190" s="1091"/>
      <c r="L190" s="1091"/>
      <c r="M190" s="1370"/>
      <c r="N190" s="41"/>
    </row>
    <row r="191" spans="1:14" ht="18" customHeight="1" x14ac:dyDescent="0.15">
      <c r="A191" s="34"/>
      <c r="B191" s="1365"/>
      <c r="C191" s="1366"/>
      <c r="D191" s="1365"/>
      <c r="E191" s="1366"/>
      <c r="F191" s="1365"/>
      <c r="G191" s="1367"/>
      <c r="H191" s="1366"/>
      <c r="I191" s="1365"/>
      <c r="J191" s="1367"/>
      <c r="K191" s="1367"/>
      <c r="L191" s="1366"/>
      <c r="M191" s="38" t="s">
        <v>548</v>
      </c>
      <c r="N191" s="40">
        <v>58</v>
      </c>
    </row>
    <row r="192" spans="1:14" ht="14.25" customHeight="1" x14ac:dyDescent="0.15">
      <c r="A192" s="34"/>
      <c r="B192" s="1376" t="s">
        <v>638</v>
      </c>
      <c r="C192" s="1377"/>
      <c r="D192" s="1377" t="s">
        <v>630</v>
      </c>
      <c r="E192" s="1377"/>
      <c r="F192" s="1378">
        <v>4464433</v>
      </c>
      <c r="G192" s="1378"/>
      <c r="H192" s="1378"/>
      <c r="I192" s="1377" t="s">
        <v>547</v>
      </c>
      <c r="J192" s="1377"/>
      <c r="K192" s="1377"/>
      <c r="L192" s="1377"/>
      <c r="M192" s="1368"/>
      <c r="N192" s="33">
        <v>23</v>
      </c>
    </row>
    <row r="193" spans="1:14" ht="14.25" customHeight="1" x14ac:dyDescent="0.15">
      <c r="A193" s="34"/>
      <c r="B193" s="1329"/>
      <c r="C193" s="1091"/>
      <c r="D193" s="1373" t="s">
        <v>631</v>
      </c>
      <c r="E193" s="1373"/>
      <c r="F193" s="1091"/>
      <c r="G193" s="1091"/>
      <c r="H193" s="1091"/>
      <c r="I193" s="1091"/>
      <c r="J193" s="1091"/>
      <c r="K193" s="1091"/>
      <c r="L193" s="1091"/>
      <c r="M193" s="1369"/>
      <c r="N193" s="57"/>
    </row>
    <row r="194" spans="1:14" ht="14.25" customHeight="1" x14ac:dyDescent="0.15">
      <c r="A194" s="34"/>
      <c r="B194" s="1329"/>
      <c r="C194" s="1091"/>
      <c r="D194" s="1373" t="s">
        <v>630</v>
      </c>
      <c r="E194" s="1373"/>
      <c r="F194" s="1375">
        <v>4464434</v>
      </c>
      <c r="G194" s="1375"/>
      <c r="H194" s="1375"/>
      <c r="I194" s="1373" t="s">
        <v>547</v>
      </c>
      <c r="J194" s="1373"/>
      <c r="K194" s="1373"/>
      <c r="L194" s="1373"/>
      <c r="M194" s="1369"/>
      <c r="N194" s="35">
        <v>35</v>
      </c>
    </row>
    <row r="195" spans="1:14" ht="14.25" customHeight="1" x14ac:dyDescent="0.15">
      <c r="A195" s="44"/>
      <c r="B195" s="1329"/>
      <c r="C195" s="1091"/>
      <c r="D195" s="1373" t="s">
        <v>631</v>
      </c>
      <c r="E195" s="1373"/>
      <c r="F195" s="1091"/>
      <c r="G195" s="1091"/>
      <c r="H195" s="1091"/>
      <c r="I195" s="1091"/>
      <c r="J195" s="1091"/>
      <c r="K195" s="1091"/>
      <c r="L195" s="1091"/>
      <c r="M195" s="1369"/>
      <c r="N195" s="57"/>
    </row>
    <row r="196" spans="1:14" ht="2" customHeight="1" x14ac:dyDescent="0.15"/>
    <row r="197" spans="1:14" ht="17.75" customHeight="1" x14ac:dyDescent="0.15">
      <c r="A197" s="1365"/>
      <c r="B197" s="1366"/>
      <c r="C197" s="62"/>
      <c r="D197" s="1365"/>
      <c r="E197" s="1366"/>
      <c r="F197" s="1365"/>
      <c r="G197" s="1367"/>
      <c r="H197" s="1367"/>
      <c r="I197" s="1366"/>
      <c r="J197" s="1429" t="s">
        <v>548</v>
      </c>
      <c r="K197" s="1430"/>
      <c r="L197" s="1431">
        <v>58</v>
      </c>
      <c r="M197" s="1432"/>
    </row>
    <row r="198" spans="1:14" ht="14.25" customHeight="1" x14ac:dyDescent="0.15">
      <c r="A198" s="1415" t="s">
        <v>639</v>
      </c>
      <c r="B198" s="1416"/>
      <c r="C198" s="63" t="s">
        <v>630</v>
      </c>
      <c r="D198" s="1378">
        <v>4464749</v>
      </c>
      <c r="E198" s="1378"/>
      <c r="F198" s="1377" t="s">
        <v>547</v>
      </c>
      <c r="G198" s="1377"/>
      <c r="H198" s="1377"/>
      <c r="I198" s="1377"/>
      <c r="J198" s="1368"/>
      <c r="K198" s="1368"/>
      <c r="L198" s="1425">
        <v>23</v>
      </c>
      <c r="M198" s="1425"/>
    </row>
    <row r="199" spans="1:14" ht="14.25" customHeight="1" x14ac:dyDescent="0.15">
      <c r="A199" s="1329"/>
      <c r="B199" s="1091"/>
      <c r="C199" s="64" t="s">
        <v>631</v>
      </c>
      <c r="D199" s="1091"/>
      <c r="E199" s="1091"/>
      <c r="F199" s="1091"/>
      <c r="G199" s="1091"/>
      <c r="H199" s="1091"/>
      <c r="I199" s="1091"/>
      <c r="J199" s="1369"/>
      <c r="K199" s="1369"/>
      <c r="L199" s="1091"/>
      <c r="M199" s="1091"/>
    </row>
    <row r="200" spans="1:14" ht="14.25" customHeight="1" x14ac:dyDescent="0.15">
      <c r="A200" s="1329"/>
      <c r="B200" s="1091"/>
      <c r="C200" s="64" t="s">
        <v>630</v>
      </c>
      <c r="D200" s="1375">
        <v>4464750</v>
      </c>
      <c r="E200" s="1375"/>
      <c r="F200" s="1373" t="s">
        <v>547</v>
      </c>
      <c r="G200" s="1373"/>
      <c r="H200" s="1373"/>
      <c r="I200" s="1373"/>
      <c r="J200" s="1369"/>
      <c r="K200" s="1369"/>
      <c r="L200" s="1424">
        <v>35</v>
      </c>
      <c r="M200" s="1424"/>
    </row>
    <row r="201" spans="1:14" ht="14.25" customHeight="1" x14ac:dyDescent="0.15">
      <c r="A201" s="1329"/>
      <c r="B201" s="1091"/>
      <c r="C201" s="64" t="s">
        <v>631</v>
      </c>
      <c r="D201" s="1091"/>
      <c r="E201" s="1091"/>
      <c r="F201" s="1091"/>
      <c r="G201" s="1091"/>
      <c r="H201" s="1091"/>
      <c r="I201" s="1091"/>
      <c r="J201" s="1370"/>
      <c r="K201" s="1370"/>
      <c r="L201" s="1433"/>
      <c r="M201" s="1433"/>
    </row>
    <row r="202" spans="1:14" ht="18" customHeight="1" x14ac:dyDescent="0.15">
      <c r="A202" s="1365"/>
      <c r="B202" s="1366"/>
      <c r="C202" s="62"/>
      <c r="D202" s="1365"/>
      <c r="E202" s="1366"/>
      <c r="F202" s="1365"/>
      <c r="G202" s="1367"/>
      <c r="H202" s="1367"/>
      <c r="I202" s="1366"/>
      <c r="J202" s="1429" t="s">
        <v>548</v>
      </c>
      <c r="K202" s="1430"/>
      <c r="L202" s="1431">
        <v>58</v>
      </c>
      <c r="M202" s="1432"/>
    </row>
    <row r="203" spans="1:14" ht="14.25" customHeight="1" x14ac:dyDescent="0.15">
      <c r="A203" s="1415" t="s">
        <v>640</v>
      </c>
      <c r="B203" s="1416"/>
      <c r="C203" s="63" t="s">
        <v>630</v>
      </c>
      <c r="D203" s="1378">
        <v>4464983</v>
      </c>
      <c r="E203" s="1378"/>
      <c r="F203" s="1377" t="s">
        <v>547</v>
      </c>
      <c r="G203" s="1377"/>
      <c r="H203" s="1377"/>
      <c r="I203" s="1377"/>
      <c r="J203" s="1368"/>
      <c r="K203" s="1368"/>
      <c r="L203" s="1425">
        <v>23</v>
      </c>
      <c r="M203" s="1425"/>
    </row>
    <row r="204" spans="1:14" ht="14.25" customHeight="1" x14ac:dyDescent="0.15">
      <c r="A204" s="1329"/>
      <c r="B204" s="1091"/>
      <c r="C204" s="64" t="s">
        <v>631</v>
      </c>
      <c r="D204" s="1091"/>
      <c r="E204" s="1091"/>
      <c r="F204" s="1091"/>
      <c r="G204" s="1091"/>
      <c r="H204" s="1091"/>
      <c r="I204" s="1091"/>
      <c r="J204" s="1369"/>
      <c r="K204" s="1369"/>
      <c r="L204" s="1091"/>
      <c r="M204" s="1091"/>
    </row>
    <row r="205" spans="1:14" ht="14.25" customHeight="1" x14ac:dyDescent="0.15">
      <c r="A205" s="1329"/>
      <c r="B205" s="1091"/>
      <c r="C205" s="64" t="s">
        <v>630</v>
      </c>
      <c r="D205" s="1375">
        <v>4464984</v>
      </c>
      <c r="E205" s="1375"/>
      <c r="F205" s="1373" t="s">
        <v>547</v>
      </c>
      <c r="G205" s="1373"/>
      <c r="H205" s="1373"/>
      <c r="I205" s="1373"/>
      <c r="J205" s="1369"/>
      <c r="K205" s="1369"/>
      <c r="L205" s="1424">
        <v>35</v>
      </c>
      <c r="M205" s="1424"/>
    </row>
    <row r="206" spans="1:14" ht="14.25" customHeight="1" x14ac:dyDescent="0.15">
      <c r="A206" s="1329"/>
      <c r="B206" s="1091"/>
      <c r="C206" s="64" t="s">
        <v>631</v>
      </c>
      <c r="D206" s="1091"/>
      <c r="E206" s="1091"/>
      <c r="F206" s="1091"/>
      <c r="G206" s="1091"/>
      <c r="H206" s="1091"/>
      <c r="I206" s="1091"/>
      <c r="J206" s="1370"/>
      <c r="K206" s="1370"/>
      <c r="L206" s="1433"/>
      <c r="M206" s="1433"/>
    </row>
    <row r="207" spans="1:14" ht="18" customHeight="1" x14ac:dyDescent="0.15">
      <c r="A207" s="1365"/>
      <c r="B207" s="1366"/>
      <c r="C207" s="62"/>
      <c r="D207" s="1365"/>
      <c r="E207" s="1366"/>
      <c r="F207" s="1365"/>
      <c r="G207" s="1367"/>
      <c r="H207" s="1367"/>
      <c r="I207" s="1366"/>
      <c r="J207" s="1429" t="s">
        <v>548</v>
      </c>
      <c r="K207" s="1430"/>
      <c r="L207" s="1431">
        <v>58</v>
      </c>
      <c r="M207" s="1432"/>
    </row>
    <row r="208" spans="1:14" ht="14.25" customHeight="1" x14ac:dyDescent="0.15">
      <c r="A208" s="1415" t="s">
        <v>641</v>
      </c>
      <c r="B208" s="1416"/>
      <c r="C208" s="63" t="s">
        <v>630</v>
      </c>
      <c r="D208" s="1378">
        <v>4465280</v>
      </c>
      <c r="E208" s="1378"/>
      <c r="F208" s="1377" t="s">
        <v>547</v>
      </c>
      <c r="G208" s="1377"/>
      <c r="H208" s="1377"/>
      <c r="I208" s="1377"/>
      <c r="J208" s="1368"/>
      <c r="K208" s="1368"/>
      <c r="L208" s="1425">
        <v>23</v>
      </c>
      <c r="M208" s="1425"/>
    </row>
    <row r="209" spans="1:13" ht="14.25" customHeight="1" x14ac:dyDescent="0.15">
      <c r="A209" s="1329"/>
      <c r="B209" s="1091"/>
      <c r="C209" s="64" t="s">
        <v>631</v>
      </c>
      <c r="D209" s="1091"/>
      <c r="E209" s="1091"/>
      <c r="F209" s="1091"/>
      <c r="G209" s="1091"/>
      <c r="H209" s="1091"/>
      <c r="I209" s="1091"/>
      <c r="J209" s="1369"/>
      <c r="K209" s="1369"/>
      <c r="L209" s="1091"/>
      <c r="M209" s="1091"/>
    </row>
    <row r="210" spans="1:13" ht="14.25" customHeight="1" x14ac:dyDescent="0.15">
      <c r="A210" s="1329"/>
      <c r="B210" s="1091"/>
      <c r="C210" s="64" t="s">
        <v>630</v>
      </c>
      <c r="D210" s="1375">
        <v>4465281</v>
      </c>
      <c r="E210" s="1375"/>
      <c r="F210" s="1373" t="s">
        <v>547</v>
      </c>
      <c r="G210" s="1373"/>
      <c r="H210" s="1373"/>
      <c r="I210" s="1373"/>
      <c r="J210" s="1369"/>
      <c r="K210" s="1369"/>
      <c r="L210" s="1424">
        <v>35</v>
      </c>
      <c r="M210" s="1424"/>
    </row>
    <row r="211" spans="1:13" ht="14.25" customHeight="1" x14ac:dyDescent="0.15">
      <c r="A211" s="1329"/>
      <c r="B211" s="1091"/>
      <c r="C211" s="64" t="s">
        <v>631</v>
      </c>
      <c r="D211" s="1091"/>
      <c r="E211" s="1091"/>
      <c r="F211" s="1091"/>
      <c r="G211" s="1091"/>
      <c r="H211" s="1091"/>
      <c r="I211" s="1091"/>
      <c r="J211" s="1370"/>
      <c r="K211" s="1370"/>
      <c r="L211" s="1433"/>
      <c r="M211" s="1433"/>
    </row>
    <row r="212" spans="1:13" ht="18" customHeight="1" x14ac:dyDescent="0.15">
      <c r="A212" s="1365"/>
      <c r="B212" s="1366"/>
      <c r="C212" s="62"/>
      <c r="D212" s="1365"/>
      <c r="E212" s="1366"/>
      <c r="F212" s="1365"/>
      <c r="G212" s="1367"/>
      <c r="H212" s="1367"/>
      <c r="I212" s="1366"/>
      <c r="J212" s="1429" t="s">
        <v>548</v>
      </c>
      <c r="K212" s="1430"/>
      <c r="L212" s="1431">
        <v>58</v>
      </c>
      <c r="M212" s="1432"/>
    </row>
    <row r="213" spans="1:13" ht="26.25" customHeight="1" x14ac:dyDescent="0.15">
      <c r="A213" s="1415" t="s">
        <v>642</v>
      </c>
      <c r="B213" s="1416"/>
      <c r="C213" s="63" t="s">
        <v>643</v>
      </c>
      <c r="D213" s="1378">
        <v>4465269</v>
      </c>
      <c r="E213" s="1378"/>
      <c r="F213" s="1377" t="s">
        <v>547</v>
      </c>
      <c r="G213" s="1377"/>
      <c r="H213" s="1377"/>
      <c r="I213" s="1377"/>
      <c r="J213" s="1368"/>
      <c r="K213" s="1368"/>
      <c r="L213" s="1425">
        <v>23</v>
      </c>
      <c r="M213" s="1425"/>
    </row>
    <row r="214" spans="1:13" ht="26.25" customHeight="1" x14ac:dyDescent="0.15">
      <c r="A214" s="1410"/>
      <c r="B214" s="1078"/>
      <c r="C214" s="64" t="s">
        <v>643</v>
      </c>
      <c r="D214" s="1375">
        <v>4465270</v>
      </c>
      <c r="E214" s="1375"/>
      <c r="F214" s="1373" t="s">
        <v>547</v>
      </c>
      <c r="G214" s="1373"/>
      <c r="H214" s="1373"/>
      <c r="I214" s="1373"/>
      <c r="J214" s="1369"/>
      <c r="K214" s="1369"/>
      <c r="L214" s="1424">
        <v>23</v>
      </c>
      <c r="M214" s="1424"/>
    </row>
    <row r="215" spans="1:13" ht="26.25" customHeight="1" x14ac:dyDescent="0.15">
      <c r="A215" s="1410"/>
      <c r="B215" s="1078"/>
      <c r="C215" s="64" t="s">
        <v>643</v>
      </c>
      <c r="D215" s="1375">
        <v>4465271</v>
      </c>
      <c r="E215" s="1375"/>
      <c r="F215" s="1373" t="s">
        <v>547</v>
      </c>
      <c r="G215" s="1373"/>
      <c r="H215" s="1373"/>
      <c r="I215" s="1373"/>
      <c r="J215" s="1370"/>
      <c r="K215" s="1370"/>
      <c r="L215" s="1423">
        <v>35</v>
      </c>
      <c r="M215" s="1423"/>
    </row>
    <row r="216" spans="1:13" ht="18" customHeight="1" x14ac:dyDescent="0.15">
      <c r="A216" s="1365"/>
      <c r="B216" s="1366"/>
      <c r="C216" s="62"/>
      <c r="D216" s="1365"/>
      <c r="E216" s="1366"/>
      <c r="F216" s="1365"/>
      <c r="G216" s="1367"/>
      <c r="H216" s="1367"/>
      <c r="I216" s="1366"/>
      <c r="J216" s="1429" t="s">
        <v>548</v>
      </c>
      <c r="K216" s="1430"/>
      <c r="L216" s="1431">
        <v>81</v>
      </c>
      <c r="M216" s="1432"/>
    </row>
    <row r="217" spans="1:13" ht="26.25" customHeight="1" x14ac:dyDescent="0.15">
      <c r="A217" s="1415" t="s">
        <v>644</v>
      </c>
      <c r="B217" s="1416"/>
      <c r="C217" s="63" t="s">
        <v>643</v>
      </c>
      <c r="D217" s="1378">
        <v>4465458</v>
      </c>
      <c r="E217" s="1378"/>
      <c r="F217" s="1377" t="s">
        <v>547</v>
      </c>
      <c r="G217" s="1377"/>
      <c r="H217" s="1377"/>
      <c r="I217" s="1377"/>
      <c r="J217" s="1368"/>
      <c r="K217" s="1368"/>
      <c r="L217" s="1425">
        <v>46</v>
      </c>
      <c r="M217" s="1425"/>
    </row>
    <row r="218" spans="1:13" ht="26.25" customHeight="1" x14ac:dyDescent="0.15">
      <c r="A218" s="1410"/>
      <c r="B218" s="1078"/>
      <c r="C218" s="64" t="s">
        <v>643</v>
      </c>
      <c r="D218" s="1375">
        <v>4465459</v>
      </c>
      <c r="E218" s="1375"/>
      <c r="F218" s="1373" t="s">
        <v>547</v>
      </c>
      <c r="G218" s="1373"/>
      <c r="H218" s="1373"/>
      <c r="I218" s="1373"/>
      <c r="J218" s="1369"/>
      <c r="K218" s="1369"/>
      <c r="L218" s="1424">
        <v>16</v>
      </c>
      <c r="M218" s="1424"/>
    </row>
    <row r="219" spans="1:13" ht="26.25" customHeight="1" x14ac:dyDescent="0.15">
      <c r="A219" s="1410"/>
      <c r="B219" s="1078"/>
      <c r="C219" s="64" t="s">
        <v>643</v>
      </c>
      <c r="D219" s="1375">
        <v>4465460</v>
      </c>
      <c r="E219" s="1375"/>
      <c r="F219" s="1373" t="s">
        <v>547</v>
      </c>
      <c r="G219" s="1373"/>
      <c r="H219" s="1373"/>
      <c r="I219" s="1373"/>
      <c r="J219" s="1370"/>
      <c r="K219" s="1370"/>
      <c r="L219" s="1423">
        <v>35</v>
      </c>
      <c r="M219" s="1423"/>
    </row>
    <row r="220" spans="1:13" ht="18" customHeight="1" x14ac:dyDescent="0.15">
      <c r="A220" s="1365"/>
      <c r="B220" s="1366"/>
      <c r="C220" s="62"/>
      <c r="D220" s="1365"/>
      <c r="E220" s="1366"/>
      <c r="F220" s="1365"/>
      <c r="G220" s="1367"/>
      <c r="H220" s="1367"/>
      <c r="I220" s="1366"/>
      <c r="J220" s="1429" t="s">
        <v>548</v>
      </c>
      <c r="K220" s="1430"/>
      <c r="L220" s="1431">
        <v>97</v>
      </c>
      <c r="M220" s="1432"/>
    </row>
    <row r="221" spans="1:13" ht="26.25" customHeight="1" x14ac:dyDescent="0.15">
      <c r="A221" s="1415" t="s">
        <v>645</v>
      </c>
      <c r="B221" s="1416"/>
      <c r="C221" s="63" t="s">
        <v>643</v>
      </c>
      <c r="D221" s="1378">
        <v>4465779</v>
      </c>
      <c r="E221" s="1378"/>
      <c r="F221" s="1377" t="s">
        <v>547</v>
      </c>
      <c r="G221" s="1377"/>
      <c r="H221" s="1377"/>
      <c r="I221" s="1377"/>
      <c r="J221" s="1368"/>
      <c r="K221" s="1368"/>
      <c r="L221" s="1425">
        <v>23</v>
      </c>
      <c r="M221" s="1425"/>
    </row>
    <row r="222" spans="1:13" ht="26.25" customHeight="1" x14ac:dyDescent="0.15">
      <c r="A222" s="1410"/>
      <c r="B222" s="1078"/>
      <c r="C222" s="64" t="s">
        <v>643</v>
      </c>
      <c r="D222" s="1375">
        <v>4465780</v>
      </c>
      <c r="E222" s="1375"/>
      <c r="F222" s="1373" t="s">
        <v>547</v>
      </c>
      <c r="G222" s="1373"/>
      <c r="H222" s="1373"/>
      <c r="I222" s="1373"/>
      <c r="J222" s="1369"/>
      <c r="K222" s="1369"/>
      <c r="L222" s="1424">
        <v>23</v>
      </c>
      <c r="M222" s="1424"/>
    </row>
    <row r="223" spans="1:13" ht="26.25" customHeight="1" x14ac:dyDescent="0.15">
      <c r="A223" s="1410"/>
      <c r="B223" s="1078"/>
      <c r="C223" s="64" t="s">
        <v>643</v>
      </c>
      <c r="D223" s="1375">
        <v>4465781</v>
      </c>
      <c r="E223" s="1375"/>
      <c r="F223" s="1373" t="s">
        <v>547</v>
      </c>
      <c r="G223" s="1373"/>
      <c r="H223" s="1373"/>
      <c r="I223" s="1373"/>
      <c r="J223" s="1370"/>
      <c r="K223" s="1370"/>
      <c r="L223" s="1423">
        <v>35</v>
      </c>
      <c r="M223" s="1423"/>
    </row>
    <row r="224" spans="1:13" ht="18" customHeight="1" x14ac:dyDescent="0.15">
      <c r="A224" s="1365"/>
      <c r="B224" s="1366"/>
      <c r="C224" s="62"/>
      <c r="D224" s="1365"/>
      <c r="E224" s="1366"/>
      <c r="F224" s="1365"/>
      <c r="G224" s="1367"/>
      <c r="H224" s="1367"/>
      <c r="I224" s="1366"/>
      <c r="J224" s="1429" t="s">
        <v>548</v>
      </c>
      <c r="K224" s="1430"/>
      <c r="L224" s="1431">
        <v>81</v>
      </c>
      <c r="M224" s="1432"/>
    </row>
    <row r="225" spans="1:15" ht="14.25" customHeight="1" x14ac:dyDescent="0.15">
      <c r="A225" s="1415" t="s">
        <v>646</v>
      </c>
      <c r="B225" s="1416"/>
      <c r="C225" s="63" t="s">
        <v>630</v>
      </c>
      <c r="D225" s="1378">
        <v>4466791</v>
      </c>
      <c r="E225" s="1378"/>
      <c r="F225" s="1377" t="s">
        <v>547</v>
      </c>
      <c r="G225" s="1377"/>
      <c r="H225" s="1377"/>
      <c r="I225" s="1377"/>
      <c r="J225" s="1368"/>
      <c r="K225" s="1368"/>
      <c r="L225" s="1425">
        <v>23</v>
      </c>
      <c r="M225" s="1425"/>
    </row>
    <row r="226" spans="1:15" ht="14.25" customHeight="1" x14ac:dyDescent="0.15">
      <c r="A226" s="1329"/>
      <c r="B226" s="1091"/>
      <c r="C226" s="64" t="s">
        <v>631</v>
      </c>
      <c r="D226" s="1091"/>
      <c r="E226" s="1091"/>
      <c r="F226" s="1091"/>
      <c r="G226" s="1091"/>
      <c r="H226" s="1091"/>
      <c r="I226" s="1091"/>
      <c r="J226" s="1369"/>
      <c r="K226" s="1369"/>
      <c r="L226" s="1091"/>
      <c r="M226" s="1091"/>
    </row>
    <row r="227" spans="1:15" ht="14.25" customHeight="1" x14ac:dyDescent="0.15">
      <c r="A227" s="1329"/>
      <c r="B227" s="1091"/>
      <c r="C227" s="64" t="s">
        <v>630</v>
      </c>
      <c r="D227" s="1375">
        <v>4466792</v>
      </c>
      <c r="E227" s="1375"/>
      <c r="F227" s="1373" t="s">
        <v>547</v>
      </c>
      <c r="G227" s="1373"/>
      <c r="H227" s="1373"/>
      <c r="I227" s="1373"/>
      <c r="J227" s="1369"/>
      <c r="K227" s="1369"/>
      <c r="L227" s="1424">
        <v>35</v>
      </c>
      <c r="M227" s="1424"/>
    </row>
    <row r="228" spans="1:15" ht="14.25" customHeight="1" x14ac:dyDescent="0.15">
      <c r="A228" s="1329"/>
      <c r="B228" s="1091"/>
      <c r="C228" s="64" t="s">
        <v>631</v>
      </c>
      <c r="D228" s="1091"/>
      <c r="E228" s="1091"/>
      <c r="F228" s="1091"/>
      <c r="G228" s="1091"/>
      <c r="H228" s="1091"/>
      <c r="I228" s="1091"/>
      <c r="J228" s="1370"/>
      <c r="K228" s="1370"/>
      <c r="L228" s="1433"/>
      <c r="M228" s="1433"/>
    </row>
    <row r="229" spans="1:15" ht="18" customHeight="1" x14ac:dyDescent="0.15">
      <c r="A229" s="1365"/>
      <c r="B229" s="1366"/>
      <c r="C229" s="62"/>
      <c r="D229" s="1365"/>
      <c r="E229" s="1366"/>
      <c r="F229" s="1365"/>
      <c r="G229" s="1367"/>
      <c r="H229" s="1367"/>
      <c r="I229" s="1366"/>
      <c r="J229" s="1429" t="s">
        <v>548</v>
      </c>
      <c r="K229" s="1430"/>
      <c r="L229" s="1431">
        <v>58</v>
      </c>
      <c r="M229" s="1432"/>
    </row>
    <row r="230" spans="1:15" ht="14.25" customHeight="1" x14ac:dyDescent="0.15">
      <c r="A230" s="1415" t="s">
        <v>647</v>
      </c>
      <c r="B230" s="1416"/>
      <c r="C230" s="63" t="s">
        <v>630</v>
      </c>
      <c r="D230" s="1378">
        <v>4467521</v>
      </c>
      <c r="E230" s="1378"/>
      <c r="F230" s="1377" t="s">
        <v>547</v>
      </c>
      <c r="G230" s="1377"/>
      <c r="H230" s="1377"/>
      <c r="I230" s="1377"/>
      <c r="J230" s="1368"/>
      <c r="K230" s="1368"/>
      <c r="L230" s="1425">
        <v>23</v>
      </c>
      <c r="M230" s="1425"/>
    </row>
    <row r="231" spans="1:15" ht="14.25" customHeight="1" x14ac:dyDescent="0.15">
      <c r="A231" s="1329"/>
      <c r="B231" s="1091"/>
      <c r="C231" s="64" t="s">
        <v>631</v>
      </c>
      <c r="D231" s="1091"/>
      <c r="E231" s="1091"/>
      <c r="F231" s="1091"/>
      <c r="G231" s="1091"/>
      <c r="H231" s="1091"/>
      <c r="I231" s="1091"/>
      <c r="J231" s="1369"/>
      <c r="K231" s="1369"/>
      <c r="L231" s="1091"/>
      <c r="M231" s="1091"/>
    </row>
    <row r="232" spans="1:15" ht="14.25" customHeight="1" x14ac:dyDescent="0.15">
      <c r="A232" s="1329"/>
      <c r="B232" s="1091"/>
      <c r="C232" s="64" t="s">
        <v>630</v>
      </c>
      <c r="D232" s="1375">
        <v>4467522</v>
      </c>
      <c r="E232" s="1375"/>
      <c r="F232" s="1373" t="s">
        <v>547</v>
      </c>
      <c r="G232" s="1373"/>
      <c r="H232" s="1373"/>
      <c r="I232" s="1373"/>
      <c r="J232" s="1369"/>
      <c r="K232" s="1369"/>
      <c r="L232" s="1424">
        <v>35</v>
      </c>
      <c r="M232" s="1424"/>
    </row>
    <row r="233" spans="1:15" ht="14.25" customHeight="1" x14ac:dyDescent="0.15">
      <c r="A233" s="1329"/>
      <c r="B233" s="1091"/>
      <c r="C233" s="64" t="s">
        <v>631</v>
      </c>
      <c r="D233" s="1091"/>
      <c r="E233" s="1091"/>
      <c r="F233" s="1091"/>
      <c r="G233" s="1091"/>
      <c r="H233" s="1091"/>
      <c r="I233" s="1091"/>
      <c r="J233" s="1369"/>
      <c r="K233" s="1369"/>
      <c r="L233" s="1091"/>
      <c r="M233" s="1091"/>
    </row>
    <row r="234" spans="1:15" ht="2" customHeight="1" x14ac:dyDescent="0.15">
      <c r="A234" s="1369"/>
      <c r="B234" s="1369"/>
      <c r="C234" s="1369"/>
      <c r="D234" s="1369"/>
      <c r="E234" s="1369"/>
      <c r="F234" s="1369"/>
      <c r="G234" s="1369"/>
      <c r="H234" s="1369"/>
      <c r="I234" s="1369"/>
      <c r="J234" s="1369"/>
      <c r="K234" s="1369"/>
      <c r="L234" s="1369"/>
      <c r="M234" s="1369"/>
      <c r="N234" s="1369"/>
      <c r="O234" s="1369"/>
    </row>
    <row r="235" spans="1:15" ht="29" customHeight="1" x14ac:dyDescent="0.15">
      <c r="A235" s="1428" t="s">
        <v>648</v>
      </c>
      <c r="B235" s="1428"/>
      <c r="C235" s="1428"/>
      <c r="D235" s="1428"/>
      <c r="E235" s="1428"/>
      <c r="F235" s="1428"/>
      <c r="G235" s="1428"/>
      <c r="H235" s="1428"/>
      <c r="I235" s="1428"/>
      <c r="J235" s="1428"/>
      <c r="K235" s="1428"/>
      <c r="L235" s="1428"/>
      <c r="M235" s="1428"/>
      <c r="N235" s="1428"/>
      <c r="O235" s="1428"/>
    </row>
    <row r="236" spans="1:15" ht="14.25" customHeight="1" x14ac:dyDescent="0.15">
      <c r="A236" s="65" t="s">
        <v>538</v>
      </c>
      <c r="B236" s="1329"/>
      <c r="C236" s="1330"/>
      <c r="D236" s="1329"/>
      <c r="E236" s="1330"/>
      <c r="F236" s="1329"/>
      <c r="G236" s="1091"/>
      <c r="H236" s="1330"/>
      <c r="I236" s="1329"/>
      <c r="J236" s="1091"/>
      <c r="K236" s="1091"/>
      <c r="L236" s="1330"/>
      <c r="M236" s="1400" t="s">
        <v>548</v>
      </c>
      <c r="N236" s="1419">
        <v>58</v>
      </c>
    </row>
    <row r="237" spans="1:15" ht="5" customHeight="1" x14ac:dyDescent="0.15">
      <c r="A237" s="1399">
        <v>187747</v>
      </c>
      <c r="B237" s="1365"/>
      <c r="C237" s="1366"/>
      <c r="D237" s="1365"/>
      <c r="E237" s="1366"/>
      <c r="F237" s="1365"/>
      <c r="G237" s="1367"/>
      <c r="H237" s="1366"/>
      <c r="I237" s="1365"/>
      <c r="J237" s="1367"/>
      <c r="K237" s="1367"/>
      <c r="L237" s="1366"/>
      <c r="M237" s="1401"/>
      <c r="N237" s="1420"/>
    </row>
    <row r="238" spans="1:15" ht="14.25" customHeight="1" x14ac:dyDescent="0.15">
      <c r="A238" s="1399"/>
      <c r="B238" s="1415" t="s">
        <v>649</v>
      </c>
      <c r="C238" s="1416"/>
      <c r="D238" s="1377" t="s">
        <v>630</v>
      </c>
      <c r="E238" s="1377"/>
      <c r="F238" s="1378">
        <v>4467782</v>
      </c>
      <c r="G238" s="1378"/>
      <c r="H238" s="1378"/>
      <c r="I238" s="1377" t="s">
        <v>547</v>
      </c>
      <c r="J238" s="1377"/>
      <c r="K238" s="1377"/>
      <c r="L238" s="1377"/>
      <c r="M238" s="1368"/>
      <c r="N238" s="33">
        <v>23</v>
      </c>
    </row>
    <row r="239" spans="1:15" ht="14.25" customHeight="1" x14ac:dyDescent="0.15">
      <c r="A239" s="55"/>
      <c r="B239" s="1329"/>
      <c r="C239" s="1091"/>
      <c r="D239" s="1373" t="s">
        <v>631</v>
      </c>
      <c r="E239" s="1373"/>
      <c r="F239" s="1091"/>
      <c r="G239" s="1091"/>
      <c r="H239" s="1091"/>
      <c r="I239" s="1091"/>
      <c r="J239" s="1091"/>
      <c r="K239" s="1091"/>
      <c r="L239" s="1091"/>
      <c r="M239" s="1369"/>
      <c r="N239" s="57"/>
    </row>
    <row r="240" spans="1:15" ht="14.25" customHeight="1" x14ac:dyDescent="0.15">
      <c r="A240" s="55"/>
      <c r="B240" s="1329"/>
      <c r="C240" s="1091"/>
      <c r="D240" s="1373" t="s">
        <v>630</v>
      </c>
      <c r="E240" s="1373"/>
      <c r="F240" s="1375">
        <v>4467783</v>
      </c>
      <c r="G240" s="1375"/>
      <c r="H240" s="1375"/>
      <c r="I240" s="1373" t="s">
        <v>547</v>
      </c>
      <c r="J240" s="1373"/>
      <c r="K240" s="1373"/>
      <c r="L240" s="1373"/>
      <c r="M240" s="1369"/>
      <c r="N240" s="35">
        <v>35</v>
      </c>
    </row>
    <row r="241" spans="1:14" ht="14.25" customHeight="1" x14ac:dyDescent="0.15">
      <c r="A241" s="55"/>
      <c r="B241" s="1329"/>
      <c r="C241" s="1091"/>
      <c r="D241" s="1373" t="s">
        <v>631</v>
      </c>
      <c r="E241" s="1373"/>
      <c r="F241" s="1091"/>
      <c r="G241" s="1091"/>
      <c r="H241" s="1091"/>
      <c r="I241" s="1091"/>
      <c r="J241" s="1091"/>
      <c r="K241" s="1091"/>
      <c r="L241" s="1091"/>
      <c r="M241" s="1370"/>
      <c r="N241" s="41"/>
    </row>
    <row r="242" spans="1:14" ht="18" customHeight="1" x14ac:dyDescent="0.15">
      <c r="A242" s="55"/>
      <c r="B242" s="1365"/>
      <c r="C242" s="1366"/>
      <c r="D242" s="1365"/>
      <c r="E242" s="1366"/>
      <c r="F242" s="1365"/>
      <c r="G242" s="1367"/>
      <c r="H242" s="1366"/>
      <c r="I242" s="1365"/>
      <c r="J242" s="1367"/>
      <c r="K242" s="1367"/>
      <c r="L242" s="1366"/>
      <c r="M242" s="38" t="s">
        <v>548</v>
      </c>
      <c r="N242" s="40">
        <v>58</v>
      </c>
    </row>
    <row r="243" spans="1:14" ht="14.25" customHeight="1" x14ac:dyDescent="0.15">
      <c r="A243" s="55"/>
      <c r="B243" s="1415" t="s">
        <v>650</v>
      </c>
      <c r="C243" s="1416"/>
      <c r="D243" s="1377" t="s">
        <v>630</v>
      </c>
      <c r="E243" s="1377"/>
      <c r="F243" s="1378">
        <v>4468063</v>
      </c>
      <c r="G243" s="1378"/>
      <c r="H243" s="1378"/>
      <c r="I243" s="1377" t="s">
        <v>547</v>
      </c>
      <c r="J243" s="1377"/>
      <c r="K243" s="1377"/>
      <c r="L243" s="1377"/>
      <c r="M243" s="1368"/>
      <c r="N243" s="33">
        <v>23</v>
      </c>
    </row>
    <row r="244" spans="1:14" ht="14.25" customHeight="1" x14ac:dyDescent="0.15">
      <c r="A244" s="55"/>
      <c r="B244" s="1329"/>
      <c r="C244" s="1091"/>
      <c r="D244" s="1373" t="s">
        <v>631</v>
      </c>
      <c r="E244" s="1373"/>
      <c r="F244" s="1091"/>
      <c r="G244" s="1091"/>
      <c r="H244" s="1091"/>
      <c r="I244" s="1091"/>
      <c r="J244" s="1091"/>
      <c r="K244" s="1091"/>
      <c r="L244" s="1091"/>
      <c r="M244" s="1369"/>
      <c r="N244" s="57"/>
    </row>
    <row r="245" spans="1:14" ht="14.25" customHeight="1" x14ac:dyDescent="0.15">
      <c r="A245" s="55"/>
      <c r="B245" s="1329"/>
      <c r="C245" s="1091"/>
      <c r="D245" s="1373" t="s">
        <v>630</v>
      </c>
      <c r="E245" s="1373"/>
      <c r="F245" s="1375">
        <v>4468064</v>
      </c>
      <c r="G245" s="1375"/>
      <c r="H245" s="1375"/>
      <c r="I245" s="1373" t="s">
        <v>547</v>
      </c>
      <c r="J245" s="1373"/>
      <c r="K245" s="1373"/>
      <c r="L245" s="1373"/>
      <c r="M245" s="1369"/>
      <c r="N245" s="35">
        <v>35</v>
      </c>
    </row>
    <row r="246" spans="1:14" ht="14.25" customHeight="1" x14ac:dyDescent="0.15">
      <c r="A246" s="55"/>
      <c r="B246" s="1329"/>
      <c r="C246" s="1091"/>
      <c r="D246" s="1373" t="s">
        <v>631</v>
      </c>
      <c r="E246" s="1373"/>
      <c r="F246" s="1091"/>
      <c r="G246" s="1091"/>
      <c r="H246" s="1091"/>
      <c r="I246" s="1091"/>
      <c r="J246" s="1091"/>
      <c r="K246" s="1091"/>
      <c r="L246" s="1091"/>
      <c r="M246" s="1370"/>
      <c r="N246" s="41"/>
    </row>
    <row r="247" spans="1:14" ht="18" customHeight="1" x14ac:dyDescent="0.15">
      <c r="A247" s="55"/>
      <c r="B247" s="1365"/>
      <c r="C247" s="1366"/>
      <c r="D247" s="1365"/>
      <c r="E247" s="1366"/>
      <c r="F247" s="1365"/>
      <c r="G247" s="1367"/>
      <c r="H247" s="1366"/>
      <c r="I247" s="1365"/>
      <c r="J247" s="1367"/>
      <c r="K247" s="1367"/>
      <c r="L247" s="1366"/>
      <c r="M247" s="38" t="s">
        <v>548</v>
      </c>
      <c r="N247" s="40">
        <v>58</v>
      </c>
    </row>
    <row r="248" spans="1:14" ht="14.25" customHeight="1" x14ac:dyDescent="0.15">
      <c r="A248" s="55"/>
      <c r="B248" s="1415" t="s">
        <v>651</v>
      </c>
      <c r="C248" s="1416"/>
      <c r="D248" s="1377" t="s">
        <v>630</v>
      </c>
      <c r="E248" s="1377"/>
      <c r="F248" s="1378">
        <v>4469775</v>
      </c>
      <c r="G248" s="1378"/>
      <c r="H248" s="1378"/>
      <c r="I248" s="1377" t="s">
        <v>547</v>
      </c>
      <c r="J248" s="1377"/>
      <c r="K248" s="1377"/>
      <c r="L248" s="1377"/>
      <c r="M248" s="1368"/>
      <c r="N248" s="33">
        <v>23</v>
      </c>
    </row>
    <row r="249" spans="1:14" ht="14.25" customHeight="1" x14ac:dyDescent="0.15">
      <c r="A249" s="55"/>
      <c r="B249" s="1329"/>
      <c r="C249" s="1091"/>
      <c r="D249" s="1373" t="s">
        <v>631</v>
      </c>
      <c r="E249" s="1373"/>
      <c r="F249" s="1091"/>
      <c r="G249" s="1091"/>
      <c r="H249" s="1091"/>
      <c r="I249" s="1091"/>
      <c r="J249" s="1091"/>
      <c r="K249" s="1091"/>
      <c r="L249" s="1091"/>
      <c r="M249" s="1369"/>
      <c r="N249" s="57"/>
    </row>
    <row r="250" spans="1:14" ht="14.25" customHeight="1" x14ac:dyDescent="0.15">
      <c r="A250" s="55"/>
      <c r="B250" s="1329"/>
      <c r="C250" s="1091"/>
      <c r="D250" s="1373" t="s">
        <v>630</v>
      </c>
      <c r="E250" s="1373"/>
      <c r="F250" s="1375">
        <v>4469776</v>
      </c>
      <c r="G250" s="1375"/>
      <c r="H250" s="1375"/>
      <c r="I250" s="1373" t="s">
        <v>547</v>
      </c>
      <c r="J250" s="1373"/>
      <c r="K250" s="1373"/>
      <c r="L250" s="1373"/>
      <c r="M250" s="1369"/>
      <c r="N250" s="35">
        <v>35</v>
      </c>
    </row>
    <row r="251" spans="1:14" ht="14.25" customHeight="1" x14ac:dyDescent="0.15">
      <c r="A251" s="55"/>
      <c r="B251" s="1329"/>
      <c r="C251" s="1091"/>
      <c r="D251" s="1373" t="s">
        <v>631</v>
      </c>
      <c r="E251" s="1373"/>
      <c r="F251" s="1091"/>
      <c r="G251" s="1091"/>
      <c r="H251" s="1091"/>
      <c r="I251" s="1091"/>
      <c r="J251" s="1091"/>
      <c r="K251" s="1091"/>
      <c r="L251" s="1091"/>
      <c r="M251" s="1370"/>
      <c r="N251" s="41"/>
    </row>
    <row r="252" spans="1:14" ht="18" customHeight="1" x14ac:dyDescent="0.15">
      <c r="A252" s="55"/>
      <c r="B252" s="1365"/>
      <c r="C252" s="1366"/>
      <c r="D252" s="1365"/>
      <c r="E252" s="1366"/>
      <c r="F252" s="1365"/>
      <c r="G252" s="1367"/>
      <c r="H252" s="1366"/>
      <c r="I252" s="1365"/>
      <c r="J252" s="1367"/>
      <c r="K252" s="1367"/>
      <c r="L252" s="1366"/>
      <c r="M252" s="38" t="s">
        <v>548</v>
      </c>
      <c r="N252" s="40">
        <v>58</v>
      </c>
    </row>
    <row r="253" spans="1:14" ht="14.25" customHeight="1" x14ac:dyDescent="0.15">
      <c r="A253" s="55"/>
      <c r="B253" s="1415" t="s">
        <v>652</v>
      </c>
      <c r="C253" s="1416"/>
      <c r="D253" s="1377" t="s">
        <v>630</v>
      </c>
      <c r="E253" s="1377"/>
      <c r="F253" s="1378">
        <v>4465275</v>
      </c>
      <c r="G253" s="1378"/>
      <c r="H253" s="1378"/>
      <c r="I253" s="1377" t="s">
        <v>547</v>
      </c>
      <c r="J253" s="1377"/>
      <c r="K253" s="1377"/>
      <c r="L253" s="1377"/>
      <c r="M253" s="1368"/>
      <c r="N253" s="33">
        <v>13</v>
      </c>
    </row>
    <row r="254" spans="1:14" ht="14.25" customHeight="1" x14ac:dyDescent="0.15">
      <c r="A254" s="55"/>
      <c r="B254" s="1329"/>
      <c r="C254" s="1091"/>
      <c r="D254" s="1373" t="s">
        <v>631</v>
      </c>
      <c r="E254" s="1373"/>
      <c r="F254" s="1091"/>
      <c r="G254" s="1091"/>
      <c r="H254" s="1091"/>
      <c r="I254" s="1091"/>
      <c r="J254" s="1091"/>
      <c r="K254" s="1091"/>
      <c r="L254" s="1091"/>
      <c r="M254" s="1369"/>
      <c r="N254" s="57"/>
    </row>
    <row r="255" spans="1:14" ht="14.25" customHeight="1" x14ac:dyDescent="0.15">
      <c r="A255" s="55"/>
      <c r="B255" s="1329"/>
      <c r="C255" s="1091"/>
      <c r="D255" s="1373" t="s">
        <v>630</v>
      </c>
      <c r="E255" s="1373"/>
      <c r="F255" s="1375">
        <v>4465276</v>
      </c>
      <c r="G255" s="1375"/>
      <c r="H255" s="1375"/>
      <c r="I255" s="1373" t="s">
        <v>547</v>
      </c>
      <c r="J255" s="1373"/>
      <c r="K255" s="1373"/>
      <c r="L255" s="1373"/>
      <c r="M255" s="1369"/>
      <c r="N255" s="35">
        <v>35</v>
      </c>
    </row>
    <row r="256" spans="1:14" ht="14.25" customHeight="1" x14ac:dyDescent="0.15">
      <c r="A256" s="55"/>
      <c r="B256" s="1329"/>
      <c r="C256" s="1091"/>
      <c r="D256" s="1373" t="s">
        <v>631</v>
      </c>
      <c r="E256" s="1373"/>
      <c r="F256" s="1091"/>
      <c r="G256" s="1091"/>
      <c r="H256" s="1091"/>
      <c r="I256" s="1091"/>
      <c r="J256" s="1091"/>
      <c r="K256" s="1091"/>
      <c r="L256" s="1091"/>
      <c r="M256" s="1370"/>
      <c r="N256" s="41"/>
    </row>
    <row r="257" spans="1:14" ht="18" customHeight="1" x14ac:dyDescent="0.15">
      <c r="A257" s="56"/>
      <c r="B257" s="1152"/>
      <c r="C257" s="1154"/>
      <c r="D257" s="1152"/>
      <c r="E257" s="1154"/>
      <c r="F257" s="1152"/>
      <c r="G257" s="1153"/>
      <c r="H257" s="1154"/>
      <c r="I257" s="1152"/>
      <c r="J257" s="1153"/>
      <c r="K257" s="1153"/>
      <c r="L257" s="1154"/>
      <c r="M257" s="47" t="s">
        <v>548</v>
      </c>
      <c r="N257" s="48">
        <v>48</v>
      </c>
    </row>
    <row r="258" spans="1:14" ht="14.25" customHeight="1" x14ac:dyDescent="0.15">
      <c r="A258" s="49" t="s">
        <v>538</v>
      </c>
      <c r="B258" s="1386" t="s">
        <v>539</v>
      </c>
      <c r="C258" s="1387"/>
      <c r="D258" s="1386" t="s">
        <v>540</v>
      </c>
      <c r="E258" s="1387"/>
      <c r="F258" s="1386" t="s">
        <v>541</v>
      </c>
      <c r="G258" s="1390"/>
      <c r="H258" s="1387"/>
      <c r="I258" s="1386" t="s">
        <v>542</v>
      </c>
      <c r="J258" s="1390"/>
      <c r="K258" s="1390"/>
      <c r="L258" s="1387"/>
      <c r="M258" s="1381" t="s">
        <v>543</v>
      </c>
      <c r="N258" s="1383" t="s">
        <v>544</v>
      </c>
    </row>
    <row r="259" spans="1:14" ht="5" customHeight="1" x14ac:dyDescent="0.15">
      <c r="A259" s="1385">
        <v>188026</v>
      </c>
      <c r="B259" s="1388"/>
      <c r="C259" s="1389"/>
      <c r="D259" s="1388"/>
      <c r="E259" s="1389"/>
      <c r="F259" s="1388"/>
      <c r="G259" s="1391"/>
      <c r="H259" s="1389"/>
      <c r="I259" s="1388"/>
      <c r="J259" s="1391"/>
      <c r="K259" s="1391"/>
      <c r="L259" s="1389"/>
      <c r="M259" s="1382"/>
      <c r="N259" s="1384"/>
    </row>
    <row r="260" spans="1:14" ht="14.25" customHeight="1" x14ac:dyDescent="0.15">
      <c r="A260" s="1385"/>
      <c r="B260" s="1415" t="s">
        <v>653</v>
      </c>
      <c r="C260" s="1416"/>
      <c r="D260" s="1377" t="s">
        <v>654</v>
      </c>
      <c r="E260" s="1377"/>
      <c r="F260" s="1378">
        <v>4462214</v>
      </c>
      <c r="G260" s="1378"/>
      <c r="H260" s="1378"/>
      <c r="I260" s="1377" t="s">
        <v>547</v>
      </c>
      <c r="J260" s="1377"/>
      <c r="K260" s="1377"/>
      <c r="L260" s="1377"/>
      <c r="M260" s="45"/>
      <c r="N260" s="33">
        <v>16</v>
      </c>
    </row>
    <row r="261" spans="1:14" ht="14.25" customHeight="1" x14ac:dyDescent="0.15">
      <c r="A261" s="34"/>
      <c r="B261" s="1329"/>
      <c r="C261" s="1091"/>
      <c r="D261" s="1373" t="s">
        <v>655</v>
      </c>
      <c r="E261" s="1373"/>
      <c r="F261" s="1091"/>
      <c r="G261" s="1091"/>
      <c r="H261" s="1091"/>
      <c r="I261" s="1091"/>
      <c r="J261" s="1091"/>
      <c r="K261" s="1091"/>
      <c r="L261" s="1091"/>
      <c r="M261" s="57"/>
      <c r="N261" s="57"/>
    </row>
    <row r="262" spans="1:14" ht="14.25" customHeight="1" x14ac:dyDescent="0.15">
      <c r="A262" s="34"/>
      <c r="B262" s="1329"/>
      <c r="C262" s="1091"/>
      <c r="D262" s="1373" t="s">
        <v>654</v>
      </c>
      <c r="E262" s="1373"/>
      <c r="F262" s="1375">
        <v>4462215</v>
      </c>
      <c r="G262" s="1375"/>
      <c r="H262" s="1375"/>
      <c r="I262" s="1373" t="s">
        <v>547</v>
      </c>
      <c r="J262" s="1373"/>
      <c r="K262" s="1373"/>
      <c r="L262" s="1373"/>
      <c r="M262" s="57"/>
      <c r="N262" s="35">
        <v>35</v>
      </c>
    </row>
    <row r="263" spans="1:14" ht="14.25" customHeight="1" x14ac:dyDescent="0.15">
      <c r="A263" s="34"/>
      <c r="B263" s="1329"/>
      <c r="C263" s="1091"/>
      <c r="D263" s="1373" t="s">
        <v>655</v>
      </c>
      <c r="E263" s="1373"/>
      <c r="F263" s="1091"/>
      <c r="G263" s="1091"/>
      <c r="H263" s="1091"/>
      <c r="I263" s="1091"/>
      <c r="J263" s="1091"/>
      <c r="K263" s="1091"/>
      <c r="L263" s="1091"/>
      <c r="M263" s="41"/>
      <c r="N263" s="41"/>
    </row>
    <row r="264" spans="1:14" ht="18" customHeight="1" x14ac:dyDescent="0.15">
      <c r="A264" s="34"/>
      <c r="B264" s="1365"/>
      <c r="C264" s="1366"/>
      <c r="D264" s="1365"/>
      <c r="E264" s="1366"/>
      <c r="F264" s="1365"/>
      <c r="G264" s="1367"/>
      <c r="H264" s="1366"/>
      <c r="I264" s="1365"/>
      <c r="J264" s="1367"/>
      <c r="K264" s="1367"/>
      <c r="L264" s="1366"/>
      <c r="M264" s="38" t="s">
        <v>548</v>
      </c>
      <c r="N264" s="40">
        <v>51</v>
      </c>
    </row>
    <row r="265" spans="1:14" ht="14.25" customHeight="1" x14ac:dyDescent="0.15">
      <c r="A265" s="34"/>
      <c r="B265" s="1415" t="s">
        <v>656</v>
      </c>
      <c r="C265" s="1416"/>
      <c r="D265" s="1377" t="s">
        <v>654</v>
      </c>
      <c r="E265" s="1377"/>
      <c r="F265" s="1378">
        <v>4462197</v>
      </c>
      <c r="G265" s="1378"/>
      <c r="H265" s="1378"/>
      <c r="I265" s="1377" t="s">
        <v>547</v>
      </c>
      <c r="J265" s="1377"/>
      <c r="K265" s="1377"/>
      <c r="L265" s="1377"/>
      <c r="M265" s="45"/>
      <c r="N265" s="33">
        <v>23</v>
      </c>
    </row>
    <row r="266" spans="1:14" ht="14.25" customHeight="1" x14ac:dyDescent="0.15">
      <c r="A266" s="34"/>
      <c r="B266" s="1329"/>
      <c r="C266" s="1091"/>
      <c r="D266" s="1373" t="s">
        <v>655</v>
      </c>
      <c r="E266" s="1373"/>
      <c r="F266" s="1091"/>
      <c r="G266" s="1091"/>
      <c r="H266" s="1091"/>
      <c r="I266" s="1091"/>
      <c r="J266" s="1091"/>
      <c r="K266" s="1091"/>
      <c r="L266" s="1091"/>
      <c r="M266" s="57"/>
      <c r="N266" s="57"/>
    </row>
    <row r="267" spans="1:14" ht="14.25" customHeight="1" x14ac:dyDescent="0.15">
      <c r="A267" s="34"/>
      <c r="B267" s="1329"/>
      <c r="C267" s="1091"/>
      <c r="D267" s="1373" t="s">
        <v>654</v>
      </c>
      <c r="E267" s="1373"/>
      <c r="F267" s="1375">
        <v>4462198</v>
      </c>
      <c r="G267" s="1375"/>
      <c r="H267" s="1375"/>
      <c r="I267" s="1373" t="s">
        <v>547</v>
      </c>
      <c r="J267" s="1373"/>
      <c r="K267" s="1373"/>
      <c r="L267" s="1373"/>
      <c r="M267" s="57"/>
      <c r="N267" s="35">
        <v>35</v>
      </c>
    </row>
    <row r="268" spans="1:14" ht="14.25" customHeight="1" x14ac:dyDescent="0.15">
      <c r="A268" s="34"/>
      <c r="B268" s="1329"/>
      <c r="C268" s="1091"/>
      <c r="D268" s="1373" t="s">
        <v>655</v>
      </c>
      <c r="E268" s="1373"/>
      <c r="F268" s="1091"/>
      <c r="G268" s="1091"/>
      <c r="H268" s="1091"/>
      <c r="I268" s="1091"/>
      <c r="J268" s="1091"/>
      <c r="K268" s="1091"/>
      <c r="L268" s="1091"/>
      <c r="M268" s="41"/>
      <c r="N268" s="41"/>
    </row>
    <row r="269" spans="1:14" ht="18" customHeight="1" x14ac:dyDescent="0.15">
      <c r="A269" s="34"/>
      <c r="B269" s="1365"/>
      <c r="C269" s="1366"/>
      <c r="D269" s="1365"/>
      <c r="E269" s="1366"/>
      <c r="F269" s="1365"/>
      <c r="G269" s="1367"/>
      <c r="H269" s="1366"/>
      <c r="I269" s="1365"/>
      <c r="J269" s="1367"/>
      <c r="K269" s="1367"/>
      <c r="L269" s="1366"/>
      <c r="M269" s="38" t="s">
        <v>548</v>
      </c>
      <c r="N269" s="40">
        <v>58</v>
      </c>
    </row>
    <row r="270" spans="1:14" ht="14.25" customHeight="1" x14ac:dyDescent="0.15">
      <c r="A270" s="34"/>
      <c r="B270" s="1415" t="s">
        <v>657</v>
      </c>
      <c r="C270" s="1416"/>
      <c r="D270" s="1377" t="s">
        <v>654</v>
      </c>
      <c r="E270" s="1377"/>
      <c r="F270" s="1378">
        <v>4462191</v>
      </c>
      <c r="G270" s="1378"/>
      <c r="H270" s="1378"/>
      <c r="I270" s="1377" t="s">
        <v>547</v>
      </c>
      <c r="J270" s="1377"/>
      <c r="K270" s="1377"/>
      <c r="L270" s="1377"/>
      <c r="M270" s="45"/>
      <c r="N270" s="33">
        <v>23</v>
      </c>
    </row>
    <row r="271" spans="1:14" ht="14.25" customHeight="1" x14ac:dyDescent="0.15">
      <c r="A271" s="34"/>
      <c r="B271" s="1329"/>
      <c r="C271" s="1091"/>
      <c r="D271" s="1373" t="s">
        <v>655</v>
      </c>
      <c r="E271" s="1373"/>
      <c r="F271" s="1091"/>
      <c r="G271" s="1091"/>
      <c r="H271" s="1091"/>
      <c r="I271" s="1091"/>
      <c r="J271" s="1091"/>
      <c r="K271" s="1091"/>
      <c r="L271" s="1091"/>
      <c r="M271" s="57"/>
      <c r="N271" s="57"/>
    </row>
    <row r="272" spans="1:14" ht="14.25" customHeight="1" x14ac:dyDescent="0.15">
      <c r="A272" s="34"/>
      <c r="B272" s="1329"/>
      <c r="C272" s="1091"/>
      <c r="D272" s="1373" t="s">
        <v>654</v>
      </c>
      <c r="E272" s="1373"/>
      <c r="F272" s="1375">
        <v>4462192</v>
      </c>
      <c r="G272" s="1375"/>
      <c r="H272" s="1375"/>
      <c r="I272" s="1373" t="s">
        <v>547</v>
      </c>
      <c r="J272" s="1373"/>
      <c r="K272" s="1373"/>
      <c r="L272" s="1373"/>
      <c r="M272" s="57"/>
      <c r="N272" s="35">
        <v>16</v>
      </c>
    </row>
    <row r="273" spans="1:14" ht="14.25" customHeight="1" x14ac:dyDescent="0.15">
      <c r="A273" s="34"/>
      <c r="B273" s="1329"/>
      <c r="C273" s="1091"/>
      <c r="D273" s="1373" t="s">
        <v>655</v>
      </c>
      <c r="E273" s="1373"/>
      <c r="F273" s="1091"/>
      <c r="G273" s="1091"/>
      <c r="H273" s="1091"/>
      <c r="I273" s="1091"/>
      <c r="J273" s="1091"/>
      <c r="K273" s="1091"/>
      <c r="L273" s="1091"/>
      <c r="M273" s="57"/>
      <c r="N273" s="57"/>
    </row>
    <row r="274" spans="1:14" ht="14.25" customHeight="1" x14ac:dyDescent="0.15">
      <c r="A274" s="34"/>
      <c r="B274" s="1329"/>
      <c r="C274" s="1091"/>
      <c r="D274" s="1373" t="s">
        <v>654</v>
      </c>
      <c r="E274" s="1373"/>
      <c r="F274" s="1375">
        <v>4462193</v>
      </c>
      <c r="G274" s="1375"/>
      <c r="H274" s="1375"/>
      <c r="I274" s="1373" t="s">
        <v>547</v>
      </c>
      <c r="J274" s="1373"/>
      <c r="K274" s="1373"/>
      <c r="L274" s="1373"/>
      <c r="M274" s="57"/>
      <c r="N274" s="35">
        <v>35</v>
      </c>
    </row>
    <row r="275" spans="1:14" ht="14.25" customHeight="1" x14ac:dyDescent="0.15">
      <c r="A275" s="34"/>
      <c r="B275" s="1329"/>
      <c r="C275" s="1091"/>
      <c r="D275" s="1373" t="s">
        <v>655</v>
      </c>
      <c r="E275" s="1373"/>
      <c r="F275" s="1091"/>
      <c r="G275" s="1091"/>
      <c r="H275" s="1091"/>
      <c r="I275" s="1091"/>
      <c r="J275" s="1091"/>
      <c r="K275" s="1091"/>
      <c r="L275" s="1091"/>
      <c r="M275" s="41"/>
      <c r="N275" s="41"/>
    </row>
    <row r="276" spans="1:14" ht="18" customHeight="1" x14ac:dyDescent="0.15">
      <c r="A276" s="34"/>
      <c r="B276" s="1365"/>
      <c r="C276" s="1366"/>
      <c r="D276" s="1365"/>
      <c r="E276" s="1366"/>
      <c r="F276" s="1365"/>
      <c r="G276" s="1367"/>
      <c r="H276" s="1366"/>
      <c r="I276" s="1365"/>
      <c r="J276" s="1367"/>
      <c r="K276" s="1367"/>
      <c r="L276" s="1366"/>
      <c r="M276" s="38" t="s">
        <v>548</v>
      </c>
      <c r="N276" s="40">
        <v>74</v>
      </c>
    </row>
    <row r="277" spans="1:14" ht="14.25" customHeight="1" x14ac:dyDescent="0.15">
      <c r="A277" s="34"/>
      <c r="B277" s="1415" t="s">
        <v>658</v>
      </c>
      <c r="C277" s="1416"/>
      <c r="D277" s="1377" t="s">
        <v>654</v>
      </c>
      <c r="E277" s="1377"/>
      <c r="F277" s="1378">
        <v>4462172</v>
      </c>
      <c r="G277" s="1378"/>
      <c r="H277" s="1378"/>
      <c r="I277" s="1377" t="s">
        <v>547</v>
      </c>
      <c r="J277" s="1377"/>
      <c r="K277" s="1377"/>
      <c r="L277" s="1377"/>
      <c r="M277" s="45"/>
      <c r="N277" s="33">
        <v>13</v>
      </c>
    </row>
    <row r="278" spans="1:14" ht="14.25" customHeight="1" x14ac:dyDescent="0.15">
      <c r="A278" s="34"/>
      <c r="B278" s="1329"/>
      <c r="C278" s="1091"/>
      <c r="D278" s="1373" t="s">
        <v>655</v>
      </c>
      <c r="E278" s="1373"/>
      <c r="F278" s="1091"/>
      <c r="G278" s="1091"/>
      <c r="H278" s="1091"/>
      <c r="I278" s="1091"/>
      <c r="J278" s="1091"/>
      <c r="K278" s="1091"/>
      <c r="L278" s="1091"/>
      <c r="M278" s="57"/>
      <c r="N278" s="57"/>
    </row>
    <row r="279" spans="1:14" ht="14.25" customHeight="1" x14ac:dyDescent="0.15">
      <c r="A279" s="34"/>
      <c r="B279" s="1329"/>
      <c r="C279" s="1091"/>
      <c r="D279" s="1373" t="s">
        <v>654</v>
      </c>
      <c r="E279" s="1373"/>
      <c r="F279" s="1375">
        <v>4462173</v>
      </c>
      <c r="G279" s="1375"/>
      <c r="H279" s="1375"/>
      <c r="I279" s="1373" t="s">
        <v>547</v>
      </c>
      <c r="J279" s="1373"/>
      <c r="K279" s="1373"/>
      <c r="L279" s="1373"/>
      <c r="M279" s="57"/>
      <c r="N279" s="35">
        <v>35</v>
      </c>
    </row>
    <row r="280" spans="1:14" ht="14.25" customHeight="1" x14ac:dyDescent="0.15">
      <c r="A280" s="34"/>
      <c r="B280" s="1329"/>
      <c r="C280" s="1091"/>
      <c r="D280" s="1373" t="s">
        <v>655</v>
      </c>
      <c r="E280" s="1373"/>
      <c r="F280" s="1091"/>
      <c r="G280" s="1091"/>
      <c r="H280" s="1091"/>
      <c r="I280" s="1091"/>
      <c r="J280" s="1091"/>
      <c r="K280" s="1091"/>
      <c r="L280" s="1091"/>
      <c r="M280" s="41"/>
      <c r="N280" s="41"/>
    </row>
    <row r="281" spans="1:14" ht="17.75" customHeight="1" x14ac:dyDescent="0.15">
      <c r="A281" s="44"/>
      <c r="B281" s="1365"/>
      <c r="C281" s="1366"/>
      <c r="D281" s="1365"/>
      <c r="E281" s="1366"/>
      <c r="F281" s="1365"/>
      <c r="G281" s="1367"/>
      <c r="H281" s="1366"/>
      <c r="I281" s="1365"/>
      <c r="J281" s="1367"/>
      <c r="K281" s="1367"/>
      <c r="L281" s="1366"/>
      <c r="M281" s="38" t="s">
        <v>548</v>
      </c>
      <c r="N281" s="40">
        <v>48</v>
      </c>
    </row>
    <row r="282" spans="1:14" ht="2" customHeight="1" x14ac:dyDescent="0.15"/>
    <row r="283" spans="1:14" ht="14.25" customHeight="1" x14ac:dyDescent="0.15">
      <c r="A283" s="53" t="s">
        <v>538</v>
      </c>
      <c r="B283" s="1417" t="s">
        <v>659</v>
      </c>
      <c r="C283" s="1418"/>
      <c r="D283" s="1373" t="s">
        <v>654</v>
      </c>
      <c r="E283" s="1373"/>
      <c r="F283" s="1375">
        <v>4462219</v>
      </c>
      <c r="G283" s="1375"/>
      <c r="H283" s="1375"/>
      <c r="I283" s="1373" t="s">
        <v>547</v>
      </c>
      <c r="J283" s="1373"/>
      <c r="K283" s="1373"/>
      <c r="L283" s="1373"/>
      <c r="M283" s="57"/>
      <c r="N283" s="35">
        <v>35</v>
      </c>
    </row>
    <row r="284" spans="1:14" ht="14.25" customHeight="1" x14ac:dyDescent="0.15">
      <c r="A284" s="54">
        <v>188026</v>
      </c>
      <c r="B284" s="1329"/>
      <c r="C284" s="1091"/>
      <c r="D284" s="1373" t="s">
        <v>655</v>
      </c>
      <c r="E284" s="1373"/>
      <c r="F284" s="1091"/>
      <c r="G284" s="1091"/>
      <c r="H284" s="1091"/>
      <c r="I284" s="1091"/>
      <c r="J284" s="1091"/>
      <c r="K284" s="1091"/>
      <c r="L284" s="1091"/>
      <c r="M284" s="57"/>
      <c r="N284" s="57"/>
    </row>
    <row r="285" spans="1:14" ht="14.25" customHeight="1" x14ac:dyDescent="0.15">
      <c r="A285" s="55"/>
      <c r="B285" s="1329"/>
      <c r="C285" s="1091"/>
      <c r="D285" s="1373" t="s">
        <v>654</v>
      </c>
      <c r="E285" s="1373"/>
      <c r="F285" s="1375">
        <v>4462220</v>
      </c>
      <c r="G285" s="1375"/>
      <c r="H285" s="1375"/>
      <c r="I285" s="1373" t="s">
        <v>547</v>
      </c>
      <c r="J285" s="1373"/>
      <c r="K285" s="1373"/>
      <c r="L285" s="1373"/>
      <c r="M285" s="57"/>
      <c r="N285" s="35">
        <v>13</v>
      </c>
    </row>
    <row r="286" spans="1:14" ht="14.25" customHeight="1" x14ac:dyDescent="0.15">
      <c r="A286" s="55"/>
      <c r="B286" s="1329"/>
      <c r="C286" s="1091"/>
      <c r="D286" s="1373" t="s">
        <v>655</v>
      </c>
      <c r="E286" s="1373"/>
      <c r="F286" s="1091"/>
      <c r="G286" s="1091"/>
      <c r="H286" s="1091"/>
      <c r="I286" s="1091"/>
      <c r="J286" s="1091"/>
      <c r="K286" s="1091"/>
      <c r="L286" s="1091"/>
      <c r="M286" s="41"/>
      <c r="N286" s="41"/>
    </row>
    <row r="287" spans="1:14" ht="18" customHeight="1" x14ac:dyDescent="0.15">
      <c r="A287" s="55"/>
      <c r="B287" s="1365"/>
      <c r="C287" s="1366"/>
      <c r="D287" s="1365"/>
      <c r="E287" s="1366"/>
      <c r="F287" s="1365"/>
      <c r="G287" s="1367"/>
      <c r="H287" s="1366"/>
      <c r="I287" s="1365"/>
      <c r="J287" s="1367"/>
      <c r="K287" s="1367"/>
      <c r="L287" s="1366"/>
      <c r="M287" s="38" t="s">
        <v>548</v>
      </c>
      <c r="N287" s="40">
        <v>48</v>
      </c>
    </row>
    <row r="288" spans="1:14" ht="14.25" customHeight="1" x14ac:dyDescent="0.15">
      <c r="A288" s="55"/>
      <c r="B288" s="1415" t="s">
        <v>660</v>
      </c>
      <c r="C288" s="1416"/>
      <c r="D288" s="1377" t="s">
        <v>654</v>
      </c>
      <c r="E288" s="1377"/>
      <c r="F288" s="1378">
        <v>4462202</v>
      </c>
      <c r="G288" s="1378"/>
      <c r="H288" s="1378"/>
      <c r="I288" s="1377" t="s">
        <v>547</v>
      </c>
      <c r="J288" s="1377"/>
      <c r="K288" s="1377"/>
      <c r="L288" s="1377"/>
      <c r="M288" s="45"/>
      <c r="N288" s="33">
        <v>13</v>
      </c>
    </row>
    <row r="289" spans="1:14" ht="14.25" customHeight="1" x14ac:dyDescent="0.15">
      <c r="A289" s="55"/>
      <c r="B289" s="1329"/>
      <c r="C289" s="1091"/>
      <c r="D289" s="1373" t="s">
        <v>655</v>
      </c>
      <c r="E289" s="1373"/>
      <c r="F289" s="1091"/>
      <c r="G289" s="1091"/>
      <c r="H289" s="1091"/>
      <c r="I289" s="1091"/>
      <c r="J289" s="1091"/>
      <c r="K289" s="1091"/>
      <c r="L289" s="1091"/>
      <c r="M289" s="57"/>
      <c r="N289" s="57"/>
    </row>
    <row r="290" spans="1:14" ht="14.25" customHeight="1" x14ac:dyDescent="0.15">
      <c r="A290" s="55"/>
      <c r="B290" s="1329"/>
      <c r="C290" s="1091"/>
      <c r="D290" s="1373" t="s">
        <v>654</v>
      </c>
      <c r="E290" s="1373"/>
      <c r="F290" s="1375">
        <v>4462203</v>
      </c>
      <c r="G290" s="1375"/>
      <c r="H290" s="1375"/>
      <c r="I290" s="1373" t="s">
        <v>547</v>
      </c>
      <c r="J290" s="1373"/>
      <c r="K290" s="1373"/>
      <c r="L290" s="1373"/>
      <c r="M290" s="57"/>
      <c r="N290" s="35">
        <v>35</v>
      </c>
    </row>
    <row r="291" spans="1:14" ht="14.25" customHeight="1" x14ac:dyDescent="0.15">
      <c r="A291" s="55"/>
      <c r="B291" s="1329"/>
      <c r="C291" s="1091"/>
      <c r="D291" s="1373" t="s">
        <v>655</v>
      </c>
      <c r="E291" s="1373"/>
      <c r="F291" s="1091"/>
      <c r="G291" s="1091"/>
      <c r="H291" s="1091"/>
      <c r="I291" s="1091"/>
      <c r="J291" s="1091"/>
      <c r="K291" s="1091"/>
      <c r="L291" s="1091"/>
      <c r="M291" s="41"/>
      <c r="N291" s="41"/>
    </row>
    <row r="292" spans="1:14" ht="18" customHeight="1" x14ac:dyDescent="0.15">
      <c r="A292" s="55"/>
      <c r="B292" s="1365"/>
      <c r="C292" s="1366"/>
      <c r="D292" s="1365"/>
      <c r="E292" s="1366"/>
      <c r="F292" s="1365"/>
      <c r="G292" s="1367"/>
      <c r="H292" s="1366"/>
      <c r="I292" s="1365"/>
      <c r="J292" s="1367"/>
      <c r="K292" s="1367"/>
      <c r="L292" s="1366"/>
      <c r="M292" s="38" t="s">
        <v>548</v>
      </c>
      <c r="N292" s="40">
        <v>48</v>
      </c>
    </row>
    <row r="293" spans="1:14" ht="14.25" customHeight="1" x14ac:dyDescent="0.15">
      <c r="A293" s="55"/>
      <c r="B293" s="1415" t="s">
        <v>661</v>
      </c>
      <c r="C293" s="1416"/>
      <c r="D293" s="1377" t="s">
        <v>654</v>
      </c>
      <c r="E293" s="1377"/>
      <c r="F293" s="1378">
        <v>4462209</v>
      </c>
      <c r="G293" s="1378"/>
      <c r="H293" s="1378"/>
      <c r="I293" s="1377" t="s">
        <v>547</v>
      </c>
      <c r="J293" s="1377"/>
      <c r="K293" s="1377"/>
      <c r="L293" s="1377"/>
      <c r="M293" s="45"/>
      <c r="N293" s="33">
        <v>13</v>
      </c>
    </row>
    <row r="294" spans="1:14" ht="14.25" customHeight="1" x14ac:dyDescent="0.15">
      <c r="A294" s="55"/>
      <c r="B294" s="1329"/>
      <c r="C294" s="1091"/>
      <c r="D294" s="1373" t="s">
        <v>655</v>
      </c>
      <c r="E294" s="1373"/>
      <c r="F294" s="1091"/>
      <c r="G294" s="1091"/>
      <c r="H294" s="1091"/>
      <c r="I294" s="1091"/>
      <c r="J294" s="1091"/>
      <c r="K294" s="1091"/>
      <c r="L294" s="1091"/>
      <c r="M294" s="57"/>
      <c r="N294" s="57"/>
    </row>
    <row r="295" spans="1:14" ht="14.25" customHeight="1" x14ac:dyDescent="0.15">
      <c r="A295" s="55"/>
      <c r="B295" s="1329"/>
      <c r="C295" s="1091"/>
      <c r="D295" s="1373" t="s">
        <v>654</v>
      </c>
      <c r="E295" s="1373"/>
      <c r="F295" s="1375">
        <v>4462210</v>
      </c>
      <c r="G295" s="1375"/>
      <c r="H295" s="1375"/>
      <c r="I295" s="1373" t="s">
        <v>547</v>
      </c>
      <c r="J295" s="1373"/>
      <c r="K295" s="1373"/>
      <c r="L295" s="1373"/>
      <c r="M295" s="57"/>
      <c r="N295" s="35">
        <v>35</v>
      </c>
    </row>
    <row r="296" spans="1:14" ht="14.25" customHeight="1" x14ac:dyDescent="0.15">
      <c r="A296" s="55"/>
      <c r="B296" s="1329"/>
      <c r="C296" s="1091"/>
      <c r="D296" s="1373" t="s">
        <v>655</v>
      </c>
      <c r="E296" s="1373"/>
      <c r="F296" s="1091"/>
      <c r="G296" s="1091"/>
      <c r="H296" s="1091"/>
      <c r="I296" s="1091"/>
      <c r="J296" s="1091"/>
      <c r="K296" s="1091"/>
      <c r="L296" s="1091"/>
      <c r="M296" s="41"/>
      <c r="N296" s="41"/>
    </row>
    <row r="297" spans="1:14" ht="18" customHeight="1" x14ac:dyDescent="0.15">
      <c r="A297" s="55"/>
      <c r="B297" s="1365"/>
      <c r="C297" s="1366"/>
      <c r="D297" s="1365"/>
      <c r="E297" s="1366"/>
      <c r="F297" s="1365"/>
      <c r="G297" s="1367"/>
      <c r="H297" s="1366"/>
      <c r="I297" s="1365"/>
      <c r="J297" s="1367"/>
      <c r="K297" s="1367"/>
      <c r="L297" s="1366"/>
      <c r="M297" s="38" t="s">
        <v>548</v>
      </c>
      <c r="N297" s="40">
        <v>48</v>
      </c>
    </row>
    <row r="298" spans="1:14" ht="14.25" customHeight="1" x14ac:dyDescent="0.15">
      <c r="A298" s="55"/>
      <c r="B298" s="1415" t="s">
        <v>662</v>
      </c>
      <c r="C298" s="1416"/>
      <c r="D298" s="1377" t="s">
        <v>654</v>
      </c>
      <c r="E298" s="1377"/>
      <c r="F298" s="1378">
        <v>4462182</v>
      </c>
      <c r="G298" s="1378"/>
      <c r="H298" s="1378"/>
      <c r="I298" s="1377" t="s">
        <v>547</v>
      </c>
      <c r="J298" s="1377"/>
      <c r="K298" s="1377"/>
      <c r="L298" s="1377"/>
      <c r="M298" s="45"/>
      <c r="N298" s="33">
        <v>13</v>
      </c>
    </row>
    <row r="299" spans="1:14" ht="14.25" customHeight="1" x14ac:dyDescent="0.15">
      <c r="A299" s="55"/>
      <c r="B299" s="1329"/>
      <c r="C299" s="1091"/>
      <c r="D299" s="1373" t="s">
        <v>655</v>
      </c>
      <c r="E299" s="1373"/>
      <c r="F299" s="1091"/>
      <c r="G299" s="1091"/>
      <c r="H299" s="1091"/>
      <c r="I299" s="1091"/>
      <c r="J299" s="1091"/>
      <c r="K299" s="1091"/>
      <c r="L299" s="1091"/>
      <c r="M299" s="57"/>
      <c r="N299" s="57"/>
    </row>
    <row r="300" spans="1:14" ht="14.25" customHeight="1" x14ac:dyDescent="0.15">
      <c r="A300" s="55"/>
      <c r="B300" s="1329"/>
      <c r="C300" s="1091"/>
      <c r="D300" s="1373" t="s">
        <v>654</v>
      </c>
      <c r="E300" s="1373"/>
      <c r="F300" s="1375">
        <v>4462183</v>
      </c>
      <c r="G300" s="1375"/>
      <c r="H300" s="1375"/>
      <c r="I300" s="1373" t="s">
        <v>547</v>
      </c>
      <c r="J300" s="1373"/>
      <c r="K300" s="1373"/>
      <c r="L300" s="1373"/>
      <c r="M300" s="57"/>
      <c r="N300" s="35">
        <v>52</v>
      </c>
    </row>
    <row r="301" spans="1:14" ht="14.25" customHeight="1" x14ac:dyDescent="0.15">
      <c r="A301" s="55"/>
      <c r="B301" s="1329"/>
      <c r="C301" s="1091"/>
      <c r="D301" s="1373" t="s">
        <v>655</v>
      </c>
      <c r="E301" s="1373"/>
      <c r="F301" s="1091"/>
      <c r="G301" s="1091"/>
      <c r="H301" s="1091"/>
      <c r="I301" s="1091"/>
      <c r="J301" s="1091"/>
      <c r="K301" s="1091"/>
      <c r="L301" s="1091"/>
      <c r="M301" s="57"/>
      <c r="N301" s="57"/>
    </row>
    <row r="302" spans="1:14" ht="14.25" customHeight="1" x14ac:dyDescent="0.15">
      <c r="A302" s="55"/>
      <c r="B302" s="1329"/>
      <c r="C302" s="1091"/>
      <c r="D302" s="1373" t="s">
        <v>654</v>
      </c>
      <c r="E302" s="1373"/>
      <c r="F302" s="1375">
        <v>4462184</v>
      </c>
      <c r="G302" s="1375"/>
      <c r="H302" s="1375"/>
      <c r="I302" s="1373" t="s">
        <v>547</v>
      </c>
      <c r="J302" s="1373"/>
      <c r="K302" s="1373"/>
      <c r="L302" s="1373"/>
      <c r="M302" s="57"/>
      <c r="N302" s="35">
        <v>234</v>
      </c>
    </row>
    <row r="303" spans="1:14" ht="14.25" customHeight="1" x14ac:dyDescent="0.15">
      <c r="A303" s="55"/>
      <c r="B303" s="1329"/>
      <c r="C303" s="1091"/>
      <c r="D303" s="1373" t="s">
        <v>655</v>
      </c>
      <c r="E303" s="1373"/>
      <c r="F303" s="1091"/>
      <c r="G303" s="1091"/>
      <c r="H303" s="1091"/>
      <c r="I303" s="1091"/>
      <c r="J303" s="1091"/>
      <c r="K303" s="1091"/>
      <c r="L303" s="1091"/>
      <c r="M303" s="57"/>
      <c r="N303" s="57"/>
    </row>
    <row r="304" spans="1:14" ht="14.25" customHeight="1" x14ac:dyDescent="0.15">
      <c r="A304" s="55"/>
      <c r="B304" s="1329"/>
      <c r="C304" s="1091"/>
      <c r="D304" s="1373" t="s">
        <v>654</v>
      </c>
      <c r="E304" s="1373"/>
      <c r="F304" s="1375">
        <v>4462185</v>
      </c>
      <c r="G304" s="1375"/>
      <c r="H304" s="1375"/>
      <c r="I304" s="1373" t="s">
        <v>547</v>
      </c>
      <c r="J304" s="1373"/>
      <c r="K304" s="1373"/>
      <c r="L304" s="1373"/>
      <c r="M304" s="57"/>
      <c r="N304" s="35">
        <v>35</v>
      </c>
    </row>
    <row r="305" spans="1:14" ht="14.25" customHeight="1" x14ac:dyDescent="0.15">
      <c r="A305" s="55"/>
      <c r="B305" s="1329"/>
      <c r="C305" s="1091"/>
      <c r="D305" s="1373" t="s">
        <v>655</v>
      </c>
      <c r="E305" s="1373"/>
      <c r="F305" s="1091"/>
      <c r="G305" s="1091"/>
      <c r="H305" s="1091"/>
      <c r="I305" s="1091"/>
      <c r="J305" s="1091"/>
      <c r="K305" s="1091"/>
      <c r="L305" s="1091"/>
      <c r="M305" s="41"/>
      <c r="N305" s="41"/>
    </row>
    <row r="306" spans="1:14" ht="18" customHeight="1" x14ac:dyDescent="0.15">
      <c r="A306" s="55"/>
      <c r="B306" s="1365"/>
      <c r="C306" s="1366"/>
      <c r="D306" s="1365"/>
      <c r="E306" s="1366"/>
      <c r="F306" s="1365"/>
      <c r="G306" s="1367"/>
      <c r="H306" s="1366"/>
      <c r="I306" s="1365"/>
      <c r="J306" s="1367"/>
      <c r="K306" s="1367"/>
      <c r="L306" s="1366"/>
      <c r="M306" s="38" t="s">
        <v>548</v>
      </c>
      <c r="N306" s="40">
        <v>334</v>
      </c>
    </row>
    <row r="307" spans="1:14" ht="14.25" customHeight="1" x14ac:dyDescent="0.15">
      <c r="A307" s="55"/>
      <c r="B307" s="1415" t="s">
        <v>663</v>
      </c>
      <c r="C307" s="1416"/>
      <c r="D307" s="1377" t="s">
        <v>654</v>
      </c>
      <c r="E307" s="1377"/>
      <c r="F307" s="1378">
        <v>4462177</v>
      </c>
      <c r="G307" s="1378"/>
      <c r="H307" s="1378"/>
      <c r="I307" s="1377" t="s">
        <v>547</v>
      </c>
      <c r="J307" s="1377"/>
      <c r="K307" s="1377"/>
      <c r="L307" s="1377"/>
      <c r="M307" s="45"/>
      <c r="N307" s="33">
        <v>13</v>
      </c>
    </row>
    <row r="308" spans="1:14" ht="14.25" customHeight="1" x14ac:dyDescent="0.15">
      <c r="A308" s="55"/>
      <c r="B308" s="1329"/>
      <c r="C308" s="1091"/>
      <c r="D308" s="1373" t="s">
        <v>655</v>
      </c>
      <c r="E308" s="1373"/>
      <c r="F308" s="1091"/>
      <c r="G308" s="1091"/>
      <c r="H308" s="1091"/>
      <c r="I308" s="1091"/>
      <c r="J308" s="1091"/>
      <c r="K308" s="1091"/>
      <c r="L308" s="1091"/>
      <c r="M308" s="57"/>
      <c r="N308" s="57"/>
    </row>
    <row r="309" spans="1:14" ht="14.25" customHeight="1" x14ac:dyDescent="0.15">
      <c r="A309" s="55"/>
      <c r="B309" s="1329"/>
      <c r="C309" s="1091"/>
      <c r="D309" s="1373" t="s">
        <v>654</v>
      </c>
      <c r="E309" s="1373"/>
      <c r="F309" s="1375">
        <v>4462178</v>
      </c>
      <c r="G309" s="1375"/>
      <c r="H309" s="1375"/>
      <c r="I309" s="1373" t="s">
        <v>547</v>
      </c>
      <c r="J309" s="1373"/>
      <c r="K309" s="1373"/>
      <c r="L309" s="1373"/>
      <c r="M309" s="57"/>
      <c r="N309" s="35">
        <v>35</v>
      </c>
    </row>
    <row r="310" spans="1:14" ht="14.25" customHeight="1" x14ac:dyDescent="0.15">
      <c r="A310" s="55"/>
      <c r="B310" s="1329"/>
      <c r="C310" s="1091"/>
      <c r="D310" s="1373" t="s">
        <v>655</v>
      </c>
      <c r="E310" s="1373"/>
      <c r="F310" s="1091"/>
      <c r="G310" s="1091"/>
      <c r="H310" s="1091"/>
      <c r="I310" s="1091"/>
      <c r="J310" s="1091"/>
      <c r="K310" s="1091"/>
      <c r="L310" s="1091"/>
      <c r="M310" s="41"/>
      <c r="N310" s="41"/>
    </row>
    <row r="311" spans="1:14" ht="18" customHeight="1" x14ac:dyDescent="0.15">
      <c r="A311" s="55"/>
      <c r="B311" s="1365"/>
      <c r="C311" s="1366"/>
      <c r="D311" s="1365"/>
      <c r="E311" s="1366"/>
      <c r="F311" s="1365"/>
      <c r="G311" s="1367"/>
      <c r="H311" s="1366"/>
      <c r="I311" s="1365"/>
      <c r="J311" s="1367"/>
      <c r="K311" s="1367"/>
      <c r="L311" s="1366"/>
      <c r="M311" s="38" t="s">
        <v>548</v>
      </c>
      <c r="N311" s="40">
        <v>48</v>
      </c>
    </row>
    <row r="312" spans="1:14" ht="14.25" customHeight="1" x14ac:dyDescent="0.15">
      <c r="A312" s="1427"/>
      <c r="B312" s="1415" t="s">
        <v>664</v>
      </c>
      <c r="C312" s="1416"/>
      <c r="D312" s="1377" t="s">
        <v>665</v>
      </c>
      <c r="E312" s="1377"/>
      <c r="F312" s="1378">
        <v>4464262</v>
      </c>
      <c r="G312" s="1378"/>
      <c r="H312" s="1378"/>
      <c r="I312" s="1377" t="s">
        <v>547</v>
      </c>
      <c r="J312" s="1377"/>
      <c r="K312" s="1377"/>
      <c r="L312" s="1377"/>
      <c r="M312" s="1368"/>
      <c r="N312" s="33">
        <v>39</v>
      </c>
    </row>
    <row r="313" spans="1:14" ht="14.25" customHeight="1" x14ac:dyDescent="0.15">
      <c r="A313" s="1427"/>
      <c r="B313" s="1329"/>
      <c r="C313" s="1091"/>
      <c r="D313" s="1373" t="s">
        <v>666</v>
      </c>
      <c r="E313" s="1373"/>
      <c r="F313" s="1091"/>
      <c r="G313" s="1091"/>
      <c r="H313" s="1091"/>
      <c r="I313" s="1091"/>
      <c r="J313" s="1091"/>
      <c r="K313" s="1091"/>
      <c r="L313" s="1091"/>
      <c r="M313" s="1369"/>
      <c r="N313" s="57"/>
    </row>
    <row r="314" spans="1:14" ht="14.25" customHeight="1" x14ac:dyDescent="0.15">
      <c r="A314" s="1427"/>
      <c r="B314" s="1329"/>
      <c r="C314" s="1091"/>
      <c r="D314" s="1373" t="s">
        <v>665</v>
      </c>
      <c r="E314" s="1373"/>
      <c r="F314" s="1375">
        <v>4464263</v>
      </c>
      <c r="G314" s="1375"/>
      <c r="H314" s="1375"/>
      <c r="I314" s="1373" t="s">
        <v>547</v>
      </c>
      <c r="J314" s="1373"/>
      <c r="K314" s="1373"/>
      <c r="L314" s="1373"/>
      <c r="M314" s="1369"/>
      <c r="N314" s="35">
        <v>52</v>
      </c>
    </row>
    <row r="315" spans="1:14" ht="14.25" customHeight="1" x14ac:dyDescent="0.15">
      <c r="A315" s="1427"/>
      <c r="B315" s="1329"/>
      <c r="C315" s="1091"/>
      <c r="D315" s="1373" t="s">
        <v>666</v>
      </c>
      <c r="E315" s="1373"/>
      <c r="F315" s="1091"/>
      <c r="G315" s="1091"/>
      <c r="H315" s="1091"/>
      <c r="I315" s="1091"/>
      <c r="J315" s="1091"/>
      <c r="K315" s="1091"/>
      <c r="L315" s="1091"/>
      <c r="M315" s="1369"/>
      <c r="N315" s="57"/>
    </row>
    <row r="316" spans="1:14" ht="14.25" customHeight="1" x14ac:dyDescent="0.15">
      <c r="A316" s="1427"/>
      <c r="B316" s="1329"/>
      <c r="C316" s="1091"/>
      <c r="D316" s="1373" t="s">
        <v>665</v>
      </c>
      <c r="E316" s="1373"/>
      <c r="F316" s="1375">
        <v>4464264</v>
      </c>
      <c r="G316" s="1375"/>
      <c r="H316" s="1375"/>
      <c r="I316" s="1373" t="s">
        <v>547</v>
      </c>
      <c r="J316" s="1373"/>
      <c r="K316" s="1373"/>
      <c r="L316" s="1373"/>
      <c r="M316" s="1369"/>
      <c r="N316" s="35">
        <v>140</v>
      </c>
    </row>
    <row r="317" spans="1:14" ht="14.25" customHeight="1" x14ac:dyDescent="0.15">
      <c r="A317" s="1427"/>
      <c r="B317" s="1329"/>
      <c r="C317" s="1091"/>
      <c r="D317" s="1373" t="s">
        <v>666</v>
      </c>
      <c r="E317" s="1373"/>
      <c r="F317" s="1091"/>
      <c r="G317" s="1091"/>
      <c r="H317" s="1091"/>
      <c r="I317" s="1091"/>
      <c r="J317" s="1091"/>
      <c r="K317" s="1091"/>
      <c r="L317" s="1091"/>
      <c r="M317" s="1369"/>
      <c r="N317" s="57"/>
    </row>
    <row r="318" spans="1:14" ht="14.25" customHeight="1" x14ac:dyDescent="0.15">
      <c r="A318" s="1427"/>
      <c r="B318" s="1329"/>
      <c r="C318" s="1091"/>
      <c r="D318" s="1373" t="s">
        <v>665</v>
      </c>
      <c r="E318" s="1373"/>
      <c r="F318" s="1375">
        <v>4464265</v>
      </c>
      <c r="G318" s="1375"/>
      <c r="H318" s="1375"/>
      <c r="I318" s="1373" t="s">
        <v>547</v>
      </c>
      <c r="J318" s="1373"/>
      <c r="K318" s="1373"/>
      <c r="L318" s="1373"/>
      <c r="M318" s="1369"/>
      <c r="N318" s="36">
        <v>2132</v>
      </c>
    </row>
    <row r="319" spans="1:14" ht="14.25" customHeight="1" x14ac:dyDescent="0.15">
      <c r="A319" s="1427"/>
      <c r="B319" s="1329"/>
      <c r="C319" s="1091"/>
      <c r="D319" s="1373" t="s">
        <v>666</v>
      </c>
      <c r="E319" s="1373"/>
      <c r="F319" s="1091"/>
      <c r="G319" s="1091"/>
      <c r="H319" s="1091"/>
      <c r="I319" s="1091"/>
      <c r="J319" s="1091"/>
      <c r="K319" s="1091"/>
      <c r="L319" s="1091"/>
      <c r="M319" s="1369"/>
      <c r="N319" s="57"/>
    </row>
    <row r="320" spans="1:14" ht="14.25" customHeight="1" x14ac:dyDescent="0.15">
      <c r="A320" s="1427"/>
      <c r="B320" s="1329"/>
      <c r="C320" s="1091"/>
      <c r="D320" s="1373" t="s">
        <v>665</v>
      </c>
      <c r="E320" s="1373"/>
      <c r="F320" s="1375">
        <v>4464266</v>
      </c>
      <c r="G320" s="1375"/>
      <c r="H320" s="1375"/>
      <c r="I320" s="1373" t="s">
        <v>547</v>
      </c>
      <c r="J320" s="1373"/>
      <c r="K320" s="1373"/>
      <c r="L320" s="1373"/>
      <c r="M320" s="1369"/>
      <c r="N320" s="35">
        <v>35</v>
      </c>
    </row>
    <row r="321" spans="1:14" ht="14.25" customHeight="1" x14ac:dyDescent="0.15">
      <c r="A321" s="1427"/>
      <c r="B321" s="1329"/>
      <c r="C321" s="1091"/>
      <c r="D321" s="1373" t="s">
        <v>666</v>
      </c>
      <c r="E321" s="1373"/>
      <c r="F321" s="1091"/>
      <c r="G321" s="1091"/>
      <c r="H321" s="1091"/>
      <c r="I321" s="1091"/>
      <c r="J321" s="1091"/>
      <c r="K321" s="1091"/>
      <c r="L321" s="1091"/>
      <c r="M321" s="1370"/>
      <c r="N321" s="41"/>
    </row>
    <row r="322" spans="1:14" ht="18" customHeight="1" x14ac:dyDescent="0.15">
      <c r="A322" s="55"/>
      <c r="B322" s="1365"/>
      <c r="C322" s="1366"/>
      <c r="D322" s="1365"/>
      <c r="E322" s="1366"/>
      <c r="F322" s="1365"/>
      <c r="G322" s="1367"/>
      <c r="H322" s="1366"/>
      <c r="I322" s="1365"/>
      <c r="J322" s="1367"/>
      <c r="K322" s="1367"/>
      <c r="L322" s="1366"/>
      <c r="M322" s="38" t="s">
        <v>548</v>
      </c>
      <c r="N322" s="39">
        <v>2398</v>
      </c>
    </row>
    <row r="323" spans="1:14" ht="26.25" customHeight="1" x14ac:dyDescent="0.15">
      <c r="A323" s="1427"/>
      <c r="B323" s="1415" t="s">
        <v>667</v>
      </c>
      <c r="C323" s="1416"/>
      <c r="D323" s="1377" t="s">
        <v>668</v>
      </c>
      <c r="E323" s="1377"/>
      <c r="F323" s="1378">
        <v>4464276</v>
      </c>
      <c r="G323" s="1378"/>
      <c r="H323" s="1378"/>
      <c r="I323" s="1377" t="s">
        <v>547</v>
      </c>
      <c r="J323" s="1377"/>
      <c r="K323" s="1377"/>
      <c r="L323" s="1377"/>
      <c r="M323" s="1368"/>
      <c r="N323" s="33">
        <v>13</v>
      </c>
    </row>
    <row r="324" spans="1:14" ht="26.25" customHeight="1" x14ac:dyDescent="0.15">
      <c r="A324" s="1427"/>
      <c r="B324" s="1410"/>
      <c r="C324" s="1078"/>
      <c r="D324" s="1373" t="s">
        <v>668</v>
      </c>
      <c r="E324" s="1373"/>
      <c r="F324" s="1375">
        <v>4464277</v>
      </c>
      <c r="G324" s="1375"/>
      <c r="H324" s="1375"/>
      <c r="I324" s="1373" t="s">
        <v>547</v>
      </c>
      <c r="J324" s="1373"/>
      <c r="K324" s="1373"/>
      <c r="L324" s="1373"/>
      <c r="M324" s="1370"/>
      <c r="N324" s="37">
        <v>35</v>
      </c>
    </row>
    <row r="325" spans="1:14" ht="17.75" customHeight="1" x14ac:dyDescent="0.15">
      <c r="A325" s="56"/>
      <c r="B325" s="1365"/>
      <c r="C325" s="1366"/>
      <c r="D325" s="1365"/>
      <c r="E325" s="1366"/>
      <c r="F325" s="1365"/>
      <c r="G325" s="1367"/>
      <c r="H325" s="1366"/>
      <c r="I325" s="1365"/>
      <c r="J325" s="1367"/>
      <c r="K325" s="1367"/>
      <c r="L325" s="1366"/>
      <c r="M325" s="38" t="s">
        <v>548</v>
      </c>
      <c r="N325" s="40">
        <v>48</v>
      </c>
    </row>
    <row r="326" spans="1:14" ht="2" customHeight="1" x14ac:dyDescent="0.15"/>
    <row r="327" spans="1:14" ht="52.25" customHeight="1" x14ac:dyDescent="0.15">
      <c r="A327" s="1392" t="s">
        <v>669</v>
      </c>
      <c r="B327" s="1374" t="s">
        <v>670</v>
      </c>
      <c r="C327" s="1373"/>
      <c r="D327" s="1369" t="s">
        <v>671</v>
      </c>
      <c r="E327" s="1369"/>
      <c r="F327" s="1369" t="s">
        <v>672</v>
      </c>
      <c r="G327" s="1369"/>
      <c r="H327" s="1369"/>
      <c r="I327" s="1369" t="s">
        <v>592</v>
      </c>
      <c r="J327" s="1369"/>
      <c r="K327" s="1369"/>
      <c r="L327" s="1369"/>
      <c r="M327" s="1414" t="s">
        <v>593</v>
      </c>
      <c r="N327" s="1414"/>
    </row>
    <row r="328" spans="1:14" ht="18" customHeight="1" x14ac:dyDescent="0.15">
      <c r="A328" s="1393"/>
      <c r="B328" s="1152"/>
      <c r="C328" s="1154"/>
      <c r="D328" s="1152"/>
      <c r="E328" s="1154"/>
      <c r="F328" s="1152"/>
      <c r="G328" s="1153"/>
      <c r="H328" s="1154"/>
      <c r="I328" s="1152"/>
      <c r="J328" s="1153"/>
      <c r="K328" s="1153"/>
      <c r="L328" s="1154"/>
      <c r="M328" s="47" t="s">
        <v>548</v>
      </c>
      <c r="N328" s="48">
        <v>48</v>
      </c>
    </row>
    <row r="329" spans="1:14" ht="18" customHeight="1" x14ac:dyDescent="0.15">
      <c r="A329" s="1381" t="s">
        <v>673</v>
      </c>
      <c r="B329" s="1396" t="s">
        <v>539</v>
      </c>
      <c r="C329" s="1397"/>
      <c r="D329" s="1396" t="s">
        <v>540</v>
      </c>
      <c r="E329" s="1397"/>
      <c r="F329" s="1396" t="s">
        <v>541</v>
      </c>
      <c r="G329" s="1398"/>
      <c r="H329" s="1397"/>
      <c r="I329" s="1396" t="s">
        <v>542</v>
      </c>
      <c r="J329" s="1398"/>
      <c r="K329" s="1398"/>
      <c r="L329" s="1397"/>
      <c r="M329" s="50" t="s">
        <v>543</v>
      </c>
      <c r="N329" s="51" t="s">
        <v>544</v>
      </c>
    </row>
    <row r="330" spans="1:14" ht="18" customHeight="1" x14ac:dyDescent="0.15">
      <c r="A330" s="1394"/>
      <c r="B330" s="1376" t="s">
        <v>674</v>
      </c>
      <c r="C330" s="1377"/>
      <c r="D330" s="1377" t="s">
        <v>675</v>
      </c>
      <c r="E330" s="1377"/>
      <c r="F330" s="1378">
        <v>4462156</v>
      </c>
      <c r="G330" s="1378"/>
      <c r="H330" s="1378"/>
      <c r="I330" s="1377" t="s">
        <v>547</v>
      </c>
      <c r="J330" s="1377"/>
      <c r="K330" s="1377"/>
      <c r="L330" s="1377"/>
      <c r="M330" s="42"/>
      <c r="N330" s="43">
        <v>69</v>
      </c>
    </row>
    <row r="331" spans="1:14" ht="18" customHeight="1" x14ac:dyDescent="0.15">
      <c r="A331" s="1394"/>
      <c r="B331" s="1365"/>
      <c r="C331" s="1366"/>
      <c r="D331" s="1365"/>
      <c r="E331" s="1366"/>
      <c r="F331" s="1365"/>
      <c r="G331" s="1367"/>
      <c r="H331" s="1366"/>
      <c r="I331" s="1365"/>
      <c r="J331" s="1367"/>
      <c r="K331" s="1367"/>
      <c r="L331" s="1366"/>
      <c r="M331" s="38" t="s">
        <v>548</v>
      </c>
      <c r="N331" s="40">
        <v>69</v>
      </c>
    </row>
    <row r="332" spans="1:14" ht="18" customHeight="1" x14ac:dyDescent="0.15">
      <c r="A332" s="1394"/>
      <c r="B332" s="1376" t="s">
        <v>676</v>
      </c>
      <c r="C332" s="1377"/>
      <c r="D332" s="1377" t="s">
        <v>675</v>
      </c>
      <c r="E332" s="1377"/>
      <c r="F332" s="1378">
        <v>4462160</v>
      </c>
      <c r="G332" s="1378"/>
      <c r="H332" s="1378"/>
      <c r="I332" s="1377" t="s">
        <v>547</v>
      </c>
      <c r="J332" s="1377"/>
      <c r="K332" s="1377"/>
      <c r="L332" s="1377"/>
      <c r="M332" s="42"/>
      <c r="N332" s="43">
        <v>302</v>
      </c>
    </row>
    <row r="333" spans="1:14" ht="18" customHeight="1" x14ac:dyDescent="0.15">
      <c r="A333" s="1394"/>
      <c r="B333" s="1365"/>
      <c r="C333" s="1366"/>
      <c r="D333" s="1365"/>
      <c r="E333" s="1366"/>
      <c r="F333" s="1365"/>
      <c r="G333" s="1367"/>
      <c r="H333" s="1366"/>
      <c r="I333" s="1365"/>
      <c r="J333" s="1367"/>
      <c r="K333" s="1367"/>
      <c r="L333" s="1366"/>
      <c r="M333" s="38" t="s">
        <v>548</v>
      </c>
      <c r="N333" s="40">
        <v>302</v>
      </c>
    </row>
    <row r="334" spans="1:14" ht="18" customHeight="1" x14ac:dyDescent="0.15">
      <c r="A334" s="1394"/>
      <c r="B334" s="1376" t="s">
        <v>677</v>
      </c>
      <c r="C334" s="1377"/>
      <c r="D334" s="1377" t="s">
        <v>675</v>
      </c>
      <c r="E334" s="1377"/>
      <c r="F334" s="1378">
        <v>4464876</v>
      </c>
      <c r="G334" s="1378"/>
      <c r="H334" s="1378"/>
      <c r="I334" s="1377" t="s">
        <v>547</v>
      </c>
      <c r="J334" s="1377"/>
      <c r="K334" s="1377"/>
      <c r="L334" s="1377"/>
      <c r="M334" s="42"/>
      <c r="N334" s="43">
        <v>302</v>
      </c>
    </row>
    <row r="335" spans="1:14" ht="18" customHeight="1" x14ac:dyDescent="0.15">
      <c r="A335" s="1394"/>
      <c r="B335" s="1365"/>
      <c r="C335" s="1366"/>
      <c r="D335" s="1365"/>
      <c r="E335" s="1366"/>
      <c r="F335" s="1365"/>
      <c r="G335" s="1367"/>
      <c r="H335" s="1366"/>
      <c r="I335" s="1365"/>
      <c r="J335" s="1367"/>
      <c r="K335" s="1367"/>
      <c r="L335" s="1366"/>
      <c r="M335" s="38" t="s">
        <v>548</v>
      </c>
      <c r="N335" s="40">
        <v>302</v>
      </c>
    </row>
    <row r="336" spans="1:14" ht="18" customHeight="1" x14ac:dyDescent="0.15">
      <c r="A336" s="1394"/>
      <c r="B336" s="1376" t="s">
        <v>678</v>
      </c>
      <c r="C336" s="1377"/>
      <c r="D336" s="1377" t="s">
        <v>679</v>
      </c>
      <c r="E336" s="1377"/>
      <c r="F336" s="1378">
        <v>4465152</v>
      </c>
      <c r="G336" s="1378"/>
      <c r="H336" s="1378"/>
      <c r="I336" s="1377" t="s">
        <v>547</v>
      </c>
      <c r="J336" s="1377"/>
      <c r="K336" s="1377"/>
      <c r="L336" s="1377"/>
      <c r="M336" s="42"/>
      <c r="N336" s="43">
        <v>302</v>
      </c>
    </row>
    <row r="337" spans="1:14" ht="18" customHeight="1" x14ac:dyDescent="0.15">
      <c r="A337" s="1394"/>
      <c r="B337" s="1365"/>
      <c r="C337" s="1366"/>
      <c r="D337" s="1365"/>
      <c r="E337" s="1366"/>
      <c r="F337" s="1365"/>
      <c r="G337" s="1367"/>
      <c r="H337" s="1366"/>
      <c r="I337" s="1365"/>
      <c r="J337" s="1367"/>
      <c r="K337" s="1367"/>
      <c r="L337" s="1366"/>
      <c r="M337" s="38" t="s">
        <v>548</v>
      </c>
      <c r="N337" s="40">
        <v>302</v>
      </c>
    </row>
    <row r="338" spans="1:14" ht="18" customHeight="1" x14ac:dyDescent="0.15">
      <c r="A338" s="1394"/>
      <c r="B338" s="1376" t="s">
        <v>680</v>
      </c>
      <c r="C338" s="1377"/>
      <c r="D338" s="1377" t="s">
        <v>675</v>
      </c>
      <c r="E338" s="1377"/>
      <c r="F338" s="1378">
        <v>4465156</v>
      </c>
      <c r="G338" s="1378"/>
      <c r="H338" s="1378"/>
      <c r="I338" s="1377" t="s">
        <v>547</v>
      </c>
      <c r="J338" s="1377"/>
      <c r="K338" s="1377"/>
      <c r="L338" s="1377"/>
      <c r="M338" s="42"/>
      <c r="N338" s="43">
        <v>302</v>
      </c>
    </row>
    <row r="339" spans="1:14" ht="18" customHeight="1" x14ac:dyDescent="0.15">
      <c r="A339" s="1394"/>
      <c r="B339" s="1365"/>
      <c r="C339" s="1366"/>
      <c r="D339" s="1365"/>
      <c r="E339" s="1366"/>
      <c r="F339" s="1365"/>
      <c r="G339" s="1367"/>
      <c r="H339" s="1366"/>
      <c r="I339" s="1365"/>
      <c r="J339" s="1367"/>
      <c r="K339" s="1367"/>
      <c r="L339" s="1366"/>
      <c r="M339" s="38" t="s">
        <v>548</v>
      </c>
      <c r="N339" s="40">
        <v>302</v>
      </c>
    </row>
    <row r="340" spans="1:14" ht="18" customHeight="1" x14ac:dyDescent="0.15">
      <c r="A340" s="1394"/>
      <c r="B340" s="1376" t="s">
        <v>681</v>
      </c>
      <c r="C340" s="1377"/>
      <c r="D340" s="1377" t="s">
        <v>682</v>
      </c>
      <c r="E340" s="1377"/>
      <c r="F340" s="1378">
        <v>4468047</v>
      </c>
      <c r="G340" s="1378"/>
      <c r="H340" s="1378"/>
      <c r="I340" s="1377" t="s">
        <v>547</v>
      </c>
      <c r="J340" s="1377"/>
      <c r="K340" s="1377"/>
      <c r="L340" s="1377"/>
      <c r="M340" s="42"/>
      <c r="N340" s="43">
        <v>302</v>
      </c>
    </row>
    <row r="341" spans="1:14" ht="18" customHeight="1" x14ac:dyDescent="0.15">
      <c r="A341" s="1394"/>
      <c r="B341" s="1365"/>
      <c r="C341" s="1366"/>
      <c r="D341" s="1365"/>
      <c r="E341" s="1366"/>
      <c r="F341" s="1365"/>
      <c r="G341" s="1367"/>
      <c r="H341" s="1366"/>
      <c r="I341" s="1365"/>
      <c r="J341" s="1367"/>
      <c r="K341" s="1367"/>
      <c r="L341" s="1366"/>
      <c r="M341" s="38" t="s">
        <v>548</v>
      </c>
      <c r="N341" s="40">
        <v>302</v>
      </c>
    </row>
    <row r="342" spans="1:14" ht="18" customHeight="1" x14ac:dyDescent="0.15">
      <c r="A342" s="1394"/>
      <c r="B342" s="1376" t="s">
        <v>683</v>
      </c>
      <c r="C342" s="1377"/>
      <c r="D342" s="1377" t="s">
        <v>682</v>
      </c>
      <c r="E342" s="1377"/>
      <c r="F342" s="1378">
        <v>4468051</v>
      </c>
      <c r="G342" s="1378"/>
      <c r="H342" s="1378"/>
      <c r="I342" s="1377" t="s">
        <v>547</v>
      </c>
      <c r="J342" s="1377"/>
      <c r="K342" s="1377"/>
      <c r="L342" s="1377"/>
      <c r="M342" s="42"/>
      <c r="N342" s="43">
        <v>302</v>
      </c>
    </row>
    <row r="343" spans="1:14" ht="18" customHeight="1" x14ac:dyDescent="0.15">
      <c r="A343" s="1394"/>
      <c r="B343" s="1365"/>
      <c r="C343" s="1366"/>
      <c r="D343" s="1365"/>
      <c r="E343" s="1366"/>
      <c r="F343" s="1365"/>
      <c r="G343" s="1367"/>
      <c r="H343" s="1366"/>
      <c r="I343" s="1365"/>
      <c r="J343" s="1367"/>
      <c r="K343" s="1367"/>
      <c r="L343" s="1366"/>
      <c r="M343" s="38" t="s">
        <v>548</v>
      </c>
      <c r="N343" s="40">
        <v>302</v>
      </c>
    </row>
    <row r="344" spans="1:14" ht="18" customHeight="1" x14ac:dyDescent="0.15">
      <c r="A344" s="1394"/>
      <c r="B344" s="1376" t="s">
        <v>684</v>
      </c>
      <c r="C344" s="1377"/>
      <c r="D344" s="1377" t="s">
        <v>682</v>
      </c>
      <c r="E344" s="1377"/>
      <c r="F344" s="1378">
        <v>4468795</v>
      </c>
      <c r="G344" s="1378"/>
      <c r="H344" s="1378"/>
      <c r="I344" s="1377" t="s">
        <v>547</v>
      </c>
      <c r="J344" s="1377"/>
      <c r="K344" s="1377"/>
      <c r="L344" s="1377"/>
      <c r="M344" s="42"/>
      <c r="N344" s="43">
        <v>302</v>
      </c>
    </row>
    <row r="345" spans="1:14" ht="18" customHeight="1" x14ac:dyDescent="0.15">
      <c r="A345" s="1395"/>
      <c r="B345" s="1152"/>
      <c r="C345" s="1154"/>
      <c r="D345" s="1152"/>
      <c r="E345" s="1154"/>
      <c r="F345" s="1152"/>
      <c r="G345" s="1153"/>
      <c r="H345" s="1154"/>
      <c r="I345" s="1152"/>
      <c r="J345" s="1153"/>
      <c r="K345" s="1153"/>
      <c r="L345" s="1154"/>
      <c r="M345" s="47" t="s">
        <v>548</v>
      </c>
      <c r="N345" s="48">
        <v>302</v>
      </c>
    </row>
    <row r="346" spans="1:14" ht="18" customHeight="1" x14ac:dyDescent="0.15">
      <c r="A346" s="1381" t="s">
        <v>685</v>
      </c>
      <c r="B346" s="1396" t="s">
        <v>539</v>
      </c>
      <c r="C346" s="1397"/>
      <c r="D346" s="1396" t="s">
        <v>540</v>
      </c>
      <c r="E346" s="1397"/>
      <c r="F346" s="1396" t="s">
        <v>541</v>
      </c>
      <c r="G346" s="1398"/>
      <c r="H346" s="1397"/>
      <c r="I346" s="1396" t="s">
        <v>542</v>
      </c>
      <c r="J346" s="1398"/>
      <c r="K346" s="1398"/>
      <c r="L346" s="1397"/>
      <c r="M346" s="50" t="s">
        <v>543</v>
      </c>
      <c r="N346" s="51" t="s">
        <v>544</v>
      </c>
    </row>
    <row r="347" spans="1:14" ht="26.25" customHeight="1" x14ac:dyDescent="0.15">
      <c r="A347" s="1394"/>
      <c r="B347" s="1376" t="s">
        <v>686</v>
      </c>
      <c r="C347" s="1377"/>
      <c r="D347" s="1377" t="s">
        <v>687</v>
      </c>
      <c r="E347" s="1377"/>
      <c r="F347" s="1378">
        <v>4463725</v>
      </c>
      <c r="G347" s="1378"/>
      <c r="H347" s="1378"/>
      <c r="I347" s="1377" t="s">
        <v>547</v>
      </c>
      <c r="J347" s="1377"/>
      <c r="K347" s="1377"/>
      <c r="L347" s="1377"/>
      <c r="M347" s="1368"/>
      <c r="N347" s="33">
        <v>10</v>
      </c>
    </row>
    <row r="348" spans="1:14" ht="26.25" customHeight="1" x14ac:dyDescent="0.15">
      <c r="A348" s="66"/>
      <c r="B348" s="1410"/>
      <c r="C348" s="1078"/>
      <c r="D348" s="1373" t="s">
        <v>687</v>
      </c>
      <c r="E348" s="1373"/>
      <c r="F348" s="1375">
        <v>4463726</v>
      </c>
      <c r="G348" s="1375"/>
      <c r="H348" s="1375"/>
      <c r="I348" s="1373" t="s">
        <v>547</v>
      </c>
      <c r="J348" s="1373"/>
      <c r="K348" s="1373"/>
      <c r="L348" s="1373"/>
      <c r="M348" s="1370"/>
      <c r="N348" s="37">
        <v>35</v>
      </c>
    </row>
    <row r="349" spans="1:14" ht="18" customHeight="1" x14ac:dyDescent="0.15">
      <c r="A349" s="44"/>
      <c r="B349" s="1152"/>
      <c r="C349" s="1154"/>
      <c r="D349" s="1152"/>
      <c r="E349" s="1154"/>
      <c r="F349" s="1152"/>
      <c r="G349" s="1153"/>
      <c r="H349" s="1154"/>
      <c r="I349" s="1152"/>
      <c r="J349" s="1153"/>
      <c r="K349" s="1153"/>
      <c r="L349" s="1154"/>
      <c r="M349" s="47" t="s">
        <v>548</v>
      </c>
      <c r="N349" s="48">
        <v>45</v>
      </c>
    </row>
    <row r="350" spans="1:14" ht="18" customHeight="1" x14ac:dyDescent="0.15">
      <c r="A350" s="1381" t="s">
        <v>688</v>
      </c>
      <c r="B350" s="1396" t="s">
        <v>539</v>
      </c>
      <c r="C350" s="1397"/>
      <c r="D350" s="1396" t="s">
        <v>540</v>
      </c>
      <c r="E350" s="1397"/>
      <c r="F350" s="1396" t="s">
        <v>541</v>
      </c>
      <c r="G350" s="1398"/>
      <c r="H350" s="1397"/>
      <c r="I350" s="1396" t="s">
        <v>542</v>
      </c>
      <c r="J350" s="1398"/>
      <c r="K350" s="1398"/>
      <c r="L350" s="1397"/>
      <c r="M350" s="50" t="s">
        <v>543</v>
      </c>
      <c r="N350" s="51" t="s">
        <v>544</v>
      </c>
    </row>
    <row r="351" spans="1:14" ht="74.75" customHeight="1" x14ac:dyDescent="0.15">
      <c r="A351" s="1394"/>
      <c r="B351" s="1376" t="s">
        <v>689</v>
      </c>
      <c r="C351" s="1377"/>
      <c r="D351" s="1368" t="s">
        <v>690</v>
      </c>
      <c r="E351" s="1368"/>
      <c r="F351" s="1368" t="s">
        <v>691</v>
      </c>
      <c r="G351" s="1368"/>
      <c r="H351" s="1368"/>
      <c r="I351" s="1368" t="s">
        <v>592</v>
      </c>
      <c r="J351" s="1368"/>
      <c r="K351" s="1368"/>
      <c r="L351" s="1368"/>
      <c r="M351" s="58"/>
      <c r="N351" s="59" t="s">
        <v>692</v>
      </c>
    </row>
    <row r="352" spans="1:14" ht="18" customHeight="1" x14ac:dyDescent="0.15">
      <c r="A352" s="44"/>
      <c r="B352" s="1152"/>
      <c r="C352" s="1154"/>
      <c r="D352" s="1152"/>
      <c r="E352" s="1154"/>
      <c r="F352" s="1152"/>
      <c r="G352" s="1153"/>
      <c r="H352" s="1154"/>
      <c r="I352" s="1152"/>
      <c r="J352" s="1153"/>
      <c r="K352" s="1153"/>
      <c r="L352" s="1154"/>
      <c r="M352" s="47" t="s">
        <v>548</v>
      </c>
      <c r="N352" s="48">
        <v>113</v>
      </c>
    </row>
    <row r="353" spans="1:14" ht="14.25" customHeight="1" x14ac:dyDescent="0.15">
      <c r="A353" s="32" t="s">
        <v>538</v>
      </c>
      <c r="B353" s="1386" t="s">
        <v>539</v>
      </c>
      <c r="C353" s="1387"/>
      <c r="D353" s="1386" t="s">
        <v>540</v>
      </c>
      <c r="E353" s="1387"/>
      <c r="F353" s="1386" t="s">
        <v>541</v>
      </c>
      <c r="G353" s="1390"/>
      <c r="H353" s="1387"/>
      <c r="I353" s="1386" t="s">
        <v>542</v>
      </c>
      <c r="J353" s="1390"/>
      <c r="K353" s="1390"/>
      <c r="L353" s="1387"/>
      <c r="M353" s="1381" t="s">
        <v>543</v>
      </c>
      <c r="N353" s="1383" t="s">
        <v>544</v>
      </c>
    </row>
    <row r="354" spans="1:14" ht="5" customHeight="1" x14ac:dyDescent="0.15">
      <c r="A354" s="1385">
        <v>188596</v>
      </c>
      <c r="B354" s="1388"/>
      <c r="C354" s="1389"/>
      <c r="D354" s="1388"/>
      <c r="E354" s="1389"/>
      <c r="F354" s="1388"/>
      <c r="G354" s="1391"/>
      <c r="H354" s="1389"/>
      <c r="I354" s="1388"/>
      <c r="J354" s="1391"/>
      <c r="K354" s="1391"/>
      <c r="L354" s="1389"/>
      <c r="M354" s="1382"/>
      <c r="N354" s="1384"/>
    </row>
    <row r="355" spans="1:14" ht="16.5" customHeight="1" x14ac:dyDescent="0.15">
      <c r="A355" s="1385"/>
      <c r="B355" s="1376" t="s">
        <v>693</v>
      </c>
      <c r="C355" s="1377"/>
      <c r="D355" s="1377" t="s">
        <v>694</v>
      </c>
      <c r="E355" s="1377"/>
      <c r="F355" s="1378">
        <v>4463258</v>
      </c>
      <c r="G355" s="1378"/>
      <c r="H355" s="1378"/>
      <c r="I355" s="1377" t="s">
        <v>547</v>
      </c>
      <c r="J355" s="1377"/>
      <c r="K355" s="1377"/>
      <c r="L355" s="1377"/>
      <c r="M355" s="1368"/>
      <c r="N355" s="33">
        <v>13</v>
      </c>
    </row>
    <row r="356" spans="1:14" ht="18" customHeight="1" x14ac:dyDescent="0.15">
      <c r="A356" s="34"/>
      <c r="B356" s="1329"/>
      <c r="C356" s="1091"/>
      <c r="D356" s="1373" t="s">
        <v>694</v>
      </c>
      <c r="E356" s="1373"/>
      <c r="F356" s="1375">
        <v>4463259</v>
      </c>
      <c r="G356" s="1375"/>
      <c r="H356" s="1375"/>
      <c r="I356" s="1373" t="s">
        <v>547</v>
      </c>
      <c r="J356" s="1373"/>
      <c r="K356" s="1373"/>
      <c r="L356" s="1373"/>
      <c r="M356" s="1369"/>
      <c r="N356" s="35">
        <v>39</v>
      </c>
    </row>
    <row r="357" spans="1:14" ht="19.25" customHeight="1" x14ac:dyDescent="0.15">
      <c r="A357" s="44"/>
      <c r="B357" s="1329"/>
      <c r="C357" s="1091"/>
      <c r="D357" s="1373" t="s">
        <v>694</v>
      </c>
      <c r="E357" s="1373"/>
      <c r="F357" s="1375">
        <v>4463260</v>
      </c>
      <c r="G357" s="1375"/>
      <c r="H357" s="1375"/>
      <c r="I357" s="1373" t="s">
        <v>547</v>
      </c>
      <c r="J357" s="1373"/>
      <c r="K357" s="1373"/>
      <c r="L357" s="1373"/>
      <c r="M357" s="1369"/>
      <c r="N357" s="35">
        <v>35</v>
      </c>
    </row>
    <row r="358" spans="1:14" ht="2" customHeight="1" x14ac:dyDescent="0.15"/>
    <row r="359" spans="1:14" ht="17.75" customHeight="1" x14ac:dyDescent="0.15">
      <c r="A359" s="46" t="s">
        <v>538</v>
      </c>
      <c r="B359" s="1152"/>
      <c r="C359" s="1154"/>
      <c r="D359" s="1152"/>
      <c r="E359" s="1154"/>
      <c r="F359" s="1152"/>
      <c r="G359" s="1153"/>
      <c r="H359" s="1154"/>
      <c r="I359" s="1152"/>
      <c r="J359" s="1153"/>
      <c r="K359" s="1153"/>
      <c r="L359" s="1154"/>
      <c r="M359" s="47" t="s">
        <v>548</v>
      </c>
      <c r="N359" s="48">
        <v>87</v>
      </c>
    </row>
    <row r="360" spans="1:14" ht="18" customHeight="1" x14ac:dyDescent="0.15">
      <c r="A360" s="1381" t="s">
        <v>695</v>
      </c>
      <c r="B360" s="1396" t="s">
        <v>539</v>
      </c>
      <c r="C360" s="1397"/>
      <c r="D360" s="1396" t="s">
        <v>540</v>
      </c>
      <c r="E360" s="1397"/>
      <c r="F360" s="1396" t="s">
        <v>541</v>
      </c>
      <c r="G360" s="1398"/>
      <c r="H360" s="1397"/>
      <c r="I360" s="1396" t="s">
        <v>542</v>
      </c>
      <c r="J360" s="1398"/>
      <c r="K360" s="1398"/>
      <c r="L360" s="1397"/>
      <c r="M360" s="50" t="s">
        <v>543</v>
      </c>
      <c r="N360" s="51" t="s">
        <v>544</v>
      </c>
    </row>
    <row r="361" spans="1:14" ht="18" customHeight="1" x14ac:dyDescent="0.15">
      <c r="A361" s="1394"/>
      <c r="B361" s="1376" t="s">
        <v>696</v>
      </c>
      <c r="C361" s="1377"/>
      <c r="D361" s="1377" t="s">
        <v>697</v>
      </c>
      <c r="E361" s="1377"/>
      <c r="F361" s="1378">
        <v>4467261</v>
      </c>
      <c r="G361" s="1378"/>
      <c r="H361" s="1378"/>
      <c r="I361" s="1377" t="s">
        <v>547</v>
      </c>
      <c r="J361" s="1377"/>
      <c r="K361" s="1377"/>
      <c r="L361" s="1377"/>
      <c r="M361" s="42"/>
      <c r="N361" s="43">
        <v>130</v>
      </c>
    </row>
    <row r="362" spans="1:14" ht="18" customHeight="1" x14ac:dyDescent="0.15">
      <c r="A362" s="1395"/>
      <c r="B362" s="1152"/>
      <c r="C362" s="1154"/>
      <c r="D362" s="1152"/>
      <c r="E362" s="1154"/>
      <c r="F362" s="1152"/>
      <c r="G362" s="1153"/>
      <c r="H362" s="1154"/>
      <c r="I362" s="1152"/>
      <c r="J362" s="1153"/>
      <c r="K362" s="1153"/>
      <c r="L362" s="1154"/>
      <c r="M362" s="47" t="s">
        <v>548</v>
      </c>
      <c r="N362" s="48">
        <v>130</v>
      </c>
    </row>
    <row r="363" spans="1:14" ht="14.25" customHeight="1" x14ac:dyDescent="0.15">
      <c r="A363" s="49" t="s">
        <v>538</v>
      </c>
      <c r="B363" s="1386" t="s">
        <v>539</v>
      </c>
      <c r="C363" s="1387"/>
      <c r="D363" s="1386" t="s">
        <v>540</v>
      </c>
      <c r="E363" s="1387"/>
      <c r="F363" s="1386" t="s">
        <v>541</v>
      </c>
      <c r="G363" s="1390"/>
      <c r="H363" s="1387"/>
      <c r="I363" s="1386" t="s">
        <v>542</v>
      </c>
      <c r="J363" s="1390"/>
      <c r="K363" s="1390"/>
      <c r="L363" s="1387"/>
      <c r="M363" s="1381" t="s">
        <v>543</v>
      </c>
      <c r="N363" s="1383" t="s">
        <v>544</v>
      </c>
    </row>
    <row r="364" spans="1:14" ht="5" customHeight="1" x14ac:dyDescent="0.15">
      <c r="A364" s="1385">
        <v>188770</v>
      </c>
      <c r="B364" s="1388"/>
      <c r="C364" s="1389"/>
      <c r="D364" s="1388"/>
      <c r="E364" s="1389"/>
      <c r="F364" s="1388"/>
      <c r="G364" s="1391"/>
      <c r="H364" s="1389"/>
      <c r="I364" s="1388"/>
      <c r="J364" s="1391"/>
      <c r="K364" s="1391"/>
      <c r="L364" s="1389"/>
      <c r="M364" s="1382"/>
      <c r="N364" s="1384"/>
    </row>
    <row r="365" spans="1:14" ht="16.5" customHeight="1" x14ac:dyDescent="0.15">
      <c r="A365" s="1385"/>
      <c r="B365" s="1376" t="s">
        <v>698</v>
      </c>
      <c r="C365" s="1377"/>
      <c r="D365" s="1377" t="s">
        <v>699</v>
      </c>
      <c r="E365" s="1377"/>
      <c r="F365" s="1378">
        <v>4463039</v>
      </c>
      <c r="G365" s="1378"/>
      <c r="H365" s="1378"/>
      <c r="I365" s="1377" t="s">
        <v>547</v>
      </c>
      <c r="J365" s="1377"/>
      <c r="K365" s="1377"/>
      <c r="L365" s="1377"/>
      <c r="M365" s="1379"/>
      <c r="N365" s="33">
        <v>23</v>
      </c>
    </row>
    <row r="366" spans="1:14" ht="19.5" customHeight="1" x14ac:dyDescent="0.15">
      <c r="A366" s="34"/>
      <c r="B366" s="1329"/>
      <c r="C366" s="1091"/>
      <c r="D366" s="1373" t="s">
        <v>699</v>
      </c>
      <c r="E366" s="1373"/>
      <c r="F366" s="1375">
        <v>4463040</v>
      </c>
      <c r="G366" s="1375"/>
      <c r="H366" s="1375"/>
      <c r="I366" s="1373" t="s">
        <v>547</v>
      </c>
      <c r="J366" s="1373"/>
      <c r="K366" s="1373"/>
      <c r="L366" s="1373"/>
      <c r="M366" s="1380"/>
      <c r="N366" s="37">
        <v>35</v>
      </c>
    </row>
    <row r="367" spans="1:14" ht="18" customHeight="1" x14ac:dyDescent="0.15">
      <c r="A367" s="34"/>
      <c r="B367" s="1365"/>
      <c r="C367" s="1366"/>
      <c r="D367" s="1365"/>
      <c r="E367" s="1366"/>
      <c r="F367" s="1365"/>
      <c r="G367" s="1367"/>
      <c r="H367" s="1366"/>
      <c r="I367" s="1365"/>
      <c r="J367" s="1367"/>
      <c r="K367" s="1367"/>
      <c r="L367" s="1366"/>
      <c r="M367" s="38" t="s">
        <v>548</v>
      </c>
      <c r="N367" s="40">
        <v>58</v>
      </c>
    </row>
    <row r="368" spans="1:14" ht="16.5" customHeight="1" x14ac:dyDescent="0.15">
      <c r="A368" s="34"/>
      <c r="B368" s="1376" t="s">
        <v>700</v>
      </c>
      <c r="C368" s="1377"/>
      <c r="D368" s="1377" t="s">
        <v>699</v>
      </c>
      <c r="E368" s="1377"/>
      <c r="F368" s="1378">
        <v>4463044</v>
      </c>
      <c r="G368" s="1378"/>
      <c r="H368" s="1378"/>
      <c r="I368" s="1377" t="s">
        <v>547</v>
      </c>
      <c r="J368" s="1377"/>
      <c r="K368" s="1377"/>
      <c r="L368" s="1377"/>
      <c r="M368" s="1379"/>
      <c r="N368" s="33">
        <v>23</v>
      </c>
    </row>
    <row r="369" spans="1:14" ht="19.5" customHeight="1" x14ac:dyDescent="0.15">
      <c r="A369" s="34"/>
      <c r="B369" s="1329"/>
      <c r="C369" s="1091"/>
      <c r="D369" s="1373" t="s">
        <v>699</v>
      </c>
      <c r="E369" s="1373"/>
      <c r="F369" s="1375">
        <v>4463045</v>
      </c>
      <c r="G369" s="1375"/>
      <c r="H369" s="1375"/>
      <c r="I369" s="1373" t="s">
        <v>547</v>
      </c>
      <c r="J369" s="1373"/>
      <c r="K369" s="1373"/>
      <c r="L369" s="1373"/>
      <c r="M369" s="1380"/>
      <c r="N369" s="37">
        <v>35</v>
      </c>
    </row>
    <row r="370" spans="1:14" ht="18" customHeight="1" x14ac:dyDescent="0.15">
      <c r="A370" s="34"/>
      <c r="B370" s="1365"/>
      <c r="C370" s="1366"/>
      <c r="D370" s="1365"/>
      <c r="E370" s="1366"/>
      <c r="F370" s="1365"/>
      <c r="G370" s="1367"/>
      <c r="H370" s="1366"/>
      <c r="I370" s="1365"/>
      <c r="J370" s="1367"/>
      <c r="K370" s="1367"/>
      <c r="L370" s="1366"/>
      <c r="M370" s="38" t="s">
        <v>548</v>
      </c>
      <c r="N370" s="40">
        <v>58</v>
      </c>
    </row>
    <row r="371" spans="1:14" ht="16.5" customHeight="1" x14ac:dyDescent="0.15">
      <c r="A371" s="34"/>
      <c r="B371" s="1376" t="s">
        <v>701</v>
      </c>
      <c r="C371" s="1377"/>
      <c r="D371" s="1377" t="s">
        <v>699</v>
      </c>
      <c r="E371" s="1377"/>
      <c r="F371" s="1378">
        <v>4463049</v>
      </c>
      <c r="G371" s="1378"/>
      <c r="H371" s="1378"/>
      <c r="I371" s="1377" t="s">
        <v>547</v>
      </c>
      <c r="J371" s="1377"/>
      <c r="K371" s="1377"/>
      <c r="L371" s="1377"/>
      <c r="M371" s="1368"/>
      <c r="N371" s="33">
        <v>23</v>
      </c>
    </row>
    <row r="372" spans="1:14" ht="18" customHeight="1" x14ac:dyDescent="0.15">
      <c r="A372" s="34"/>
      <c r="B372" s="1329"/>
      <c r="C372" s="1091"/>
      <c r="D372" s="1373" t="s">
        <v>699</v>
      </c>
      <c r="E372" s="1373"/>
      <c r="F372" s="1375">
        <v>4463050</v>
      </c>
      <c r="G372" s="1375"/>
      <c r="H372" s="1375"/>
      <c r="I372" s="1373" t="s">
        <v>547</v>
      </c>
      <c r="J372" s="1373"/>
      <c r="K372" s="1373"/>
      <c r="L372" s="1373"/>
      <c r="M372" s="1369"/>
      <c r="N372" s="35">
        <v>23</v>
      </c>
    </row>
    <row r="373" spans="1:14" ht="19.5" customHeight="1" x14ac:dyDescent="0.15">
      <c r="A373" s="34"/>
      <c r="B373" s="1329"/>
      <c r="C373" s="1091"/>
      <c r="D373" s="1373" t="s">
        <v>699</v>
      </c>
      <c r="E373" s="1373"/>
      <c r="F373" s="1375">
        <v>4463051</v>
      </c>
      <c r="G373" s="1375"/>
      <c r="H373" s="1375"/>
      <c r="I373" s="1373" t="s">
        <v>547</v>
      </c>
      <c r="J373" s="1373"/>
      <c r="K373" s="1373"/>
      <c r="L373" s="1373"/>
      <c r="M373" s="1370"/>
      <c r="N373" s="37">
        <v>35</v>
      </c>
    </row>
    <row r="374" spans="1:14" ht="18" customHeight="1" x14ac:dyDescent="0.15">
      <c r="A374" s="34"/>
      <c r="B374" s="1365"/>
      <c r="C374" s="1366"/>
      <c r="D374" s="1365"/>
      <c r="E374" s="1366"/>
      <c r="F374" s="1365"/>
      <c r="G374" s="1367"/>
      <c r="H374" s="1366"/>
      <c r="I374" s="1365"/>
      <c r="J374" s="1367"/>
      <c r="K374" s="1367"/>
      <c r="L374" s="1366"/>
      <c r="M374" s="38" t="s">
        <v>548</v>
      </c>
      <c r="N374" s="40">
        <v>81</v>
      </c>
    </row>
    <row r="375" spans="1:14" ht="16.5" customHeight="1" x14ac:dyDescent="0.15">
      <c r="A375" s="34"/>
      <c r="B375" s="1376" t="s">
        <v>702</v>
      </c>
      <c r="C375" s="1377"/>
      <c r="D375" s="1377" t="s">
        <v>699</v>
      </c>
      <c r="E375" s="1377"/>
      <c r="F375" s="1378">
        <v>4463055</v>
      </c>
      <c r="G375" s="1378"/>
      <c r="H375" s="1378"/>
      <c r="I375" s="1377" t="s">
        <v>547</v>
      </c>
      <c r="J375" s="1377"/>
      <c r="K375" s="1377"/>
      <c r="L375" s="1377"/>
      <c r="M375" s="1379"/>
      <c r="N375" s="33">
        <v>23</v>
      </c>
    </row>
    <row r="376" spans="1:14" ht="19.5" customHeight="1" x14ac:dyDescent="0.15">
      <c r="A376" s="34"/>
      <c r="B376" s="1329"/>
      <c r="C376" s="1091"/>
      <c r="D376" s="1373" t="s">
        <v>699</v>
      </c>
      <c r="E376" s="1373"/>
      <c r="F376" s="1375">
        <v>4463056</v>
      </c>
      <c r="G376" s="1375"/>
      <c r="H376" s="1375"/>
      <c r="I376" s="1373" t="s">
        <v>547</v>
      </c>
      <c r="J376" s="1373"/>
      <c r="K376" s="1373"/>
      <c r="L376" s="1373"/>
      <c r="M376" s="1380"/>
      <c r="N376" s="37">
        <v>35</v>
      </c>
    </row>
    <row r="377" spans="1:14" ht="18" customHeight="1" x14ac:dyDescent="0.15">
      <c r="A377" s="34"/>
      <c r="B377" s="1365"/>
      <c r="C377" s="1366"/>
      <c r="D377" s="1365"/>
      <c r="E377" s="1366"/>
      <c r="F377" s="1365"/>
      <c r="G377" s="1367"/>
      <c r="H377" s="1366"/>
      <c r="I377" s="1365"/>
      <c r="J377" s="1367"/>
      <c r="K377" s="1367"/>
      <c r="L377" s="1366"/>
      <c r="M377" s="38" t="s">
        <v>548</v>
      </c>
      <c r="N377" s="40">
        <v>58</v>
      </c>
    </row>
    <row r="378" spans="1:14" ht="16.5" customHeight="1" x14ac:dyDescent="0.15">
      <c r="A378" s="34"/>
      <c r="B378" s="1376" t="s">
        <v>703</v>
      </c>
      <c r="C378" s="1377"/>
      <c r="D378" s="1377" t="s">
        <v>699</v>
      </c>
      <c r="E378" s="1377"/>
      <c r="F378" s="1378">
        <v>4463060</v>
      </c>
      <c r="G378" s="1378"/>
      <c r="H378" s="1378"/>
      <c r="I378" s="1377" t="s">
        <v>547</v>
      </c>
      <c r="J378" s="1377"/>
      <c r="K378" s="1377"/>
      <c r="L378" s="1377"/>
      <c r="M378" s="1379"/>
      <c r="N378" s="33">
        <v>23</v>
      </c>
    </row>
    <row r="379" spans="1:14" ht="19.5" customHeight="1" x14ac:dyDescent="0.15">
      <c r="A379" s="34"/>
      <c r="B379" s="1329"/>
      <c r="C379" s="1091"/>
      <c r="D379" s="1373" t="s">
        <v>699</v>
      </c>
      <c r="E379" s="1373"/>
      <c r="F379" s="1375">
        <v>4463061</v>
      </c>
      <c r="G379" s="1375"/>
      <c r="H379" s="1375"/>
      <c r="I379" s="1373" t="s">
        <v>547</v>
      </c>
      <c r="J379" s="1373"/>
      <c r="K379" s="1373"/>
      <c r="L379" s="1373"/>
      <c r="M379" s="1380"/>
      <c r="N379" s="37">
        <v>35</v>
      </c>
    </row>
    <row r="380" spans="1:14" ht="18" customHeight="1" x14ac:dyDescent="0.15">
      <c r="A380" s="34"/>
      <c r="B380" s="1365"/>
      <c r="C380" s="1366"/>
      <c r="D380" s="1365"/>
      <c r="E380" s="1366"/>
      <c r="F380" s="1365"/>
      <c r="G380" s="1367"/>
      <c r="H380" s="1366"/>
      <c r="I380" s="1365"/>
      <c r="J380" s="1367"/>
      <c r="K380" s="1367"/>
      <c r="L380" s="1366"/>
      <c r="M380" s="38" t="s">
        <v>548</v>
      </c>
      <c r="N380" s="40">
        <v>58</v>
      </c>
    </row>
    <row r="381" spans="1:14" ht="16.5" customHeight="1" x14ac:dyDescent="0.15">
      <c r="A381" s="34"/>
      <c r="B381" s="1376" t="s">
        <v>704</v>
      </c>
      <c r="C381" s="1377"/>
      <c r="D381" s="1377" t="s">
        <v>699</v>
      </c>
      <c r="E381" s="1377"/>
      <c r="F381" s="1378">
        <v>4463069</v>
      </c>
      <c r="G381" s="1378"/>
      <c r="H381" s="1378"/>
      <c r="I381" s="1377" t="s">
        <v>547</v>
      </c>
      <c r="J381" s="1377"/>
      <c r="K381" s="1377"/>
      <c r="L381" s="1377"/>
      <c r="M381" s="1379"/>
      <c r="N381" s="33">
        <v>23</v>
      </c>
    </row>
    <row r="382" spans="1:14" ht="19.5" customHeight="1" x14ac:dyDescent="0.15">
      <c r="A382" s="34"/>
      <c r="B382" s="1329"/>
      <c r="C382" s="1091"/>
      <c r="D382" s="1373" t="s">
        <v>699</v>
      </c>
      <c r="E382" s="1373"/>
      <c r="F382" s="1375">
        <v>4463070</v>
      </c>
      <c r="G382" s="1375"/>
      <c r="H382" s="1375"/>
      <c r="I382" s="1373" t="s">
        <v>547</v>
      </c>
      <c r="J382" s="1373"/>
      <c r="K382" s="1373"/>
      <c r="L382" s="1373"/>
      <c r="M382" s="1380"/>
      <c r="N382" s="37">
        <v>35</v>
      </c>
    </row>
    <row r="383" spans="1:14" ht="18" customHeight="1" x14ac:dyDescent="0.15">
      <c r="A383" s="34"/>
      <c r="B383" s="1365"/>
      <c r="C383" s="1366"/>
      <c r="D383" s="1365"/>
      <c r="E383" s="1366"/>
      <c r="F383" s="1365"/>
      <c r="G383" s="1367"/>
      <c r="H383" s="1366"/>
      <c r="I383" s="1365"/>
      <c r="J383" s="1367"/>
      <c r="K383" s="1367"/>
      <c r="L383" s="1366"/>
      <c r="M383" s="38" t="s">
        <v>548</v>
      </c>
      <c r="N383" s="40">
        <v>58</v>
      </c>
    </row>
    <row r="384" spans="1:14" ht="16.5" customHeight="1" x14ac:dyDescent="0.15">
      <c r="A384" s="34"/>
      <c r="B384" s="1376" t="s">
        <v>705</v>
      </c>
      <c r="C384" s="1377"/>
      <c r="D384" s="1377" t="s">
        <v>699</v>
      </c>
      <c r="E384" s="1377"/>
      <c r="F384" s="1378">
        <v>4463076</v>
      </c>
      <c r="G384" s="1378"/>
      <c r="H384" s="1378"/>
      <c r="I384" s="1377" t="s">
        <v>547</v>
      </c>
      <c r="J384" s="1377"/>
      <c r="K384" s="1377"/>
      <c r="L384" s="1377"/>
      <c r="M384" s="1379"/>
      <c r="N384" s="33">
        <v>23</v>
      </c>
    </row>
    <row r="385" spans="1:14" ht="19.5" customHeight="1" x14ac:dyDescent="0.15">
      <c r="A385" s="34"/>
      <c r="B385" s="1329"/>
      <c r="C385" s="1091"/>
      <c r="D385" s="1373" t="s">
        <v>699</v>
      </c>
      <c r="E385" s="1373"/>
      <c r="F385" s="1375">
        <v>4463077</v>
      </c>
      <c r="G385" s="1375"/>
      <c r="H385" s="1375"/>
      <c r="I385" s="1373" t="s">
        <v>547</v>
      </c>
      <c r="J385" s="1373"/>
      <c r="K385" s="1373"/>
      <c r="L385" s="1373"/>
      <c r="M385" s="1380"/>
      <c r="N385" s="37">
        <v>35</v>
      </c>
    </row>
    <row r="386" spans="1:14" ht="18" customHeight="1" x14ac:dyDescent="0.15">
      <c r="A386" s="34"/>
      <c r="B386" s="1365"/>
      <c r="C386" s="1366"/>
      <c r="D386" s="1365"/>
      <c r="E386" s="1366"/>
      <c r="F386" s="1365"/>
      <c r="G386" s="1367"/>
      <c r="H386" s="1366"/>
      <c r="I386" s="1365"/>
      <c r="J386" s="1367"/>
      <c r="K386" s="1367"/>
      <c r="L386" s="1366"/>
      <c r="M386" s="38" t="s">
        <v>548</v>
      </c>
      <c r="N386" s="40">
        <v>58</v>
      </c>
    </row>
    <row r="387" spans="1:14" ht="16.5" customHeight="1" x14ac:dyDescent="0.15">
      <c r="A387" s="34"/>
      <c r="B387" s="1376" t="s">
        <v>706</v>
      </c>
      <c r="C387" s="1377"/>
      <c r="D387" s="1377" t="s">
        <v>699</v>
      </c>
      <c r="E387" s="1377"/>
      <c r="F387" s="1378">
        <v>4463087</v>
      </c>
      <c r="G387" s="1378"/>
      <c r="H387" s="1378"/>
      <c r="I387" s="1377" t="s">
        <v>547</v>
      </c>
      <c r="J387" s="1377"/>
      <c r="K387" s="1377"/>
      <c r="L387" s="1377"/>
      <c r="M387" s="1379"/>
      <c r="N387" s="33">
        <v>23</v>
      </c>
    </row>
    <row r="388" spans="1:14" ht="19.5" customHeight="1" x14ac:dyDescent="0.15">
      <c r="A388" s="34"/>
      <c r="B388" s="1329"/>
      <c r="C388" s="1091"/>
      <c r="D388" s="1373" t="s">
        <v>699</v>
      </c>
      <c r="E388" s="1373"/>
      <c r="F388" s="1375">
        <v>4463088</v>
      </c>
      <c r="G388" s="1375"/>
      <c r="H388" s="1375"/>
      <c r="I388" s="1373" t="s">
        <v>547</v>
      </c>
      <c r="J388" s="1373"/>
      <c r="K388" s="1373"/>
      <c r="L388" s="1373"/>
      <c r="M388" s="1380"/>
      <c r="N388" s="37">
        <v>35</v>
      </c>
    </row>
    <row r="389" spans="1:14" ht="18" customHeight="1" x14ac:dyDescent="0.15">
      <c r="A389" s="34"/>
      <c r="B389" s="1365"/>
      <c r="C389" s="1366"/>
      <c r="D389" s="1365"/>
      <c r="E389" s="1366"/>
      <c r="F389" s="1365"/>
      <c r="G389" s="1367"/>
      <c r="H389" s="1366"/>
      <c r="I389" s="1365"/>
      <c r="J389" s="1367"/>
      <c r="K389" s="1367"/>
      <c r="L389" s="1366"/>
      <c r="M389" s="38" t="s">
        <v>548</v>
      </c>
      <c r="N389" s="40">
        <v>58</v>
      </c>
    </row>
    <row r="390" spans="1:14" ht="16.5" customHeight="1" x14ac:dyDescent="0.15">
      <c r="A390" s="34"/>
      <c r="B390" s="1376" t="s">
        <v>707</v>
      </c>
      <c r="C390" s="1377"/>
      <c r="D390" s="1377" t="s">
        <v>699</v>
      </c>
      <c r="E390" s="1377"/>
      <c r="F390" s="1378">
        <v>4463169</v>
      </c>
      <c r="G390" s="1378"/>
      <c r="H390" s="1378"/>
      <c r="I390" s="1377" t="s">
        <v>547</v>
      </c>
      <c r="J390" s="1377"/>
      <c r="K390" s="1377"/>
      <c r="L390" s="1377"/>
      <c r="M390" s="1379"/>
      <c r="N390" s="33">
        <v>23</v>
      </c>
    </row>
    <row r="391" spans="1:14" ht="19.5" customHeight="1" x14ac:dyDescent="0.15">
      <c r="A391" s="34"/>
      <c r="B391" s="1329"/>
      <c r="C391" s="1091"/>
      <c r="D391" s="1373" t="s">
        <v>699</v>
      </c>
      <c r="E391" s="1373"/>
      <c r="F391" s="1375">
        <v>4463170</v>
      </c>
      <c r="G391" s="1375"/>
      <c r="H391" s="1375"/>
      <c r="I391" s="1373" t="s">
        <v>547</v>
      </c>
      <c r="J391" s="1373"/>
      <c r="K391" s="1373"/>
      <c r="L391" s="1373"/>
      <c r="M391" s="1380"/>
      <c r="N391" s="37">
        <v>35</v>
      </c>
    </row>
    <row r="392" spans="1:14" ht="18" customHeight="1" x14ac:dyDescent="0.15">
      <c r="A392" s="34"/>
      <c r="B392" s="1365"/>
      <c r="C392" s="1366"/>
      <c r="D392" s="1365"/>
      <c r="E392" s="1366"/>
      <c r="F392" s="1365"/>
      <c r="G392" s="1367"/>
      <c r="H392" s="1366"/>
      <c r="I392" s="1365"/>
      <c r="J392" s="1367"/>
      <c r="K392" s="1367"/>
      <c r="L392" s="1366"/>
      <c r="M392" s="38" t="s">
        <v>548</v>
      </c>
      <c r="N392" s="40">
        <v>58</v>
      </c>
    </row>
    <row r="393" spans="1:14" ht="16.5" customHeight="1" x14ac:dyDescent="0.15">
      <c r="A393" s="34"/>
      <c r="B393" s="1376" t="s">
        <v>708</v>
      </c>
      <c r="C393" s="1377"/>
      <c r="D393" s="1377" t="s">
        <v>699</v>
      </c>
      <c r="E393" s="1377"/>
      <c r="F393" s="1378">
        <v>4466182</v>
      </c>
      <c r="G393" s="1378"/>
      <c r="H393" s="1378"/>
      <c r="I393" s="1377" t="s">
        <v>547</v>
      </c>
      <c r="J393" s="1377"/>
      <c r="K393" s="1377"/>
      <c r="L393" s="1377"/>
      <c r="M393" s="1379"/>
      <c r="N393" s="33">
        <v>23</v>
      </c>
    </row>
    <row r="394" spans="1:14" ht="19.5" customHeight="1" x14ac:dyDescent="0.15">
      <c r="A394" s="34"/>
      <c r="B394" s="1329"/>
      <c r="C394" s="1091"/>
      <c r="D394" s="1373" t="s">
        <v>699</v>
      </c>
      <c r="E394" s="1373"/>
      <c r="F394" s="1375">
        <v>4466183</v>
      </c>
      <c r="G394" s="1375"/>
      <c r="H394" s="1375"/>
      <c r="I394" s="1373" t="s">
        <v>547</v>
      </c>
      <c r="J394" s="1373"/>
      <c r="K394" s="1373"/>
      <c r="L394" s="1373"/>
      <c r="M394" s="1380"/>
      <c r="N394" s="37">
        <v>35</v>
      </c>
    </row>
    <row r="395" spans="1:14" ht="17.75" customHeight="1" x14ac:dyDescent="0.15">
      <c r="A395" s="44"/>
      <c r="B395" s="1365"/>
      <c r="C395" s="1366"/>
      <c r="D395" s="1365"/>
      <c r="E395" s="1366"/>
      <c r="F395" s="1365"/>
      <c r="G395" s="1367"/>
      <c r="H395" s="1366"/>
      <c r="I395" s="1365"/>
      <c r="J395" s="1367"/>
      <c r="K395" s="1367"/>
      <c r="L395" s="1366"/>
      <c r="M395" s="38" t="s">
        <v>548</v>
      </c>
      <c r="N395" s="40">
        <v>58</v>
      </c>
    </row>
    <row r="396" spans="1:14" ht="2" customHeight="1" x14ac:dyDescent="0.15"/>
    <row r="397" spans="1:14" ht="14.25" customHeight="1" x14ac:dyDescent="0.15">
      <c r="A397" s="53" t="s">
        <v>538</v>
      </c>
      <c r="B397" s="1417" t="s">
        <v>709</v>
      </c>
      <c r="C397" s="1418"/>
      <c r="D397" s="1373" t="s">
        <v>699</v>
      </c>
      <c r="E397" s="1373"/>
      <c r="F397" s="1375">
        <v>4467474</v>
      </c>
      <c r="G397" s="1375"/>
      <c r="H397" s="1375"/>
      <c r="I397" s="1373" t="s">
        <v>547</v>
      </c>
      <c r="J397" s="1373"/>
      <c r="K397" s="1373"/>
      <c r="L397" s="1373"/>
      <c r="M397" s="1078"/>
      <c r="N397" s="35">
        <v>23</v>
      </c>
    </row>
    <row r="398" spans="1:14" ht="23" customHeight="1" x14ac:dyDescent="0.15">
      <c r="A398" s="54">
        <v>188770</v>
      </c>
      <c r="B398" s="1410"/>
      <c r="C398" s="1078"/>
      <c r="D398" s="1373" t="s">
        <v>699</v>
      </c>
      <c r="E398" s="1373"/>
      <c r="F398" s="1375">
        <v>4467475</v>
      </c>
      <c r="G398" s="1375"/>
      <c r="H398" s="1375"/>
      <c r="I398" s="1373" t="s">
        <v>547</v>
      </c>
      <c r="J398" s="1373"/>
      <c r="K398" s="1373"/>
      <c r="L398" s="1373"/>
      <c r="M398" s="1380"/>
      <c r="N398" s="37">
        <v>35</v>
      </c>
    </row>
    <row r="399" spans="1:14" ht="18" customHeight="1" x14ac:dyDescent="0.15">
      <c r="A399" s="55"/>
      <c r="B399" s="1365"/>
      <c r="C399" s="1366"/>
      <c r="D399" s="1365"/>
      <c r="E399" s="1366"/>
      <c r="F399" s="1365"/>
      <c r="G399" s="1367"/>
      <c r="H399" s="1366"/>
      <c r="I399" s="1365"/>
      <c r="J399" s="1367"/>
      <c r="K399" s="1367"/>
      <c r="L399" s="1366"/>
      <c r="M399" s="38" t="s">
        <v>548</v>
      </c>
      <c r="N399" s="40">
        <v>58</v>
      </c>
    </row>
    <row r="400" spans="1:14" ht="16.5" customHeight="1" x14ac:dyDescent="0.15">
      <c r="A400" s="55"/>
      <c r="B400" s="1415" t="s">
        <v>710</v>
      </c>
      <c r="C400" s="1416"/>
      <c r="D400" s="1377" t="s">
        <v>699</v>
      </c>
      <c r="E400" s="1377"/>
      <c r="F400" s="1378">
        <v>4467463</v>
      </c>
      <c r="G400" s="1378"/>
      <c r="H400" s="1378"/>
      <c r="I400" s="1377" t="s">
        <v>547</v>
      </c>
      <c r="J400" s="1377"/>
      <c r="K400" s="1377"/>
      <c r="L400" s="1377"/>
      <c r="M400" s="1379"/>
      <c r="N400" s="33">
        <v>13</v>
      </c>
    </row>
    <row r="401" spans="1:14" ht="19.5" customHeight="1" x14ac:dyDescent="0.15">
      <c r="A401" s="55"/>
      <c r="B401" s="1329"/>
      <c r="C401" s="1091"/>
      <c r="D401" s="1373" t="s">
        <v>699</v>
      </c>
      <c r="E401" s="1373"/>
      <c r="F401" s="1375">
        <v>4467464</v>
      </c>
      <c r="G401" s="1375"/>
      <c r="H401" s="1375"/>
      <c r="I401" s="1373" t="s">
        <v>547</v>
      </c>
      <c r="J401" s="1373"/>
      <c r="K401" s="1373"/>
      <c r="L401" s="1373"/>
      <c r="M401" s="1380"/>
      <c r="N401" s="37">
        <v>35</v>
      </c>
    </row>
    <row r="402" spans="1:14" ht="18" customHeight="1" x14ac:dyDescent="0.15">
      <c r="A402" s="55"/>
      <c r="B402" s="1365"/>
      <c r="C402" s="1366"/>
      <c r="D402" s="1365"/>
      <c r="E402" s="1366"/>
      <c r="F402" s="1365"/>
      <c r="G402" s="1367"/>
      <c r="H402" s="1366"/>
      <c r="I402" s="1365"/>
      <c r="J402" s="1367"/>
      <c r="K402" s="1367"/>
      <c r="L402" s="1366"/>
      <c r="M402" s="38" t="s">
        <v>548</v>
      </c>
      <c r="N402" s="40">
        <v>48</v>
      </c>
    </row>
    <row r="403" spans="1:14" ht="16.5" customHeight="1" x14ac:dyDescent="0.15">
      <c r="A403" s="55"/>
      <c r="B403" s="1415" t="s">
        <v>711</v>
      </c>
      <c r="C403" s="1416"/>
      <c r="D403" s="1377" t="s">
        <v>699</v>
      </c>
      <c r="E403" s="1377"/>
      <c r="F403" s="1378">
        <v>4467547</v>
      </c>
      <c r="G403" s="1378"/>
      <c r="H403" s="1378"/>
      <c r="I403" s="1377" t="s">
        <v>547</v>
      </c>
      <c r="J403" s="1377"/>
      <c r="K403" s="1377"/>
      <c r="L403" s="1377"/>
      <c r="M403" s="1379"/>
      <c r="N403" s="33">
        <v>23</v>
      </c>
    </row>
    <row r="404" spans="1:14" ht="19.5" customHeight="1" x14ac:dyDescent="0.15">
      <c r="A404" s="55"/>
      <c r="B404" s="1329"/>
      <c r="C404" s="1091"/>
      <c r="D404" s="1373" t="s">
        <v>699</v>
      </c>
      <c r="E404" s="1373"/>
      <c r="F404" s="1375">
        <v>4467548</v>
      </c>
      <c r="G404" s="1375"/>
      <c r="H404" s="1375"/>
      <c r="I404" s="1373" t="s">
        <v>547</v>
      </c>
      <c r="J404" s="1373"/>
      <c r="K404" s="1373"/>
      <c r="L404" s="1373"/>
      <c r="M404" s="1380"/>
      <c r="N404" s="37">
        <v>35</v>
      </c>
    </row>
    <row r="405" spans="1:14" ht="18" customHeight="1" x14ac:dyDescent="0.15">
      <c r="A405" s="55"/>
      <c r="B405" s="1365"/>
      <c r="C405" s="1366"/>
      <c r="D405" s="1365"/>
      <c r="E405" s="1366"/>
      <c r="F405" s="1365"/>
      <c r="G405" s="1367"/>
      <c r="H405" s="1366"/>
      <c r="I405" s="1365"/>
      <c r="J405" s="1367"/>
      <c r="K405" s="1367"/>
      <c r="L405" s="1366"/>
      <c r="M405" s="38" t="s">
        <v>548</v>
      </c>
      <c r="N405" s="40">
        <v>58</v>
      </c>
    </row>
    <row r="406" spans="1:14" ht="16.5" customHeight="1" x14ac:dyDescent="0.15">
      <c r="A406" s="55"/>
      <c r="B406" s="1415" t="s">
        <v>712</v>
      </c>
      <c r="C406" s="1416"/>
      <c r="D406" s="1377" t="s">
        <v>699</v>
      </c>
      <c r="E406" s="1377"/>
      <c r="F406" s="1378">
        <v>4467757</v>
      </c>
      <c r="G406" s="1378"/>
      <c r="H406" s="1378"/>
      <c r="I406" s="1377" t="s">
        <v>547</v>
      </c>
      <c r="J406" s="1377"/>
      <c r="K406" s="1377"/>
      <c r="L406" s="1377"/>
      <c r="M406" s="1379"/>
      <c r="N406" s="33">
        <v>23</v>
      </c>
    </row>
    <row r="407" spans="1:14" ht="19.5" customHeight="1" x14ac:dyDescent="0.15">
      <c r="A407" s="55"/>
      <c r="B407" s="1329"/>
      <c r="C407" s="1091"/>
      <c r="D407" s="1373" t="s">
        <v>699</v>
      </c>
      <c r="E407" s="1373"/>
      <c r="F407" s="1375">
        <v>4467758</v>
      </c>
      <c r="G407" s="1375"/>
      <c r="H407" s="1375"/>
      <c r="I407" s="1373" t="s">
        <v>547</v>
      </c>
      <c r="J407" s="1373"/>
      <c r="K407" s="1373"/>
      <c r="L407" s="1373"/>
      <c r="M407" s="1380"/>
      <c r="N407" s="37">
        <v>35</v>
      </c>
    </row>
    <row r="408" spans="1:14" ht="18" customHeight="1" x14ac:dyDescent="0.15">
      <c r="A408" s="55"/>
      <c r="B408" s="1365"/>
      <c r="C408" s="1366"/>
      <c r="D408" s="1365"/>
      <c r="E408" s="1366"/>
      <c r="F408" s="1365"/>
      <c r="G408" s="1367"/>
      <c r="H408" s="1366"/>
      <c r="I408" s="1365"/>
      <c r="J408" s="1367"/>
      <c r="K408" s="1367"/>
      <c r="L408" s="1366"/>
      <c r="M408" s="38" t="s">
        <v>548</v>
      </c>
      <c r="N408" s="40">
        <v>58</v>
      </c>
    </row>
    <row r="409" spans="1:14" ht="16.5" customHeight="1" x14ac:dyDescent="0.15">
      <c r="A409" s="55"/>
      <c r="B409" s="1415" t="s">
        <v>713</v>
      </c>
      <c r="C409" s="1416"/>
      <c r="D409" s="1377" t="s">
        <v>699</v>
      </c>
      <c r="E409" s="1377"/>
      <c r="F409" s="1378">
        <v>4467762</v>
      </c>
      <c r="G409" s="1378"/>
      <c r="H409" s="1378"/>
      <c r="I409" s="1377" t="s">
        <v>547</v>
      </c>
      <c r="J409" s="1377"/>
      <c r="K409" s="1377"/>
      <c r="L409" s="1377"/>
      <c r="M409" s="1379"/>
      <c r="N409" s="33">
        <v>23</v>
      </c>
    </row>
    <row r="410" spans="1:14" ht="19.5" customHeight="1" x14ac:dyDescent="0.15">
      <c r="A410" s="55"/>
      <c r="B410" s="1329"/>
      <c r="C410" s="1091"/>
      <c r="D410" s="1373" t="s">
        <v>699</v>
      </c>
      <c r="E410" s="1373"/>
      <c r="F410" s="1375">
        <v>4467763</v>
      </c>
      <c r="G410" s="1375"/>
      <c r="H410" s="1375"/>
      <c r="I410" s="1373" t="s">
        <v>547</v>
      </c>
      <c r="J410" s="1373"/>
      <c r="K410" s="1373"/>
      <c r="L410" s="1373"/>
      <c r="M410" s="1380"/>
      <c r="N410" s="37">
        <v>35</v>
      </c>
    </row>
    <row r="411" spans="1:14" ht="18" customHeight="1" x14ac:dyDescent="0.15">
      <c r="A411" s="56"/>
      <c r="B411" s="1152"/>
      <c r="C411" s="1154"/>
      <c r="D411" s="1152"/>
      <c r="E411" s="1154"/>
      <c r="F411" s="1152"/>
      <c r="G411" s="1153"/>
      <c r="H411" s="1154"/>
      <c r="I411" s="1152"/>
      <c r="J411" s="1153"/>
      <c r="K411" s="1153"/>
      <c r="L411" s="1154"/>
      <c r="M411" s="47" t="s">
        <v>548</v>
      </c>
      <c r="N411" s="48">
        <v>58</v>
      </c>
    </row>
    <row r="412" spans="1:14" ht="14.25" customHeight="1" x14ac:dyDescent="0.15">
      <c r="A412" s="32" t="s">
        <v>538</v>
      </c>
      <c r="B412" s="1386" t="s">
        <v>539</v>
      </c>
      <c r="C412" s="1387"/>
      <c r="D412" s="1386" t="s">
        <v>540</v>
      </c>
      <c r="E412" s="1387"/>
      <c r="F412" s="1386" t="s">
        <v>541</v>
      </c>
      <c r="G412" s="1390"/>
      <c r="H412" s="1387"/>
      <c r="I412" s="1386" t="s">
        <v>542</v>
      </c>
      <c r="J412" s="1390"/>
      <c r="K412" s="1390"/>
      <c r="L412" s="1387"/>
      <c r="M412" s="1381" t="s">
        <v>543</v>
      </c>
      <c r="N412" s="1383" t="s">
        <v>544</v>
      </c>
    </row>
    <row r="413" spans="1:14" ht="5" customHeight="1" x14ac:dyDescent="0.15">
      <c r="A413" s="1385">
        <v>188806</v>
      </c>
      <c r="B413" s="1388"/>
      <c r="C413" s="1389"/>
      <c r="D413" s="1388"/>
      <c r="E413" s="1389"/>
      <c r="F413" s="1388"/>
      <c r="G413" s="1391"/>
      <c r="H413" s="1389"/>
      <c r="I413" s="1388"/>
      <c r="J413" s="1391"/>
      <c r="K413" s="1391"/>
      <c r="L413" s="1389"/>
      <c r="M413" s="1382"/>
      <c r="N413" s="1384"/>
    </row>
    <row r="414" spans="1:14" ht="16.5" customHeight="1" x14ac:dyDescent="0.15">
      <c r="A414" s="1385"/>
      <c r="B414" s="1415" t="s">
        <v>714</v>
      </c>
      <c r="C414" s="1416"/>
      <c r="D414" s="1377" t="s">
        <v>715</v>
      </c>
      <c r="E414" s="1377"/>
      <c r="F414" s="1378">
        <v>4462401</v>
      </c>
      <c r="G414" s="1378"/>
      <c r="H414" s="1378"/>
      <c r="I414" s="1377" t="s">
        <v>547</v>
      </c>
      <c r="J414" s="1377"/>
      <c r="K414" s="1377"/>
      <c r="L414" s="1377"/>
      <c r="M414" s="1379"/>
      <c r="N414" s="33">
        <v>23</v>
      </c>
    </row>
    <row r="415" spans="1:14" ht="19.5" customHeight="1" x14ac:dyDescent="0.15">
      <c r="A415" s="34"/>
      <c r="B415" s="1329"/>
      <c r="C415" s="1091"/>
      <c r="D415" s="1373" t="s">
        <v>715</v>
      </c>
      <c r="E415" s="1373"/>
      <c r="F415" s="1375">
        <v>4462402</v>
      </c>
      <c r="G415" s="1375"/>
      <c r="H415" s="1375"/>
      <c r="I415" s="1373" t="s">
        <v>547</v>
      </c>
      <c r="J415" s="1373"/>
      <c r="K415" s="1373"/>
      <c r="L415" s="1373"/>
      <c r="M415" s="1380"/>
      <c r="N415" s="37">
        <v>35</v>
      </c>
    </row>
    <row r="416" spans="1:14" ht="18" customHeight="1" x14ac:dyDescent="0.15">
      <c r="A416" s="34"/>
      <c r="B416" s="1365"/>
      <c r="C416" s="1366"/>
      <c r="D416" s="1365"/>
      <c r="E416" s="1366"/>
      <c r="F416" s="1365"/>
      <c r="G416" s="1367"/>
      <c r="H416" s="1366"/>
      <c r="I416" s="1365"/>
      <c r="J416" s="1367"/>
      <c r="K416" s="1367"/>
      <c r="L416" s="1366"/>
      <c r="M416" s="38" t="s">
        <v>548</v>
      </c>
      <c r="N416" s="40">
        <v>58</v>
      </c>
    </row>
    <row r="417" spans="1:14" ht="16.5" customHeight="1" x14ac:dyDescent="0.15">
      <c r="A417" s="34"/>
      <c r="B417" s="1415" t="s">
        <v>716</v>
      </c>
      <c r="C417" s="1416"/>
      <c r="D417" s="1377" t="s">
        <v>715</v>
      </c>
      <c r="E417" s="1377"/>
      <c r="F417" s="1378">
        <v>4462423</v>
      </c>
      <c r="G417" s="1378"/>
      <c r="H417" s="1378"/>
      <c r="I417" s="1377" t="s">
        <v>547</v>
      </c>
      <c r="J417" s="1377"/>
      <c r="K417" s="1377"/>
      <c r="L417" s="1377"/>
      <c r="M417" s="1379"/>
      <c r="N417" s="33">
        <v>23</v>
      </c>
    </row>
    <row r="418" spans="1:14" ht="19.5" customHeight="1" x14ac:dyDescent="0.15">
      <c r="A418" s="34"/>
      <c r="B418" s="1329"/>
      <c r="C418" s="1091"/>
      <c r="D418" s="1373" t="s">
        <v>715</v>
      </c>
      <c r="E418" s="1373"/>
      <c r="F418" s="1375">
        <v>4462424</v>
      </c>
      <c r="G418" s="1375"/>
      <c r="H418" s="1375"/>
      <c r="I418" s="1373" t="s">
        <v>547</v>
      </c>
      <c r="J418" s="1373"/>
      <c r="K418" s="1373"/>
      <c r="L418" s="1373"/>
      <c r="M418" s="1380"/>
      <c r="N418" s="37">
        <v>35</v>
      </c>
    </row>
    <row r="419" spans="1:14" ht="18" customHeight="1" x14ac:dyDescent="0.15">
      <c r="A419" s="34"/>
      <c r="B419" s="1365"/>
      <c r="C419" s="1366"/>
      <c r="D419" s="1365"/>
      <c r="E419" s="1366"/>
      <c r="F419" s="1365"/>
      <c r="G419" s="1367"/>
      <c r="H419" s="1366"/>
      <c r="I419" s="1365"/>
      <c r="J419" s="1367"/>
      <c r="K419" s="1367"/>
      <c r="L419" s="1366"/>
      <c r="M419" s="38" t="s">
        <v>548</v>
      </c>
      <c r="N419" s="40">
        <v>58</v>
      </c>
    </row>
    <row r="420" spans="1:14" ht="16.5" customHeight="1" x14ac:dyDescent="0.15">
      <c r="A420" s="34"/>
      <c r="B420" s="1415" t="s">
        <v>717</v>
      </c>
      <c r="C420" s="1416"/>
      <c r="D420" s="1377" t="s">
        <v>715</v>
      </c>
      <c r="E420" s="1377"/>
      <c r="F420" s="1378">
        <v>4464551</v>
      </c>
      <c r="G420" s="1378"/>
      <c r="H420" s="1378"/>
      <c r="I420" s="1377" t="s">
        <v>547</v>
      </c>
      <c r="J420" s="1377"/>
      <c r="K420" s="1377"/>
      <c r="L420" s="1377"/>
      <c r="M420" s="1368"/>
      <c r="N420" s="33">
        <v>23</v>
      </c>
    </row>
    <row r="421" spans="1:14" ht="18" customHeight="1" x14ac:dyDescent="0.15">
      <c r="A421" s="34"/>
      <c r="B421" s="1329"/>
      <c r="C421" s="1091"/>
      <c r="D421" s="1373" t="s">
        <v>715</v>
      </c>
      <c r="E421" s="1373"/>
      <c r="F421" s="1375">
        <v>4464552</v>
      </c>
      <c r="G421" s="1375"/>
      <c r="H421" s="1375"/>
      <c r="I421" s="1373" t="s">
        <v>547</v>
      </c>
      <c r="J421" s="1373"/>
      <c r="K421" s="1373"/>
      <c r="L421" s="1373"/>
      <c r="M421" s="1369"/>
      <c r="N421" s="35">
        <v>32</v>
      </c>
    </row>
    <row r="422" spans="1:14" ht="18" customHeight="1" x14ac:dyDescent="0.15">
      <c r="A422" s="34"/>
      <c r="B422" s="1329"/>
      <c r="C422" s="1091"/>
      <c r="D422" s="1373" t="s">
        <v>715</v>
      </c>
      <c r="E422" s="1373"/>
      <c r="F422" s="1375">
        <v>4464553</v>
      </c>
      <c r="G422" s="1375"/>
      <c r="H422" s="1375"/>
      <c r="I422" s="1373" t="s">
        <v>547</v>
      </c>
      <c r="J422" s="1373"/>
      <c r="K422" s="1373"/>
      <c r="L422" s="1373"/>
      <c r="M422" s="1369"/>
      <c r="N422" s="35">
        <v>20</v>
      </c>
    </row>
    <row r="423" spans="1:14" ht="19.5" customHeight="1" x14ac:dyDescent="0.15">
      <c r="A423" s="34"/>
      <c r="B423" s="1329"/>
      <c r="C423" s="1091"/>
      <c r="D423" s="1373" t="s">
        <v>715</v>
      </c>
      <c r="E423" s="1373"/>
      <c r="F423" s="1375">
        <v>4464554</v>
      </c>
      <c r="G423" s="1375"/>
      <c r="H423" s="1375"/>
      <c r="I423" s="1373" t="s">
        <v>547</v>
      </c>
      <c r="J423" s="1373"/>
      <c r="K423" s="1373"/>
      <c r="L423" s="1373"/>
      <c r="M423" s="1370"/>
      <c r="N423" s="37">
        <v>35</v>
      </c>
    </row>
    <row r="424" spans="1:14" ht="18" customHeight="1" x14ac:dyDescent="0.15">
      <c r="A424" s="44"/>
      <c r="B424" s="1152"/>
      <c r="C424" s="1154"/>
      <c r="D424" s="1152"/>
      <c r="E424" s="1154"/>
      <c r="F424" s="1152"/>
      <c r="G424" s="1153"/>
      <c r="H424" s="1154"/>
      <c r="I424" s="1152"/>
      <c r="J424" s="1153"/>
      <c r="K424" s="1153"/>
      <c r="L424" s="1154"/>
      <c r="M424" s="47" t="s">
        <v>548</v>
      </c>
      <c r="N424" s="48">
        <v>110</v>
      </c>
    </row>
    <row r="425" spans="1:14" ht="14.25" customHeight="1" x14ac:dyDescent="0.15">
      <c r="A425" s="32" t="s">
        <v>538</v>
      </c>
      <c r="B425" s="1386" t="s">
        <v>539</v>
      </c>
      <c r="C425" s="1387"/>
      <c r="D425" s="1386" t="s">
        <v>540</v>
      </c>
      <c r="E425" s="1387"/>
      <c r="F425" s="1386" t="s">
        <v>541</v>
      </c>
      <c r="G425" s="1390"/>
      <c r="H425" s="1387"/>
      <c r="I425" s="1386" t="s">
        <v>542</v>
      </c>
      <c r="J425" s="1390"/>
      <c r="K425" s="1390"/>
      <c r="L425" s="1387"/>
      <c r="M425" s="1381" t="s">
        <v>543</v>
      </c>
      <c r="N425" s="1383" t="s">
        <v>544</v>
      </c>
    </row>
    <row r="426" spans="1:14" ht="5" customHeight="1" x14ac:dyDescent="0.15">
      <c r="A426" s="1385">
        <v>189507</v>
      </c>
      <c r="B426" s="1388"/>
      <c r="C426" s="1389"/>
      <c r="D426" s="1388"/>
      <c r="E426" s="1389"/>
      <c r="F426" s="1388"/>
      <c r="G426" s="1391"/>
      <c r="H426" s="1389"/>
      <c r="I426" s="1388"/>
      <c r="J426" s="1391"/>
      <c r="K426" s="1391"/>
      <c r="L426" s="1389"/>
      <c r="M426" s="1382"/>
      <c r="N426" s="1384"/>
    </row>
    <row r="427" spans="1:14" ht="14.25" customHeight="1" x14ac:dyDescent="0.15">
      <c r="A427" s="1385"/>
      <c r="B427" s="1415" t="s">
        <v>718</v>
      </c>
      <c r="C427" s="1416"/>
      <c r="D427" s="1377" t="s">
        <v>719</v>
      </c>
      <c r="E427" s="1377"/>
      <c r="F427" s="1378">
        <v>4463864</v>
      </c>
      <c r="G427" s="1378"/>
      <c r="H427" s="1378"/>
      <c r="I427" s="1377" t="s">
        <v>547</v>
      </c>
      <c r="J427" s="1377"/>
      <c r="K427" s="1377"/>
      <c r="L427" s="1377"/>
      <c r="M427" s="1368"/>
      <c r="N427" s="33">
        <v>127</v>
      </c>
    </row>
    <row r="428" spans="1:14" ht="14.25" customHeight="1" x14ac:dyDescent="0.15">
      <c r="A428" s="34"/>
      <c r="B428" s="1329"/>
      <c r="C428" s="1091"/>
      <c r="D428" s="1373" t="s">
        <v>720</v>
      </c>
      <c r="E428" s="1373"/>
      <c r="F428" s="1091"/>
      <c r="G428" s="1091"/>
      <c r="H428" s="1091"/>
      <c r="I428" s="1091"/>
      <c r="J428" s="1091"/>
      <c r="K428" s="1091"/>
      <c r="L428" s="1091"/>
      <c r="M428" s="1369"/>
      <c r="N428" s="57"/>
    </row>
    <row r="429" spans="1:14" ht="14.25" customHeight="1" x14ac:dyDescent="0.15">
      <c r="A429" s="34"/>
      <c r="B429" s="1329"/>
      <c r="C429" s="1091"/>
      <c r="D429" s="1373" t="s">
        <v>719</v>
      </c>
      <c r="E429" s="1373"/>
      <c r="F429" s="1375">
        <v>4463865</v>
      </c>
      <c r="G429" s="1375"/>
      <c r="H429" s="1375"/>
      <c r="I429" s="1373" t="s">
        <v>547</v>
      </c>
      <c r="J429" s="1373"/>
      <c r="K429" s="1373"/>
      <c r="L429" s="1373"/>
      <c r="M429" s="1369"/>
      <c r="N429" s="36">
        <v>1036</v>
      </c>
    </row>
    <row r="430" spans="1:14" ht="14.25" customHeight="1" x14ac:dyDescent="0.15">
      <c r="A430" s="34"/>
      <c r="B430" s="1329"/>
      <c r="C430" s="1091"/>
      <c r="D430" s="1373" t="s">
        <v>720</v>
      </c>
      <c r="E430" s="1373"/>
      <c r="F430" s="1091"/>
      <c r="G430" s="1091"/>
      <c r="H430" s="1091"/>
      <c r="I430" s="1091"/>
      <c r="J430" s="1091"/>
      <c r="K430" s="1091"/>
      <c r="L430" s="1091"/>
      <c r="M430" s="1369"/>
      <c r="N430" s="57"/>
    </row>
    <row r="431" spans="1:14" ht="14.25" customHeight="1" x14ac:dyDescent="0.15">
      <c r="A431" s="34"/>
      <c r="B431" s="1329"/>
      <c r="C431" s="1091"/>
      <c r="D431" s="1373" t="s">
        <v>719</v>
      </c>
      <c r="E431" s="1373"/>
      <c r="F431" s="1375">
        <v>4463866</v>
      </c>
      <c r="G431" s="1375"/>
      <c r="H431" s="1375"/>
      <c r="I431" s="1373" t="s">
        <v>547</v>
      </c>
      <c r="J431" s="1373"/>
      <c r="K431" s="1373"/>
      <c r="L431" s="1373"/>
      <c r="M431" s="1369"/>
      <c r="N431" s="36">
        <v>2071</v>
      </c>
    </row>
    <row r="432" spans="1:14" ht="14.25" customHeight="1" x14ac:dyDescent="0.15">
      <c r="A432" s="34"/>
      <c r="B432" s="1329"/>
      <c r="C432" s="1091"/>
      <c r="D432" s="1373" t="s">
        <v>720</v>
      </c>
      <c r="E432" s="1373"/>
      <c r="F432" s="1091"/>
      <c r="G432" s="1091"/>
      <c r="H432" s="1091"/>
      <c r="I432" s="1091"/>
      <c r="J432" s="1091"/>
      <c r="K432" s="1091"/>
      <c r="L432" s="1091"/>
      <c r="M432" s="1369"/>
      <c r="N432" s="57"/>
    </row>
    <row r="433" spans="1:14" ht="14.25" customHeight="1" x14ac:dyDescent="0.15">
      <c r="A433" s="34"/>
      <c r="B433" s="1329"/>
      <c r="C433" s="1091"/>
      <c r="D433" s="1373" t="s">
        <v>719</v>
      </c>
      <c r="E433" s="1373"/>
      <c r="F433" s="1375">
        <v>4463867</v>
      </c>
      <c r="G433" s="1375"/>
      <c r="H433" s="1375"/>
      <c r="I433" s="1373" t="s">
        <v>547</v>
      </c>
      <c r="J433" s="1373"/>
      <c r="K433" s="1373"/>
      <c r="L433" s="1373"/>
      <c r="M433" s="1369"/>
      <c r="N433" s="35">
        <v>84.2</v>
      </c>
    </row>
    <row r="434" spans="1:14" ht="14.25" customHeight="1" x14ac:dyDescent="0.15">
      <c r="A434" s="34"/>
      <c r="B434" s="1329"/>
      <c r="C434" s="1091"/>
      <c r="D434" s="1373" t="s">
        <v>720</v>
      </c>
      <c r="E434" s="1373"/>
      <c r="F434" s="1091"/>
      <c r="G434" s="1091"/>
      <c r="H434" s="1091"/>
      <c r="I434" s="1091"/>
      <c r="J434" s="1091"/>
      <c r="K434" s="1091"/>
      <c r="L434" s="1091"/>
      <c r="M434" s="1369"/>
      <c r="N434" s="57"/>
    </row>
    <row r="435" spans="1:14" ht="14.25" customHeight="1" x14ac:dyDescent="0.15">
      <c r="A435" s="34"/>
      <c r="B435" s="1329"/>
      <c r="C435" s="1091"/>
      <c r="D435" s="1373" t="s">
        <v>719</v>
      </c>
      <c r="E435" s="1373"/>
      <c r="F435" s="1375">
        <v>4463868</v>
      </c>
      <c r="G435" s="1375"/>
      <c r="H435" s="1375"/>
      <c r="I435" s="1373" t="s">
        <v>547</v>
      </c>
      <c r="J435" s="1373"/>
      <c r="K435" s="1373"/>
      <c r="L435" s="1373"/>
      <c r="M435" s="1369"/>
      <c r="N435" s="35">
        <v>130</v>
      </c>
    </row>
    <row r="436" spans="1:14" ht="14.25" customHeight="1" x14ac:dyDescent="0.15">
      <c r="A436" s="44"/>
      <c r="B436" s="1329"/>
      <c r="C436" s="1091"/>
      <c r="D436" s="1373" t="s">
        <v>720</v>
      </c>
      <c r="E436" s="1373"/>
      <c r="F436" s="1091"/>
      <c r="G436" s="1091"/>
      <c r="H436" s="1091"/>
      <c r="I436" s="1091"/>
      <c r="J436" s="1091"/>
      <c r="K436" s="1091"/>
      <c r="L436" s="1091"/>
      <c r="M436" s="1369"/>
      <c r="N436" s="57"/>
    </row>
    <row r="437" spans="1:14" ht="2" customHeight="1" x14ac:dyDescent="0.15"/>
    <row r="438" spans="1:14" ht="26" customHeight="1" x14ac:dyDescent="0.15">
      <c r="A438" s="1392" t="s">
        <v>721</v>
      </c>
      <c r="B438" s="1374" t="s">
        <v>718</v>
      </c>
      <c r="C438" s="1373"/>
      <c r="D438" s="1373" t="s">
        <v>722</v>
      </c>
      <c r="E438" s="1373"/>
      <c r="F438" s="1375">
        <v>4463869</v>
      </c>
      <c r="G438" s="1375"/>
      <c r="H438" s="1375"/>
      <c r="I438" s="1373" t="s">
        <v>547</v>
      </c>
      <c r="J438" s="1373"/>
      <c r="K438" s="1373"/>
      <c r="L438" s="1373"/>
      <c r="M438" s="1423">
        <v>262.05</v>
      </c>
      <c r="N438" s="1423"/>
    </row>
    <row r="439" spans="1:14" ht="18" customHeight="1" x14ac:dyDescent="0.15">
      <c r="A439" s="1393"/>
      <c r="B439" s="1152"/>
      <c r="C439" s="1154"/>
      <c r="D439" s="1152"/>
      <c r="E439" s="1154"/>
      <c r="F439" s="1152"/>
      <c r="G439" s="1153"/>
      <c r="H439" s="1154"/>
      <c r="I439" s="1152"/>
      <c r="J439" s="1153"/>
      <c r="K439" s="1153"/>
      <c r="L439" s="1154"/>
      <c r="M439" s="47" t="s">
        <v>548</v>
      </c>
      <c r="N439" s="67">
        <v>3710.25</v>
      </c>
    </row>
    <row r="440" spans="1:14" ht="14.25" customHeight="1" x14ac:dyDescent="0.15">
      <c r="A440" s="32" t="s">
        <v>538</v>
      </c>
      <c r="B440" s="1386" t="s">
        <v>539</v>
      </c>
      <c r="C440" s="1387"/>
      <c r="D440" s="1386" t="s">
        <v>540</v>
      </c>
      <c r="E440" s="1387"/>
      <c r="F440" s="1386" t="s">
        <v>541</v>
      </c>
      <c r="G440" s="1390"/>
      <c r="H440" s="1387"/>
      <c r="I440" s="1386" t="s">
        <v>542</v>
      </c>
      <c r="J440" s="1390"/>
      <c r="K440" s="1390"/>
      <c r="L440" s="1387"/>
      <c r="M440" s="32" t="s">
        <v>543</v>
      </c>
      <c r="N440" s="61" t="s">
        <v>544</v>
      </c>
    </row>
    <row r="441" spans="1:14" ht="14.25" customHeight="1" x14ac:dyDescent="0.15">
      <c r="A441" s="68">
        <v>189622</v>
      </c>
      <c r="B441" s="1365"/>
      <c r="C441" s="1366"/>
      <c r="D441" s="1365"/>
      <c r="E441" s="1366"/>
      <c r="F441" s="1365"/>
      <c r="G441" s="1367"/>
      <c r="H441" s="1366"/>
      <c r="I441" s="1365"/>
      <c r="J441" s="1367"/>
      <c r="K441" s="1367"/>
      <c r="L441" s="1366"/>
      <c r="M441" s="62"/>
      <c r="N441" s="62"/>
    </row>
    <row r="442" spans="1:14" ht="14.25" customHeight="1" x14ac:dyDescent="0.15">
      <c r="A442" s="34"/>
      <c r="B442" s="1376" t="s">
        <v>723</v>
      </c>
      <c r="C442" s="1377"/>
      <c r="D442" s="1377" t="s">
        <v>724</v>
      </c>
      <c r="E442" s="1377"/>
      <c r="F442" s="1378">
        <v>4468340</v>
      </c>
      <c r="G442" s="1378"/>
      <c r="H442" s="1378"/>
      <c r="I442" s="1377" t="s">
        <v>547</v>
      </c>
      <c r="J442" s="1377"/>
      <c r="K442" s="1377"/>
      <c r="L442" s="1377"/>
      <c r="M442" s="1368"/>
      <c r="N442" s="33">
        <v>13</v>
      </c>
    </row>
    <row r="443" spans="1:14" ht="14.25" customHeight="1" x14ac:dyDescent="0.15">
      <c r="A443" s="34"/>
      <c r="B443" s="1329"/>
      <c r="C443" s="1091"/>
      <c r="D443" s="1373" t="s">
        <v>725</v>
      </c>
      <c r="E443" s="1373"/>
      <c r="F443" s="1091"/>
      <c r="G443" s="1091"/>
      <c r="H443" s="1091"/>
      <c r="I443" s="1091"/>
      <c r="J443" s="1091"/>
      <c r="K443" s="1091"/>
      <c r="L443" s="1091"/>
      <c r="M443" s="1369"/>
      <c r="N443" s="57"/>
    </row>
    <row r="444" spans="1:14" ht="14.25" customHeight="1" x14ac:dyDescent="0.15">
      <c r="A444" s="34"/>
      <c r="B444" s="1329"/>
      <c r="C444" s="1091"/>
      <c r="D444" s="1373" t="s">
        <v>724</v>
      </c>
      <c r="E444" s="1373"/>
      <c r="F444" s="1375">
        <v>4468341</v>
      </c>
      <c r="G444" s="1375"/>
      <c r="H444" s="1375"/>
      <c r="I444" s="1373" t="s">
        <v>547</v>
      </c>
      <c r="J444" s="1373"/>
      <c r="K444" s="1373"/>
      <c r="L444" s="1373"/>
      <c r="M444" s="1369"/>
      <c r="N444" s="35">
        <v>35</v>
      </c>
    </row>
    <row r="445" spans="1:14" ht="14.25" customHeight="1" x14ac:dyDescent="0.15">
      <c r="A445" s="34"/>
      <c r="B445" s="1329"/>
      <c r="C445" s="1091"/>
      <c r="D445" s="1373" t="s">
        <v>725</v>
      </c>
      <c r="E445" s="1373"/>
      <c r="F445" s="1091"/>
      <c r="G445" s="1091"/>
      <c r="H445" s="1091"/>
      <c r="I445" s="1091"/>
      <c r="J445" s="1091"/>
      <c r="K445" s="1091"/>
      <c r="L445" s="1091"/>
      <c r="M445" s="1370"/>
      <c r="N445" s="41"/>
    </row>
    <row r="446" spans="1:14" ht="18" customHeight="1" x14ac:dyDescent="0.15">
      <c r="A446" s="34"/>
      <c r="B446" s="1365"/>
      <c r="C446" s="1366"/>
      <c r="D446" s="1365"/>
      <c r="E446" s="1366"/>
      <c r="F446" s="1365"/>
      <c r="G446" s="1367"/>
      <c r="H446" s="1366"/>
      <c r="I446" s="1365"/>
      <c r="J446" s="1367"/>
      <c r="K446" s="1367"/>
      <c r="L446" s="1366"/>
      <c r="M446" s="38" t="s">
        <v>548</v>
      </c>
      <c r="N446" s="40">
        <v>48</v>
      </c>
    </row>
    <row r="447" spans="1:14" ht="14.25" customHeight="1" x14ac:dyDescent="0.15">
      <c r="A447" s="34"/>
      <c r="B447" s="1376" t="s">
        <v>726</v>
      </c>
      <c r="C447" s="1377"/>
      <c r="D447" s="1377" t="s">
        <v>724</v>
      </c>
      <c r="E447" s="1377"/>
      <c r="F447" s="1378">
        <v>4469429</v>
      </c>
      <c r="G447" s="1378"/>
      <c r="H447" s="1378"/>
      <c r="I447" s="1377" t="s">
        <v>547</v>
      </c>
      <c r="J447" s="1377"/>
      <c r="K447" s="1377"/>
      <c r="L447" s="1377"/>
      <c r="M447" s="1368"/>
      <c r="N447" s="33">
        <v>26</v>
      </c>
    </row>
    <row r="448" spans="1:14" ht="14.25" customHeight="1" x14ac:dyDescent="0.15">
      <c r="A448" s="34"/>
      <c r="B448" s="1329"/>
      <c r="C448" s="1091"/>
      <c r="D448" s="1373" t="s">
        <v>725</v>
      </c>
      <c r="E448" s="1373"/>
      <c r="F448" s="1091"/>
      <c r="G448" s="1091"/>
      <c r="H448" s="1091"/>
      <c r="I448" s="1091"/>
      <c r="J448" s="1091"/>
      <c r="K448" s="1091"/>
      <c r="L448" s="1091"/>
      <c r="M448" s="1369"/>
      <c r="N448" s="57"/>
    </row>
    <row r="449" spans="1:14" ht="14.25" customHeight="1" x14ac:dyDescent="0.15">
      <c r="A449" s="34"/>
      <c r="B449" s="1329"/>
      <c r="C449" s="1091"/>
      <c r="D449" s="1373" t="s">
        <v>724</v>
      </c>
      <c r="E449" s="1373"/>
      <c r="F449" s="1375">
        <v>4469430</v>
      </c>
      <c r="G449" s="1375"/>
      <c r="H449" s="1375"/>
      <c r="I449" s="1373" t="s">
        <v>547</v>
      </c>
      <c r="J449" s="1373"/>
      <c r="K449" s="1373"/>
      <c r="L449" s="1373"/>
      <c r="M449" s="1369"/>
      <c r="N449" s="35">
        <v>35</v>
      </c>
    </row>
    <row r="450" spans="1:14" ht="14.25" customHeight="1" x14ac:dyDescent="0.15">
      <c r="A450" s="34"/>
      <c r="B450" s="1329"/>
      <c r="C450" s="1091"/>
      <c r="D450" s="1373" t="s">
        <v>725</v>
      </c>
      <c r="E450" s="1373"/>
      <c r="F450" s="1091"/>
      <c r="G450" s="1091"/>
      <c r="H450" s="1091"/>
      <c r="I450" s="1091"/>
      <c r="J450" s="1091"/>
      <c r="K450" s="1091"/>
      <c r="L450" s="1091"/>
      <c r="M450" s="1370"/>
      <c r="N450" s="41"/>
    </row>
    <row r="451" spans="1:14" ht="18" customHeight="1" x14ac:dyDescent="0.15">
      <c r="A451" s="34"/>
      <c r="B451" s="1365"/>
      <c r="C451" s="1366"/>
      <c r="D451" s="1365"/>
      <c r="E451" s="1366"/>
      <c r="F451" s="1365"/>
      <c r="G451" s="1367"/>
      <c r="H451" s="1366"/>
      <c r="I451" s="1365"/>
      <c r="J451" s="1367"/>
      <c r="K451" s="1367"/>
      <c r="L451" s="1366"/>
      <c r="M451" s="38" t="s">
        <v>548</v>
      </c>
      <c r="N451" s="40">
        <v>61</v>
      </c>
    </row>
    <row r="452" spans="1:14" ht="14.25" customHeight="1" x14ac:dyDescent="0.15">
      <c r="A452" s="34"/>
      <c r="B452" s="1376" t="s">
        <v>727</v>
      </c>
      <c r="C452" s="1377"/>
      <c r="D452" s="1377" t="s">
        <v>724</v>
      </c>
      <c r="E452" s="1377"/>
      <c r="F452" s="1378">
        <v>4465522</v>
      </c>
      <c r="G452" s="1378"/>
      <c r="H452" s="1378"/>
      <c r="I452" s="1377" t="s">
        <v>547</v>
      </c>
      <c r="J452" s="1377"/>
      <c r="K452" s="1377"/>
      <c r="L452" s="1377"/>
      <c r="M452" s="1379"/>
      <c r="N452" s="33">
        <v>130</v>
      </c>
    </row>
    <row r="453" spans="1:14" ht="14.25" customHeight="1" x14ac:dyDescent="0.15">
      <c r="A453" s="34"/>
      <c r="B453" s="1329"/>
      <c r="C453" s="1091"/>
      <c r="D453" s="1373" t="s">
        <v>725</v>
      </c>
      <c r="E453" s="1373"/>
      <c r="F453" s="1091"/>
      <c r="G453" s="1091"/>
      <c r="H453" s="1091"/>
      <c r="I453" s="1091"/>
      <c r="J453" s="1091"/>
      <c r="K453" s="1091"/>
      <c r="L453" s="1091"/>
      <c r="M453" s="1380"/>
      <c r="N453" s="41"/>
    </row>
    <row r="454" spans="1:14" ht="18" customHeight="1" x14ac:dyDescent="0.15">
      <c r="A454" s="44"/>
      <c r="B454" s="1152"/>
      <c r="C454" s="1154"/>
      <c r="D454" s="1152"/>
      <c r="E454" s="1154"/>
      <c r="F454" s="1152"/>
      <c r="G454" s="1153"/>
      <c r="H454" s="1154"/>
      <c r="I454" s="1152"/>
      <c r="J454" s="1153"/>
      <c r="K454" s="1153"/>
      <c r="L454" s="1154"/>
      <c r="M454" s="47" t="s">
        <v>548</v>
      </c>
      <c r="N454" s="48">
        <v>130</v>
      </c>
    </row>
    <row r="455" spans="1:14" ht="14.25" customHeight="1" x14ac:dyDescent="0.15">
      <c r="A455" s="32" t="s">
        <v>538</v>
      </c>
      <c r="B455" s="1386" t="s">
        <v>539</v>
      </c>
      <c r="C455" s="1387"/>
      <c r="D455" s="1386" t="s">
        <v>540</v>
      </c>
      <c r="E455" s="1387"/>
      <c r="F455" s="1386" t="s">
        <v>541</v>
      </c>
      <c r="G455" s="1390"/>
      <c r="H455" s="1387"/>
      <c r="I455" s="1386" t="s">
        <v>542</v>
      </c>
      <c r="J455" s="1390"/>
      <c r="K455" s="1390"/>
      <c r="L455" s="1387"/>
      <c r="M455" s="1381" t="s">
        <v>543</v>
      </c>
      <c r="N455" s="1383" t="s">
        <v>544</v>
      </c>
    </row>
    <row r="456" spans="1:14" ht="5" customHeight="1" x14ac:dyDescent="0.15">
      <c r="A456" s="1385">
        <v>189762</v>
      </c>
      <c r="B456" s="1388"/>
      <c r="C456" s="1389"/>
      <c r="D456" s="1388"/>
      <c r="E456" s="1389"/>
      <c r="F456" s="1388"/>
      <c r="G456" s="1391"/>
      <c r="H456" s="1389"/>
      <c r="I456" s="1388"/>
      <c r="J456" s="1391"/>
      <c r="K456" s="1391"/>
      <c r="L456" s="1389"/>
      <c r="M456" s="1382"/>
      <c r="N456" s="1384"/>
    </row>
    <row r="457" spans="1:14" ht="14.25" customHeight="1" x14ac:dyDescent="0.15">
      <c r="A457" s="1385"/>
      <c r="B457" s="1376" t="s">
        <v>728</v>
      </c>
      <c r="C457" s="1377"/>
      <c r="D457" s="1377" t="s">
        <v>729</v>
      </c>
      <c r="E457" s="1377"/>
      <c r="F457" s="1378">
        <v>4462428</v>
      </c>
      <c r="G457" s="1378"/>
      <c r="H457" s="1378"/>
      <c r="I457" s="1377" t="s">
        <v>547</v>
      </c>
      <c r="J457" s="1377"/>
      <c r="K457" s="1377"/>
      <c r="L457" s="1377"/>
      <c r="M457" s="1368"/>
      <c r="N457" s="33">
        <v>23</v>
      </c>
    </row>
    <row r="458" spans="1:14" ht="14.25" customHeight="1" x14ac:dyDescent="0.15">
      <c r="A458" s="34"/>
      <c r="B458" s="1329"/>
      <c r="C458" s="1091"/>
      <c r="D458" s="1373" t="s">
        <v>730</v>
      </c>
      <c r="E458" s="1373"/>
      <c r="F458" s="1091"/>
      <c r="G458" s="1091"/>
      <c r="H458" s="1091"/>
      <c r="I458" s="1091"/>
      <c r="J458" s="1091"/>
      <c r="K458" s="1091"/>
      <c r="L458" s="1091"/>
      <c r="M458" s="1369"/>
      <c r="N458" s="57"/>
    </row>
    <row r="459" spans="1:14" ht="14.25" customHeight="1" x14ac:dyDescent="0.15">
      <c r="A459" s="34"/>
      <c r="B459" s="1329"/>
      <c r="C459" s="1091"/>
      <c r="D459" s="1373" t="s">
        <v>729</v>
      </c>
      <c r="E459" s="1373"/>
      <c r="F459" s="1375">
        <v>4462429</v>
      </c>
      <c r="G459" s="1375"/>
      <c r="H459" s="1375"/>
      <c r="I459" s="1373" t="s">
        <v>547</v>
      </c>
      <c r="J459" s="1373"/>
      <c r="K459" s="1373"/>
      <c r="L459" s="1373"/>
      <c r="M459" s="1369"/>
      <c r="N459" s="35">
        <v>35</v>
      </c>
    </row>
    <row r="460" spans="1:14" ht="14.25" customHeight="1" x14ac:dyDescent="0.15">
      <c r="A460" s="34"/>
      <c r="B460" s="1329"/>
      <c r="C460" s="1091"/>
      <c r="D460" s="1373" t="s">
        <v>730</v>
      </c>
      <c r="E460" s="1373"/>
      <c r="F460" s="1091"/>
      <c r="G460" s="1091"/>
      <c r="H460" s="1091"/>
      <c r="I460" s="1091"/>
      <c r="J460" s="1091"/>
      <c r="K460" s="1091"/>
      <c r="L460" s="1091"/>
      <c r="M460" s="1370"/>
      <c r="N460" s="41"/>
    </row>
    <row r="461" spans="1:14" ht="18" customHeight="1" x14ac:dyDescent="0.15">
      <c r="A461" s="34"/>
      <c r="B461" s="1365"/>
      <c r="C461" s="1366"/>
      <c r="D461" s="1365"/>
      <c r="E461" s="1366"/>
      <c r="F461" s="1365"/>
      <c r="G461" s="1367"/>
      <c r="H461" s="1366"/>
      <c r="I461" s="1365"/>
      <c r="J461" s="1367"/>
      <c r="K461" s="1367"/>
      <c r="L461" s="1366"/>
      <c r="M461" s="38" t="s">
        <v>548</v>
      </c>
      <c r="N461" s="40">
        <v>58</v>
      </c>
    </row>
    <row r="462" spans="1:14" ht="14.25" customHeight="1" x14ac:dyDescent="0.15">
      <c r="A462" s="34"/>
      <c r="B462" s="1376" t="s">
        <v>731</v>
      </c>
      <c r="C462" s="1377"/>
      <c r="D462" s="1377" t="s">
        <v>729</v>
      </c>
      <c r="E462" s="1377"/>
      <c r="F462" s="1378">
        <v>4462715</v>
      </c>
      <c r="G462" s="1378"/>
      <c r="H462" s="1378"/>
      <c r="I462" s="1377" t="s">
        <v>547</v>
      </c>
      <c r="J462" s="1377"/>
      <c r="K462" s="1377"/>
      <c r="L462" s="1377"/>
      <c r="M462" s="1368"/>
      <c r="N462" s="33">
        <v>23</v>
      </c>
    </row>
    <row r="463" spans="1:14" ht="14.25" customHeight="1" x14ac:dyDescent="0.15">
      <c r="A463" s="34"/>
      <c r="B463" s="1329"/>
      <c r="C463" s="1091"/>
      <c r="D463" s="1373" t="s">
        <v>730</v>
      </c>
      <c r="E463" s="1373"/>
      <c r="F463" s="1091"/>
      <c r="G463" s="1091"/>
      <c r="H463" s="1091"/>
      <c r="I463" s="1091"/>
      <c r="J463" s="1091"/>
      <c r="K463" s="1091"/>
      <c r="L463" s="1091"/>
      <c r="M463" s="1369"/>
      <c r="N463" s="57"/>
    </row>
    <row r="464" spans="1:14" ht="14.25" customHeight="1" x14ac:dyDescent="0.15">
      <c r="A464" s="34"/>
      <c r="B464" s="1329"/>
      <c r="C464" s="1091"/>
      <c r="D464" s="1373" t="s">
        <v>729</v>
      </c>
      <c r="E464" s="1373"/>
      <c r="F464" s="1375">
        <v>4462716</v>
      </c>
      <c r="G464" s="1375"/>
      <c r="H464" s="1375"/>
      <c r="I464" s="1373" t="s">
        <v>547</v>
      </c>
      <c r="J464" s="1373"/>
      <c r="K464" s="1373"/>
      <c r="L464" s="1373"/>
      <c r="M464" s="1369"/>
      <c r="N464" s="35">
        <v>23</v>
      </c>
    </row>
    <row r="465" spans="1:14" ht="14.25" customHeight="1" x14ac:dyDescent="0.15">
      <c r="A465" s="34"/>
      <c r="B465" s="1329"/>
      <c r="C465" s="1091"/>
      <c r="D465" s="1373" t="s">
        <v>730</v>
      </c>
      <c r="E465" s="1373"/>
      <c r="F465" s="1091"/>
      <c r="G465" s="1091"/>
      <c r="H465" s="1091"/>
      <c r="I465" s="1091"/>
      <c r="J465" s="1091"/>
      <c r="K465" s="1091"/>
      <c r="L465" s="1091"/>
      <c r="M465" s="1369"/>
      <c r="N465" s="57"/>
    </row>
    <row r="466" spans="1:14" ht="14.25" customHeight="1" x14ac:dyDescent="0.15">
      <c r="A466" s="34"/>
      <c r="B466" s="1329"/>
      <c r="C466" s="1091"/>
      <c r="D466" s="1373" t="s">
        <v>729</v>
      </c>
      <c r="E466" s="1373"/>
      <c r="F466" s="1375">
        <v>4462717</v>
      </c>
      <c r="G466" s="1375"/>
      <c r="H466" s="1375"/>
      <c r="I466" s="1373" t="s">
        <v>547</v>
      </c>
      <c r="J466" s="1373"/>
      <c r="K466" s="1373"/>
      <c r="L466" s="1373"/>
      <c r="M466" s="1369"/>
      <c r="N466" s="35">
        <v>35</v>
      </c>
    </row>
    <row r="467" spans="1:14" ht="14.25" customHeight="1" x14ac:dyDescent="0.15">
      <c r="A467" s="34"/>
      <c r="B467" s="1329"/>
      <c r="C467" s="1091"/>
      <c r="D467" s="1373" t="s">
        <v>730</v>
      </c>
      <c r="E467" s="1373"/>
      <c r="F467" s="1091"/>
      <c r="G467" s="1091"/>
      <c r="H467" s="1091"/>
      <c r="I467" s="1091"/>
      <c r="J467" s="1091"/>
      <c r="K467" s="1091"/>
      <c r="L467" s="1091"/>
      <c r="M467" s="1370"/>
      <c r="N467" s="41"/>
    </row>
    <row r="468" spans="1:14" ht="18" customHeight="1" x14ac:dyDescent="0.15">
      <c r="A468" s="34"/>
      <c r="B468" s="1365"/>
      <c r="C468" s="1366"/>
      <c r="D468" s="1365"/>
      <c r="E468" s="1366"/>
      <c r="F468" s="1365"/>
      <c r="G468" s="1367"/>
      <c r="H468" s="1366"/>
      <c r="I468" s="1365"/>
      <c r="J468" s="1367"/>
      <c r="K468" s="1367"/>
      <c r="L468" s="1366"/>
      <c r="M468" s="38" t="s">
        <v>548</v>
      </c>
      <c r="N468" s="40">
        <v>81</v>
      </c>
    </row>
    <row r="469" spans="1:14" ht="14.25" customHeight="1" x14ac:dyDescent="0.15">
      <c r="A469" s="34"/>
      <c r="B469" s="1376" t="s">
        <v>732</v>
      </c>
      <c r="C469" s="1377"/>
      <c r="D469" s="1377" t="s">
        <v>729</v>
      </c>
      <c r="E469" s="1377"/>
      <c r="F469" s="1378">
        <v>4462838</v>
      </c>
      <c r="G469" s="1378"/>
      <c r="H469" s="1378"/>
      <c r="I469" s="1377" t="s">
        <v>547</v>
      </c>
      <c r="J469" s="1377"/>
      <c r="K469" s="1377"/>
      <c r="L469" s="1377"/>
      <c r="M469" s="1368"/>
      <c r="N469" s="33">
        <v>38</v>
      </c>
    </row>
    <row r="470" spans="1:14" ht="14.25" customHeight="1" x14ac:dyDescent="0.15">
      <c r="A470" s="34"/>
      <c r="B470" s="1329"/>
      <c r="C470" s="1091"/>
      <c r="D470" s="1373" t="s">
        <v>730</v>
      </c>
      <c r="E470" s="1373"/>
      <c r="F470" s="1091"/>
      <c r="G470" s="1091"/>
      <c r="H470" s="1091"/>
      <c r="I470" s="1091"/>
      <c r="J470" s="1091"/>
      <c r="K470" s="1091"/>
      <c r="L470" s="1091"/>
      <c r="M470" s="1369"/>
      <c r="N470" s="57"/>
    </row>
    <row r="471" spans="1:14" ht="14.25" customHeight="1" x14ac:dyDescent="0.15">
      <c r="A471" s="34"/>
      <c r="B471" s="1329"/>
      <c r="C471" s="1091"/>
      <c r="D471" s="1373" t="s">
        <v>729</v>
      </c>
      <c r="E471" s="1373"/>
      <c r="F471" s="1375">
        <v>4462839</v>
      </c>
      <c r="G471" s="1375"/>
      <c r="H471" s="1375"/>
      <c r="I471" s="1373" t="s">
        <v>547</v>
      </c>
      <c r="J471" s="1373"/>
      <c r="K471" s="1373"/>
      <c r="L471" s="1373"/>
      <c r="M471" s="1369"/>
      <c r="N471" s="35">
        <v>79</v>
      </c>
    </row>
    <row r="472" spans="1:14" ht="14.25" customHeight="1" x14ac:dyDescent="0.15">
      <c r="A472" s="34"/>
      <c r="B472" s="1329"/>
      <c r="C472" s="1091"/>
      <c r="D472" s="1373" t="s">
        <v>730</v>
      </c>
      <c r="E472" s="1373"/>
      <c r="F472" s="1091"/>
      <c r="G472" s="1091"/>
      <c r="H472" s="1091"/>
      <c r="I472" s="1091"/>
      <c r="J472" s="1091"/>
      <c r="K472" s="1091"/>
      <c r="L472" s="1091"/>
      <c r="M472" s="1369"/>
      <c r="N472" s="57"/>
    </row>
    <row r="473" spans="1:14" ht="14.25" customHeight="1" x14ac:dyDescent="0.15">
      <c r="A473" s="34"/>
      <c r="B473" s="1329"/>
      <c r="C473" s="1091"/>
      <c r="D473" s="1373" t="s">
        <v>729</v>
      </c>
      <c r="E473" s="1373"/>
      <c r="F473" s="1375">
        <v>4462840</v>
      </c>
      <c r="G473" s="1375"/>
      <c r="H473" s="1375"/>
      <c r="I473" s="1373" t="s">
        <v>547</v>
      </c>
      <c r="J473" s="1373"/>
      <c r="K473" s="1373"/>
      <c r="L473" s="1373"/>
      <c r="M473" s="1369"/>
      <c r="N473" s="35">
        <v>35</v>
      </c>
    </row>
    <row r="474" spans="1:14" ht="14.25" customHeight="1" x14ac:dyDescent="0.15">
      <c r="A474" s="34"/>
      <c r="B474" s="1329"/>
      <c r="C474" s="1091"/>
      <c r="D474" s="1373" t="s">
        <v>730</v>
      </c>
      <c r="E474" s="1373"/>
      <c r="F474" s="1091"/>
      <c r="G474" s="1091"/>
      <c r="H474" s="1091"/>
      <c r="I474" s="1091"/>
      <c r="J474" s="1091"/>
      <c r="K474" s="1091"/>
      <c r="L474" s="1091"/>
      <c r="M474" s="1370"/>
      <c r="N474" s="41"/>
    </row>
    <row r="475" spans="1:14" ht="18" customHeight="1" x14ac:dyDescent="0.15">
      <c r="A475" s="34"/>
      <c r="B475" s="1365"/>
      <c r="C475" s="1366"/>
      <c r="D475" s="1365"/>
      <c r="E475" s="1366"/>
      <c r="F475" s="1365"/>
      <c r="G475" s="1367"/>
      <c r="H475" s="1366"/>
      <c r="I475" s="1365"/>
      <c r="J475" s="1367"/>
      <c r="K475" s="1367"/>
      <c r="L475" s="1366"/>
      <c r="M475" s="38" t="s">
        <v>548</v>
      </c>
      <c r="N475" s="40">
        <v>152</v>
      </c>
    </row>
    <row r="476" spans="1:14" ht="14.25" customHeight="1" x14ac:dyDescent="0.15">
      <c r="A476" s="34"/>
      <c r="B476" s="1376" t="s">
        <v>733</v>
      </c>
      <c r="C476" s="1377"/>
      <c r="D476" s="1377" t="s">
        <v>729</v>
      </c>
      <c r="E476" s="1377"/>
      <c r="F476" s="1378">
        <v>4463638</v>
      </c>
      <c r="G476" s="1378"/>
      <c r="H476" s="1378"/>
      <c r="I476" s="1377" t="s">
        <v>547</v>
      </c>
      <c r="J476" s="1377"/>
      <c r="K476" s="1377"/>
      <c r="L476" s="1377"/>
      <c r="M476" s="1368"/>
      <c r="N476" s="33">
        <v>23</v>
      </c>
    </row>
    <row r="477" spans="1:14" ht="14.25" customHeight="1" x14ac:dyDescent="0.15">
      <c r="A477" s="34"/>
      <c r="B477" s="1329"/>
      <c r="C477" s="1091"/>
      <c r="D477" s="1373" t="s">
        <v>730</v>
      </c>
      <c r="E477" s="1373"/>
      <c r="F477" s="1091"/>
      <c r="G477" s="1091"/>
      <c r="H477" s="1091"/>
      <c r="I477" s="1091"/>
      <c r="J477" s="1091"/>
      <c r="K477" s="1091"/>
      <c r="L477" s="1091"/>
      <c r="M477" s="1369"/>
      <c r="N477" s="57"/>
    </row>
    <row r="478" spans="1:14" ht="14.25" customHeight="1" x14ac:dyDescent="0.15">
      <c r="A478" s="34"/>
      <c r="B478" s="1329"/>
      <c r="C478" s="1091"/>
      <c r="D478" s="1373" t="s">
        <v>729</v>
      </c>
      <c r="E478" s="1373"/>
      <c r="F478" s="1375">
        <v>4463639</v>
      </c>
      <c r="G478" s="1375"/>
      <c r="H478" s="1375"/>
      <c r="I478" s="1373" t="s">
        <v>547</v>
      </c>
      <c r="J478" s="1373"/>
      <c r="K478" s="1373"/>
      <c r="L478" s="1373"/>
      <c r="M478" s="1369"/>
      <c r="N478" s="35">
        <v>48</v>
      </c>
    </row>
    <row r="479" spans="1:14" ht="14.25" customHeight="1" x14ac:dyDescent="0.15">
      <c r="A479" s="34"/>
      <c r="B479" s="1329"/>
      <c r="C479" s="1091"/>
      <c r="D479" s="1373" t="s">
        <v>730</v>
      </c>
      <c r="E479" s="1373"/>
      <c r="F479" s="1091"/>
      <c r="G479" s="1091"/>
      <c r="H479" s="1091"/>
      <c r="I479" s="1091"/>
      <c r="J479" s="1091"/>
      <c r="K479" s="1091"/>
      <c r="L479" s="1091"/>
      <c r="M479" s="1369"/>
      <c r="N479" s="57"/>
    </row>
    <row r="480" spans="1:14" ht="14.25" customHeight="1" x14ac:dyDescent="0.15">
      <c r="A480" s="34"/>
      <c r="B480" s="1329"/>
      <c r="C480" s="1091"/>
      <c r="D480" s="1373" t="s">
        <v>729</v>
      </c>
      <c r="E480" s="1373"/>
      <c r="F480" s="1375">
        <v>4463640</v>
      </c>
      <c r="G480" s="1375"/>
      <c r="H480" s="1375"/>
      <c r="I480" s="1373" t="s">
        <v>547</v>
      </c>
      <c r="J480" s="1373"/>
      <c r="K480" s="1373"/>
      <c r="L480" s="1373"/>
      <c r="M480" s="1369"/>
      <c r="N480" s="35">
        <v>35</v>
      </c>
    </row>
    <row r="481" spans="1:14" ht="14.25" customHeight="1" x14ac:dyDescent="0.15">
      <c r="A481" s="34"/>
      <c r="B481" s="1329"/>
      <c r="C481" s="1091"/>
      <c r="D481" s="1373" t="s">
        <v>730</v>
      </c>
      <c r="E481" s="1373"/>
      <c r="F481" s="1091"/>
      <c r="G481" s="1091"/>
      <c r="H481" s="1091"/>
      <c r="I481" s="1091"/>
      <c r="J481" s="1091"/>
      <c r="K481" s="1091"/>
      <c r="L481" s="1091"/>
      <c r="M481" s="1370"/>
      <c r="N481" s="41"/>
    </row>
    <row r="482" spans="1:14" ht="17.75" customHeight="1" x14ac:dyDescent="0.15">
      <c r="A482" s="44"/>
      <c r="B482" s="1365"/>
      <c r="C482" s="1366"/>
      <c r="D482" s="1365"/>
      <c r="E482" s="1366"/>
      <c r="F482" s="1365"/>
      <c r="G482" s="1367"/>
      <c r="H482" s="1366"/>
      <c r="I482" s="1365"/>
      <c r="J482" s="1367"/>
      <c r="K482" s="1367"/>
      <c r="L482" s="1366"/>
      <c r="M482" s="38" t="s">
        <v>548</v>
      </c>
      <c r="N482" s="40">
        <v>106</v>
      </c>
    </row>
    <row r="483" spans="1:14" ht="2" customHeight="1" x14ac:dyDescent="0.15"/>
    <row r="484" spans="1:14" ht="14.25" customHeight="1" x14ac:dyDescent="0.15">
      <c r="A484" s="53" t="s">
        <v>538</v>
      </c>
      <c r="B484" s="1417" t="s">
        <v>734</v>
      </c>
      <c r="C484" s="1418"/>
      <c r="D484" s="1373" t="s">
        <v>729</v>
      </c>
      <c r="E484" s="1373"/>
      <c r="F484" s="1375">
        <v>4464719</v>
      </c>
      <c r="G484" s="1375"/>
      <c r="H484" s="1375"/>
      <c r="I484" s="1373" t="s">
        <v>547</v>
      </c>
      <c r="J484" s="1373"/>
      <c r="K484" s="1373"/>
      <c r="L484" s="1373"/>
      <c r="M484" s="1369"/>
      <c r="N484" s="35">
        <v>23</v>
      </c>
    </row>
    <row r="485" spans="1:14" ht="14.25" customHeight="1" x14ac:dyDescent="0.15">
      <c r="A485" s="54">
        <v>189762</v>
      </c>
      <c r="B485" s="1329"/>
      <c r="C485" s="1091"/>
      <c r="D485" s="1373" t="s">
        <v>730</v>
      </c>
      <c r="E485" s="1373"/>
      <c r="F485" s="1091"/>
      <c r="G485" s="1091"/>
      <c r="H485" s="1091"/>
      <c r="I485" s="1091"/>
      <c r="J485" s="1091"/>
      <c r="K485" s="1091"/>
      <c r="L485" s="1091"/>
      <c r="M485" s="1369"/>
      <c r="N485" s="57"/>
    </row>
    <row r="486" spans="1:14" ht="14.25" customHeight="1" x14ac:dyDescent="0.15">
      <c r="A486" s="55"/>
      <c r="B486" s="1329"/>
      <c r="C486" s="1091"/>
      <c r="D486" s="1373" t="s">
        <v>729</v>
      </c>
      <c r="E486" s="1373"/>
      <c r="F486" s="1375">
        <v>4464720</v>
      </c>
      <c r="G486" s="1375"/>
      <c r="H486" s="1375"/>
      <c r="I486" s="1373" t="s">
        <v>547</v>
      </c>
      <c r="J486" s="1373"/>
      <c r="K486" s="1373"/>
      <c r="L486" s="1373"/>
      <c r="M486" s="1369"/>
      <c r="N486" s="35">
        <v>54</v>
      </c>
    </row>
    <row r="487" spans="1:14" ht="14.25" customHeight="1" x14ac:dyDescent="0.15">
      <c r="A487" s="55"/>
      <c r="B487" s="1329"/>
      <c r="C487" s="1091"/>
      <c r="D487" s="1373" t="s">
        <v>730</v>
      </c>
      <c r="E487" s="1373"/>
      <c r="F487" s="1091"/>
      <c r="G487" s="1091"/>
      <c r="H487" s="1091"/>
      <c r="I487" s="1091"/>
      <c r="J487" s="1091"/>
      <c r="K487" s="1091"/>
      <c r="L487" s="1091"/>
      <c r="M487" s="1369"/>
      <c r="N487" s="57"/>
    </row>
    <row r="488" spans="1:14" ht="14.25" customHeight="1" x14ac:dyDescent="0.15">
      <c r="A488" s="55"/>
      <c r="B488" s="1329"/>
      <c r="C488" s="1091"/>
      <c r="D488" s="1373" t="s">
        <v>729</v>
      </c>
      <c r="E488" s="1373"/>
      <c r="F488" s="1375">
        <v>4464721</v>
      </c>
      <c r="G488" s="1375"/>
      <c r="H488" s="1375"/>
      <c r="I488" s="1373" t="s">
        <v>547</v>
      </c>
      <c r="J488" s="1373"/>
      <c r="K488" s="1373"/>
      <c r="L488" s="1373"/>
      <c r="M488" s="1369"/>
      <c r="N488" s="35">
        <v>35</v>
      </c>
    </row>
    <row r="489" spans="1:14" ht="14.25" customHeight="1" x14ac:dyDescent="0.15">
      <c r="A489" s="55"/>
      <c r="B489" s="1329"/>
      <c r="C489" s="1091"/>
      <c r="D489" s="1373" t="s">
        <v>730</v>
      </c>
      <c r="E489" s="1373"/>
      <c r="F489" s="1091"/>
      <c r="G489" s="1091"/>
      <c r="H489" s="1091"/>
      <c r="I489" s="1091"/>
      <c r="J489" s="1091"/>
      <c r="K489" s="1091"/>
      <c r="L489" s="1091"/>
      <c r="M489" s="1370"/>
      <c r="N489" s="41"/>
    </row>
    <row r="490" spans="1:14" ht="18" customHeight="1" x14ac:dyDescent="0.15">
      <c r="A490" s="55"/>
      <c r="B490" s="1365"/>
      <c r="C490" s="1366"/>
      <c r="D490" s="1365"/>
      <c r="E490" s="1366"/>
      <c r="F490" s="1365"/>
      <c r="G490" s="1367"/>
      <c r="H490" s="1366"/>
      <c r="I490" s="1365"/>
      <c r="J490" s="1367"/>
      <c r="K490" s="1367"/>
      <c r="L490" s="1366"/>
      <c r="M490" s="38" t="s">
        <v>548</v>
      </c>
      <c r="N490" s="40">
        <v>112</v>
      </c>
    </row>
    <row r="491" spans="1:14" ht="14.25" customHeight="1" x14ac:dyDescent="0.15">
      <c r="A491" s="55"/>
      <c r="B491" s="1415" t="s">
        <v>735</v>
      </c>
      <c r="C491" s="1416"/>
      <c r="D491" s="1377" t="s">
        <v>729</v>
      </c>
      <c r="E491" s="1377"/>
      <c r="F491" s="1378">
        <v>4464787</v>
      </c>
      <c r="G491" s="1378"/>
      <c r="H491" s="1378"/>
      <c r="I491" s="1377" t="s">
        <v>547</v>
      </c>
      <c r="J491" s="1377"/>
      <c r="K491" s="1377"/>
      <c r="L491" s="1377"/>
      <c r="M491" s="1368"/>
      <c r="N491" s="33">
        <v>23</v>
      </c>
    </row>
    <row r="492" spans="1:14" ht="14.25" customHeight="1" x14ac:dyDescent="0.15">
      <c r="A492" s="55"/>
      <c r="B492" s="1329"/>
      <c r="C492" s="1091"/>
      <c r="D492" s="1373" t="s">
        <v>730</v>
      </c>
      <c r="E492" s="1373"/>
      <c r="F492" s="1091"/>
      <c r="G492" s="1091"/>
      <c r="H492" s="1091"/>
      <c r="I492" s="1091"/>
      <c r="J492" s="1091"/>
      <c r="K492" s="1091"/>
      <c r="L492" s="1091"/>
      <c r="M492" s="1369"/>
      <c r="N492" s="57"/>
    </row>
    <row r="493" spans="1:14" ht="14.25" customHeight="1" x14ac:dyDescent="0.15">
      <c r="A493" s="55"/>
      <c r="B493" s="1329"/>
      <c r="C493" s="1091"/>
      <c r="D493" s="1373" t="s">
        <v>729</v>
      </c>
      <c r="E493" s="1373"/>
      <c r="F493" s="1375">
        <v>4464788</v>
      </c>
      <c r="G493" s="1375"/>
      <c r="H493" s="1375"/>
      <c r="I493" s="1373" t="s">
        <v>547</v>
      </c>
      <c r="J493" s="1373"/>
      <c r="K493" s="1373"/>
      <c r="L493" s="1373"/>
      <c r="M493" s="1369"/>
      <c r="N493" s="35">
        <v>16</v>
      </c>
    </row>
    <row r="494" spans="1:14" ht="14.25" customHeight="1" x14ac:dyDescent="0.15">
      <c r="A494" s="55"/>
      <c r="B494" s="1329"/>
      <c r="C494" s="1091"/>
      <c r="D494" s="1373" t="s">
        <v>730</v>
      </c>
      <c r="E494" s="1373"/>
      <c r="F494" s="1091"/>
      <c r="G494" s="1091"/>
      <c r="H494" s="1091"/>
      <c r="I494" s="1091"/>
      <c r="J494" s="1091"/>
      <c r="K494" s="1091"/>
      <c r="L494" s="1091"/>
      <c r="M494" s="1369"/>
      <c r="N494" s="57"/>
    </row>
    <row r="495" spans="1:14" ht="14.25" customHeight="1" x14ac:dyDescent="0.15">
      <c r="A495" s="55"/>
      <c r="B495" s="1329"/>
      <c r="C495" s="1091"/>
      <c r="D495" s="1373" t="s">
        <v>729</v>
      </c>
      <c r="E495" s="1373"/>
      <c r="F495" s="1375">
        <v>4464789</v>
      </c>
      <c r="G495" s="1375"/>
      <c r="H495" s="1375"/>
      <c r="I495" s="1373" t="s">
        <v>547</v>
      </c>
      <c r="J495" s="1373"/>
      <c r="K495" s="1373"/>
      <c r="L495" s="1373"/>
      <c r="M495" s="1369"/>
      <c r="N495" s="35">
        <v>35</v>
      </c>
    </row>
    <row r="496" spans="1:14" ht="14.25" customHeight="1" x14ac:dyDescent="0.15">
      <c r="A496" s="55"/>
      <c r="B496" s="1329"/>
      <c r="C496" s="1091"/>
      <c r="D496" s="1373" t="s">
        <v>730</v>
      </c>
      <c r="E496" s="1373"/>
      <c r="F496" s="1091"/>
      <c r="G496" s="1091"/>
      <c r="H496" s="1091"/>
      <c r="I496" s="1091"/>
      <c r="J496" s="1091"/>
      <c r="K496" s="1091"/>
      <c r="L496" s="1091"/>
      <c r="M496" s="1370"/>
      <c r="N496" s="41"/>
    </row>
    <row r="497" spans="1:14" ht="18" customHeight="1" x14ac:dyDescent="0.15">
      <c r="A497" s="55"/>
      <c r="B497" s="1365"/>
      <c r="C497" s="1366"/>
      <c r="D497" s="1365"/>
      <c r="E497" s="1366"/>
      <c r="F497" s="1365"/>
      <c r="G497" s="1367"/>
      <c r="H497" s="1366"/>
      <c r="I497" s="1365"/>
      <c r="J497" s="1367"/>
      <c r="K497" s="1367"/>
      <c r="L497" s="1366"/>
      <c r="M497" s="38" t="s">
        <v>548</v>
      </c>
      <c r="N497" s="40">
        <v>74</v>
      </c>
    </row>
    <row r="498" spans="1:14" ht="14.25" customHeight="1" x14ac:dyDescent="0.15">
      <c r="A498" s="55"/>
      <c r="B498" s="1415" t="s">
        <v>736</v>
      </c>
      <c r="C498" s="1416"/>
      <c r="D498" s="1377" t="s">
        <v>737</v>
      </c>
      <c r="E498" s="1377"/>
      <c r="F498" s="1377"/>
      <c r="G498" s="1377"/>
      <c r="H498" s="1377"/>
      <c r="I498" s="1377" t="s">
        <v>547</v>
      </c>
      <c r="J498" s="1377"/>
      <c r="K498" s="1377"/>
      <c r="L498" s="1377"/>
      <c r="M498" s="1368"/>
      <c r="N498" s="33">
        <v>23</v>
      </c>
    </row>
    <row r="499" spans="1:14" ht="14.25" customHeight="1" x14ac:dyDescent="0.15">
      <c r="A499" s="55"/>
      <c r="B499" s="1329"/>
      <c r="C499" s="1091"/>
      <c r="D499" s="1373" t="s">
        <v>738</v>
      </c>
      <c r="E499" s="1373"/>
      <c r="F499" s="1373"/>
      <c r="G499" s="1373"/>
      <c r="H499" s="1373"/>
      <c r="I499" s="1091"/>
      <c r="J499" s="1091"/>
      <c r="K499" s="1091"/>
      <c r="L499" s="1091"/>
      <c r="M499" s="1369"/>
      <c r="N499" s="57"/>
    </row>
    <row r="500" spans="1:14" ht="14.25" customHeight="1" x14ac:dyDescent="0.15">
      <c r="A500" s="55"/>
      <c r="B500" s="1329"/>
      <c r="C500" s="1091"/>
      <c r="D500" s="1373" t="s">
        <v>739</v>
      </c>
      <c r="E500" s="1373"/>
      <c r="F500" s="1373"/>
      <c r="G500" s="1373"/>
      <c r="H500" s="1373"/>
      <c r="I500" s="1373" t="s">
        <v>547</v>
      </c>
      <c r="J500" s="1373"/>
      <c r="K500" s="1373"/>
      <c r="L500" s="1373"/>
      <c r="M500" s="1369"/>
      <c r="N500" s="35">
        <v>35</v>
      </c>
    </row>
    <row r="501" spans="1:14" ht="14.25" customHeight="1" x14ac:dyDescent="0.15">
      <c r="A501" s="55"/>
      <c r="B501" s="1329"/>
      <c r="C501" s="1091"/>
      <c r="D501" s="1373" t="s">
        <v>738</v>
      </c>
      <c r="E501" s="1373"/>
      <c r="F501" s="1373"/>
      <c r="G501" s="1373"/>
      <c r="H501" s="1373"/>
      <c r="I501" s="1091"/>
      <c r="J501" s="1091"/>
      <c r="K501" s="1091"/>
      <c r="L501" s="1091"/>
      <c r="M501" s="1370"/>
      <c r="N501" s="41"/>
    </row>
    <row r="502" spans="1:14" ht="18" customHeight="1" x14ac:dyDescent="0.15">
      <c r="A502" s="55"/>
      <c r="B502" s="1365"/>
      <c r="C502" s="1366"/>
      <c r="D502" s="1365"/>
      <c r="E502" s="1366"/>
      <c r="F502" s="1365"/>
      <c r="G502" s="1367"/>
      <c r="H502" s="1366"/>
      <c r="I502" s="1365"/>
      <c r="J502" s="1367"/>
      <c r="K502" s="1367"/>
      <c r="L502" s="1366"/>
      <c r="M502" s="38" t="s">
        <v>548</v>
      </c>
      <c r="N502" s="40">
        <v>58</v>
      </c>
    </row>
    <row r="503" spans="1:14" ht="14.25" customHeight="1" x14ac:dyDescent="0.15">
      <c r="A503" s="55"/>
      <c r="B503" s="1415" t="s">
        <v>740</v>
      </c>
      <c r="C503" s="1416"/>
      <c r="D503" s="1377" t="s">
        <v>729</v>
      </c>
      <c r="E503" s="1377"/>
      <c r="F503" s="1378">
        <v>4466484</v>
      </c>
      <c r="G503" s="1378"/>
      <c r="H503" s="1378"/>
      <c r="I503" s="1377" t="s">
        <v>547</v>
      </c>
      <c r="J503" s="1377"/>
      <c r="K503" s="1377"/>
      <c r="L503" s="1377"/>
      <c r="M503" s="1368"/>
      <c r="N503" s="33">
        <v>23</v>
      </c>
    </row>
    <row r="504" spans="1:14" ht="14.25" customHeight="1" x14ac:dyDescent="0.15">
      <c r="A504" s="55"/>
      <c r="B504" s="1329"/>
      <c r="C504" s="1091"/>
      <c r="D504" s="1373" t="s">
        <v>730</v>
      </c>
      <c r="E504" s="1373"/>
      <c r="F504" s="1091"/>
      <c r="G504" s="1091"/>
      <c r="H504" s="1091"/>
      <c r="I504" s="1091"/>
      <c r="J504" s="1091"/>
      <c r="K504" s="1091"/>
      <c r="L504" s="1091"/>
      <c r="M504" s="1369"/>
      <c r="N504" s="57"/>
    </row>
    <row r="505" spans="1:14" ht="14.25" customHeight="1" x14ac:dyDescent="0.15">
      <c r="A505" s="55"/>
      <c r="B505" s="1329"/>
      <c r="C505" s="1091"/>
      <c r="D505" s="1373" t="s">
        <v>729</v>
      </c>
      <c r="E505" s="1373"/>
      <c r="F505" s="1375">
        <v>4466485</v>
      </c>
      <c r="G505" s="1375"/>
      <c r="H505" s="1375"/>
      <c r="I505" s="1373" t="s">
        <v>547</v>
      </c>
      <c r="J505" s="1373"/>
      <c r="K505" s="1373"/>
      <c r="L505" s="1373"/>
      <c r="M505" s="1369"/>
      <c r="N505" s="35">
        <v>32</v>
      </c>
    </row>
    <row r="506" spans="1:14" ht="14.25" customHeight="1" x14ac:dyDescent="0.15">
      <c r="A506" s="55"/>
      <c r="B506" s="1329"/>
      <c r="C506" s="1091"/>
      <c r="D506" s="1373" t="s">
        <v>730</v>
      </c>
      <c r="E506" s="1373"/>
      <c r="F506" s="1091"/>
      <c r="G506" s="1091"/>
      <c r="H506" s="1091"/>
      <c r="I506" s="1091"/>
      <c r="J506" s="1091"/>
      <c r="K506" s="1091"/>
      <c r="L506" s="1091"/>
      <c r="M506" s="1369"/>
      <c r="N506" s="57"/>
    </row>
    <row r="507" spans="1:14" ht="14.25" customHeight="1" x14ac:dyDescent="0.15">
      <c r="A507" s="55"/>
      <c r="B507" s="1329"/>
      <c r="C507" s="1091"/>
      <c r="D507" s="1373" t="s">
        <v>729</v>
      </c>
      <c r="E507" s="1373"/>
      <c r="F507" s="1375">
        <v>4466486</v>
      </c>
      <c r="G507" s="1375"/>
      <c r="H507" s="1375"/>
      <c r="I507" s="1373" t="s">
        <v>547</v>
      </c>
      <c r="J507" s="1373"/>
      <c r="K507" s="1373"/>
      <c r="L507" s="1373"/>
      <c r="M507" s="1369"/>
      <c r="N507" s="35">
        <v>35</v>
      </c>
    </row>
    <row r="508" spans="1:14" ht="14.25" customHeight="1" x14ac:dyDescent="0.15">
      <c r="A508" s="55"/>
      <c r="B508" s="1329"/>
      <c r="C508" s="1091"/>
      <c r="D508" s="1373" t="s">
        <v>730</v>
      </c>
      <c r="E508" s="1373"/>
      <c r="F508" s="1091"/>
      <c r="G508" s="1091"/>
      <c r="H508" s="1091"/>
      <c r="I508" s="1091"/>
      <c r="J508" s="1091"/>
      <c r="K508" s="1091"/>
      <c r="L508" s="1091"/>
      <c r="M508" s="1370"/>
      <c r="N508" s="41"/>
    </row>
    <row r="509" spans="1:14" ht="18" customHeight="1" x14ac:dyDescent="0.15">
      <c r="A509" s="55"/>
      <c r="B509" s="1365"/>
      <c r="C509" s="1366"/>
      <c r="D509" s="1365"/>
      <c r="E509" s="1366"/>
      <c r="F509" s="1365"/>
      <c r="G509" s="1367"/>
      <c r="H509" s="1366"/>
      <c r="I509" s="1365"/>
      <c r="J509" s="1367"/>
      <c r="K509" s="1367"/>
      <c r="L509" s="1366"/>
      <c r="M509" s="38" t="s">
        <v>548</v>
      </c>
      <c r="N509" s="40">
        <v>90</v>
      </c>
    </row>
    <row r="510" spans="1:14" ht="14.25" customHeight="1" x14ac:dyDescent="0.15">
      <c r="A510" s="55"/>
      <c r="B510" s="1415" t="s">
        <v>741</v>
      </c>
      <c r="C510" s="1416"/>
      <c r="D510" s="1377" t="s">
        <v>729</v>
      </c>
      <c r="E510" s="1377"/>
      <c r="F510" s="1378">
        <v>4467625</v>
      </c>
      <c r="G510" s="1378"/>
      <c r="H510" s="1378"/>
      <c r="I510" s="1377" t="s">
        <v>547</v>
      </c>
      <c r="J510" s="1377"/>
      <c r="K510" s="1377"/>
      <c r="L510" s="1377"/>
      <c r="M510" s="1368"/>
      <c r="N510" s="33">
        <v>23</v>
      </c>
    </row>
    <row r="511" spans="1:14" ht="14.25" customHeight="1" x14ac:dyDescent="0.15">
      <c r="A511" s="55"/>
      <c r="B511" s="1329"/>
      <c r="C511" s="1091"/>
      <c r="D511" s="1373" t="s">
        <v>730</v>
      </c>
      <c r="E511" s="1373"/>
      <c r="F511" s="1091"/>
      <c r="G511" s="1091"/>
      <c r="H511" s="1091"/>
      <c r="I511" s="1091"/>
      <c r="J511" s="1091"/>
      <c r="K511" s="1091"/>
      <c r="L511" s="1091"/>
      <c r="M511" s="1369"/>
      <c r="N511" s="57"/>
    </row>
    <row r="512" spans="1:14" ht="14.25" customHeight="1" x14ac:dyDescent="0.15">
      <c r="A512" s="55"/>
      <c r="B512" s="1329"/>
      <c r="C512" s="1091"/>
      <c r="D512" s="1373" t="s">
        <v>729</v>
      </c>
      <c r="E512" s="1373"/>
      <c r="F512" s="1375">
        <v>4467626</v>
      </c>
      <c r="G512" s="1375"/>
      <c r="H512" s="1375"/>
      <c r="I512" s="1373" t="s">
        <v>547</v>
      </c>
      <c r="J512" s="1373"/>
      <c r="K512" s="1373"/>
      <c r="L512" s="1373"/>
      <c r="M512" s="1369"/>
      <c r="N512" s="35">
        <v>35</v>
      </c>
    </row>
    <row r="513" spans="1:14" ht="14.25" customHeight="1" x14ac:dyDescent="0.15">
      <c r="A513" s="55"/>
      <c r="B513" s="1329"/>
      <c r="C513" s="1091"/>
      <c r="D513" s="1373" t="s">
        <v>730</v>
      </c>
      <c r="E513" s="1373"/>
      <c r="F513" s="1091"/>
      <c r="G513" s="1091"/>
      <c r="H513" s="1091"/>
      <c r="I513" s="1091"/>
      <c r="J513" s="1091"/>
      <c r="K513" s="1091"/>
      <c r="L513" s="1091"/>
      <c r="M513" s="1370"/>
      <c r="N513" s="41"/>
    </row>
    <row r="514" spans="1:14" ht="18" customHeight="1" x14ac:dyDescent="0.15">
      <c r="A514" s="55"/>
      <c r="B514" s="1365"/>
      <c r="C514" s="1366"/>
      <c r="D514" s="1365"/>
      <c r="E514" s="1366"/>
      <c r="F514" s="1365"/>
      <c r="G514" s="1367"/>
      <c r="H514" s="1366"/>
      <c r="I514" s="1365"/>
      <c r="J514" s="1367"/>
      <c r="K514" s="1367"/>
      <c r="L514" s="1366"/>
      <c r="M514" s="38" t="s">
        <v>548</v>
      </c>
      <c r="N514" s="40">
        <v>58</v>
      </c>
    </row>
    <row r="515" spans="1:14" ht="14.25" customHeight="1" x14ac:dyDescent="0.15">
      <c r="A515" s="55"/>
      <c r="B515" s="1415" t="s">
        <v>742</v>
      </c>
      <c r="C515" s="1416"/>
      <c r="D515" s="1377" t="s">
        <v>729</v>
      </c>
      <c r="E515" s="1377"/>
      <c r="F515" s="1378">
        <v>4468768</v>
      </c>
      <c r="G515" s="1378"/>
      <c r="H515" s="1378"/>
      <c r="I515" s="1377" t="s">
        <v>547</v>
      </c>
      <c r="J515" s="1377"/>
      <c r="K515" s="1377"/>
      <c r="L515" s="1377"/>
      <c r="M515" s="1368"/>
      <c r="N515" s="33">
        <v>23</v>
      </c>
    </row>
    <row r="516" spans="1:14" ht="14.25" customHeight="1" x14ac:dyDescent="0.15">
      <c r="A516" s="55"/>
      <c r="B516" s="1329"/>
      <c r="C516" s="1091"/>
      <c r="D516" s="1373" t="s">
        <v>730</v>
      </c>
      <c r="E516" s="1373"/>
      <c r="F516" s="1091"/>
      <c r="G516" s="1091"/>
      <c r="H516" s="1091"/>
      <c r="I516" s="1091"/>
      <c r="J516" s="1091"/>
      <c r="K516" s="1091"/>
      <c r="L516" s="1091"/>
      <c r="M516" s="1369"/>
      <c r="N516" s="57"/>
    </row>
    <row r="517" spans="1:14" ht="14.25" customHeight="1" x14ac:dyDescent="0.15">
      <c r="A517" s="55"/>
      <c r="B517" s="1329"/>
      <c r="C517" s="1091"/>
      <c r="D517" s="1373" t="s">
        <v>729</v>
      </c>
      <c r="E517" s="1373"/>
      <c r="F517" s="1375">
        <v>4468769</v>
      </c>
      <c r="G517" s="1375"/>
      <c r="H517" s="1375"/>
      <c r="I517" s="1373" t="s">
        <v>547</v>
      </c>
      <c r="J517" s="1373"/>
      <c r="K517" s="1373"/>
      <c r="L517" s="1373"/>
      <c r="M517" s="1369"/>
      <c r="N517" s="35">
        <v>35</v>
      </c>
    </row>
    <row r="518" spans="1:14" ht="14.25" customHeight="1" x14ac:dyDescent="0.15">
      <c r="A518" s="55"/>
      <c r="B518" s="1329"/>
      <c r="C518" s="1091"/>
      <c r="D518" s="1373" t="s">
        <v>730</v>
      </c>
      <c r="E518" s="1373"/>
      <c r="F518" s="1091"/>
      <c r="G518" s="1091"/>
      <c r="H518" s="1091"/>
      <c r="I518" s="1091"/>
      <c r="J518" s="1091"/>
      <c r="K518" s="1091"/>
      <c r="L518" s="1091"/>
      <c r="M518" s="1370"/>
      <c r="N518" s="41"/>
    </row>
    <row r="519" spans="1:14" ht="18" customHeight="1" x14ac:dyDescent="0.15">
      <c r="A519" s="55"/>
      <c r="B519" s="1365"/>
      <c r="C519" s="1366"/>
      <c r="D519" s="1365"/>
      <c r="E519" s="1366"/>
      <c r="F519" s="1365"/>
      <c r="G519" s="1367"/>
      <c r="H519" s="1366"/>
      <c r="I519" s="1365"/>
      <c r="J519" s="1367"/>
      <c r="K519" s="1367"/>
      <c r="L519" s="1366"/>
      <c r="M519" s="38" t="s">
        <v>548</v>
      </c>
      <c r="N519" s="40">
        <v>58</v>
      </c>
    </row>
    <row r="520" spans="1:14" ht="14.25" customHeight="1" x14ac:dyDescent="0.15">
      <c r="A520" s="55"/>
      <c r="B520" s="1415" t="s">
        <v>743</v>
      </c>
      <c r="C520" s="1416"/>
      <c r="D520" s="1377" t="s">
        <v>729</v>
      </c>
      <c r="E520" s="1377"/>
      <c r="F520" s="1378">
        <v>4463498</v>
      </c>
      <c r="G520" s="1378"/>
      <c r="H520" s="1378"/>
      <c r="I520" s="1377" t="s">
        <v>547</v>
      </c>
      <c r="J520" s="1377"/>
      <c r="K520" s="1377"/>
      <c r="L520" s="1377"/>
      <c r="M520" s="1368"/>
      <c r="N520" s="33">
        <v>13</v>
      </c>
    </row>
    <row r="521" spans="1:14" ht="14.25" customHeight="1" x14ac:dyDescent="0.15">
      <c r="A521" s="55"/>
      <c r="B521" s="1329"/>
      <c r="C521" s="1091"/>
      <c r="D521" s="1373" t="s">
        <v>730</v>
      </c>
      <c r="E521" s="1373"/>
      <c r="F521" s="1091"/>
      <c r="G521" s="1091"/>
      <c r="H521" s="1091"/>
      <c r="I521" s="1091"/>
      <c r="J521" s="1091"/>
      <c r="K521" s="1091"/>
      <c r="L521" s="1091"/>
      <c r="M521" s="1369"/>
      <c r="N521" s="57"/>
    </row>
    <row r="522" spans="1:14" ht="14.25" customHeight="1" x14ac:dyDescent="0.15">
      <c r="A522" s="55"/>
      <c r="B522" s="1329"/>
      <c r="C522" s="1091"/>
      <c r="D522" s="1373" t="s">
        <v>729</v>
      </c>
      <c r="E522" s="1373"/>
      <c r="F522" s="1375">
        <v>4463499</v>
      </c>
      <c r="G522" s="1375"/>
      <c r="H522" s="1375"/>
      <c r="I522" s="1373" t="s">
        <v>547</v>
      </c>
      <c r="J522" s="1373"/>
      <c r="K522" s="1373"/>
      <c r="L522" s="1373"/>
      <c r="M522" s="1369"/>
      <c r="N522" s="35">
        <v>35</v>
      </c>
    </row>
    <row r="523" spans="1:14" ht="14.25" customHeight="1" x14ac:dyDescent="0.15">
      <c r="A523" s="55"/>
      <c r="B523" s="1329"/>
      <c r="C523" s="1091"/>
      <c r="D523" s="1373" t="s">
        <v>730</v>
      </c>
      <c r="E523" s="1373"/>
      <c r="F523" s="1091"/>
      <c r="G523" s="1091"/>
      <c r="H523" s="1091"/>
      <c r="I523" s="1091"/>
      <c r="J523" s="1091"/>
      <c r="K523" s="1091"/>
      <c r="L523" s="1091"/>
      <c r="M523" s="1370"/>
      <c r="N523" s="41"/>
    </row>
    <row r="524" spans="1:14" ht="18" customHeight="1" x14ac:dyDescent="0.15">
      <c r="A524" s="55"/>
      <c r="B524" s="1365"/>
      <c r="C524" s="1366"/>
      <c r="D524" s="1365"/>
      <c r="E524" s="1366"/>
      <c r="F524" s="1365"/>
      <c r="G524" s="1367"/>
      <c r="H524" s="1366"/>
      <c r="I524" s="1365"/>
      <c r="J524" s="1367"/>
      <c r="K524" s="1367"/>
      <c r="L524" s="1366"/>
      <c r="M524" s="38" t="s">
        <v>548</v>
      </c>
      <c r="N524" s="40">
        <v>48</v>
      </c>
    </row>
    <row r="525" spans="1:14" ht="14.25" customHeight="1" x14ac:dyDescent="0.15">
      <c r="A525" s="55"/>
      <c r="B525" s="1415" t="s">
        <v>744</v>
      </c>
      <c r="C525" s="1416"/>
      <c r="D525" s="1377" t="s">
        <v>729</v>
      </c>
      <c r="E525" s="1377"/>
      <c r="F525" s="1378">
        <v>4466490</v>
      </c>
      <c r="G525" s="1378"/>
      <c r="H525" s="1378"/>
      <c r="I525" s="1377" t="s">
        <v>547</v>
      </c>
      <c r="J525" s="1377"/>
      <c r="K525" s="1377"/>
      <c r="L525" s="1377"/>
      <c r="M525" s="1368"/>
      <c r="N525" s="33">
        <v>13</v>
      </c>
    </row>
    <row r="526" spans="1:14" ht="14.25" customHeight="1" x14ac:dyDescent="0.15">
      <c r="A526" s="55"/>
      <c r="B526" s="1329"/>
      <c r="C526" s="1091"/>
      <c r="D526" s="1373" t="s">
        <v>730</v>
      </c>
      <c r="E526" s="1373"/>
      <c r="F526" s="1091"/>
      <c r="G526" s="1091"/>
      <c r="H526" s="1091"/>
      <c r="I526" s="1091"/>
      <c r="J526" s="1091"/>
      <c r="K526" s="1091"/>
      <c r="L526" s="1091"/>
      <c r="M526" s="1369"/>
      <c r="N526" s="57"/>
    </row>
    <row r="527" spans="1:14" ht="14.25" customHeight="1" x14ac:dyDescent="0.15">
      <c r="A527" s="55"/>
      <c r="B527" s="1329"/>
      <c r="C527" s="1091"/>
      <c r="D527" s="1373" t="s">
        <v>729</v>
      </c>
      <c r="E527" s="1373"/>
      <c r="F527" s="1375">
        <v>4466491</v>
      </c>
      <c r="G527" s="1375"/>
      <c r="H527" s="1375"/>
      <c r="I527" s="1373" t="s">
        <v>547</v>
      </c>
      <c r="J527" s="1373"/>
      <c r="K527" s="1373"/>
      <c r="L527" s="1373"/>
      <c r="M527" s="1369"/>
      <c r="N527" s="35">
        <v>35</v>
      </c>
    </row>
    <row r="528" spans="1:14" ht="14.25" customHeight="1" x14ac:dyDescent="0.15">
      <c r="A528" s="55"/>
      <c r="B528" s="1329"/>
      <c r="C528" s="1091"/>
      <c r="D528" s="1373" t="s">
        <v>730</v>
      </c>
      <c r="E528" s="1373"/>
      <c r="F528" s="1091"/>
      <c r="G528" s="1091"/>
      <c r="H528" s="1091"/>
      <c r="I528" s="1091"/>
      <c r="J528" s="1091"/>
      <c r="K528" s="1091"/>
      <c r="L528" s="1091"/>
      <c r="M528" s="1370"/>
      <c r="N528" s="41"/>
    </row>
    <row r="529" spans="1:14" ht="17.75" customHeight="1" x14ac:dyDescent="0.15">
      <c r="A529" s="56"/>
      <c r="B529" s="1365"/>
      <c r="C529" s="1366"/>
      <c r="D529" s="1365"/>
      <c r="E529" s="1366"/>
      <c r="F529" s="1365"/>
      <c r="G529" s="1367"/>
      <c r="H529" s="1366"/>
      <c r="I529" s="1365"/>
      <c r="J529" s="1367"/>
      <c r="K529" s="1367"/>
      <c r="L529" s="1366"/>
      <c r="M529" s="38" t="s">
        <v>548</v>
      </c>
      <c r="N529" s="40">
        <v>48</v>
      </c>
    </row>
    <row r="530" spans="1:14" ht="2" customHeight="1" x14ac:dyDescent="0.15"/>
    <row r="531" spans="1:14" ht="17.75" customHeight="1" x14ac:dyDescent="0.15">
      <c r="A531" s="1392" t="s">
        <v>745</v>
      </c>
      <c r="B531" s="1388" t="s">
        <v>539</v>
      </c>
      <c r="C531" s="1389"/>
      <c r="D531" s="1388" t="s">
        <v>540</v>
      </c>
      <c r="E531" s="1389"/>
      <c r="F531" s="1388" t="s">
        <v>541</v>
      </c>
      <c r="G531" s="1391"/>
      <c r="H531" s="1389"/>
      <c r="I531" s="1388" t="s">
        <v>542</v>
      </c>
      <c r="J531" s="1391"/>
      <c r="K531" s="1391"/>
      <c r="L531" s="1389"/>
      <c r="M531" s="50" t="s">
        <v>543</v>
      </c>
      <c r="N531" s="51" t="s">
        <v>544</v>
      </c>
    </row>
    <row r="532" spans="1:14" ht="16.5" customHeight="1" x14ac:dyDescent="0.15">
      <c r="A532" s="1392"/>
      <c r="B532" s="1376" t="s">
        <v>746</v>
      </c>
      <c r="C532" s="1377"/>
      <c r="D532" s="1377" t="s">
        <v>747</v>
      </c>
      <c r="E532" s="1377"/>
      <c r="F532" s="1378">
        <v>4464732</v>
      </c>
      <c r="G532" s="1378"/>
      <c r="H532" s="1378"/>
      <c r="I532" s="1377" t="s">
        <v>547</v>
      </c>
      <c r="J532" s="1377"/>
      <c r="K532" s="1377"/>
      <c r="L532" s="1377"/>
      <c r="M532" s="45"/>
      <c r="N532" s="33">
        <v>46</v>
      </c>
    </row>
    <row r="533" spans="1:14" ht="18" customHeight="1" x14ac:dyDescent="0.15">
      <c r="A533" s="55"/>
      <c r="B533" s="1329"/>
      <c r="C533" s="1091"/>
      <c r="D533" s="1373" t="s">
        <v>747</v>
      </c>
      <c r="E533" s="1373"/>
      <c r="F533" s="1375">
        <v>4464733</v>
      </c>
      <c r="G533" s="1375"/>
      <c r="H533" s="1375"/>
      <c r="I533" s="1373" t="s">
        <v>547</v>
      </c>
      <c r="J533" s="1373"/>
      <c r="K533" s="1373"/>
      <c r="L533" s="1373"/>
      <c r="M533" s="57"/>
      <c r="N533" s="35">
        <v>46</v>
      </c>
    </row>
    <row r="534" spans="1:14" ht="18" customHeight="1" x14ac:dyDescent="0.15">
      <c r="A534" s="55"/>
      <c r="B534" s="1329"/>
      <c r="C534" s="1091"/>
      <c r="D534" s="1373" t="s">
        <v>747</v>
      </c>
      <c r="E534" s="1373"/>
      <c r="F534" s="1375">
        <v>4464734</v>
      </c>
      <c r="G534" s="1375"/>
      <c r="H534" s="1375"/>
      <c r="I534" s="1373" t="s">
        <v>547</v>
      </c>
      <c r="J534" s="1373"/>
      <c r="K534" s="1373"/>
      <c r="L534" s="1373"/>
      <c r="M534" s="57"/>
      <c r="N534" s="35">
        <v>46</v>
      </c>
    </row>
    <row r="535" spans="1:14" ht="18" customHeight="1" x14ac:dyDescent="0.15">
      <c r="A535" s="55"/>
      <c r="B535" s="1329"/>
      <c r="C535" s="1091"/>
      <c r="D535" s="1373" t="s">
        <v>747</v>
      </c>
      <c r="E535" s="1373"/>
      <c r="F535" s="1375">
        <v>4464735</v>
      </c>
      <c r="G535" s="1375"/>
      <c r="H535" s="1375"/>
      <c r="I535" s="1373" t="s">
        <v>547</v>
      </c>
      <c r="J535" s="1373"/>
      <c r="K535" s="1373"/>
      <c r="L535" s="1373"/>
      <c r="M535" s="57"/>
      <c r="N535" s="35">
        <v>13</v>
      </c>
    </row>
    <row r="536" spans="1:14" ht="19.5" customHeight="1" x14ac:dyDescent="0.15">
      <c r="A536" s="55"/>
      <c r="B536" s="1329"/>
      <c r="C536" s="1091"/>
      <c r="D536" s="1373" t="s">
        <v>747</v>
      </c>
      <c r="E536" s="1373"/>
      <c r="F536" s="1375">
        <v>4464736</v>
      </c>
      <c r="G536" s="1375"/>
      <c r="H536" s="1375"/>
      <c r="I536" s="1373" t="s">
        <v>547</v>
      </c>
      <c r="J536" s="1373"/>
      <c r="K536" s="1373"/>
      <c r="L536" s="1373"/>
      <c r="M536" s="41"/>
      <c r="N536" s="37">
        <v>35</v>
      </c>
    </row>
    <row r="537" spans="1:14" ht="18" customHeight="1" x14ac:dyDescent="0.15">
      <c r="A537" s="55"/>
      <c r="B537" s="1365"/>
      <c r="C537" s="1366"/>
      <c r="D537" s="1365"/>
      <c r="E537" s="1366"/>
      <c r="F537" s="1365"/>
      <c r="G537" s="1367"/>
      <c r="H537" s="1366"/>
      <c r="I537" s="1365"/>
      <c r="J537" s="1367"/>
      <c r="K537" s="1367"/>
      <c r="L537" s="1366"/>
      <c r="M537" s="38" t="s">
        <v>548</v>
      </c>
      <c r="N537" s="40">
        <v>186</v>
      </c>
    </row>
    <row r="538" spans="1:14" ht="16.5" customHeight="1" x14ac:dyDescent="0.15">
      <c r="A538" s="55"/>
      <c r="B538" s="1376" t="s">
        <v>748</v>
      </c>
      <c r="C538" s="1377"/>
      <c r="D538" s="1377" t="s">
        <v>747</v>
      </c>
      <c r="E538" s="1377"/>
      <c r="F538" s="1378">
        <v>4468890</v>
      </c>
      <c r="G538" s="1378"/>
      <c r="H538" s="1378"/>
      <c r="I538" s="1377" t="s">
        <v>547</v>
      </c>
      <c r="J538" s="1377"/>
      <c r="K538" s="1377"/>
      <c r="L538" s="1377"/>
      <c r="M538" s="45"/>
      <c r="N538" s="33">
        <v>46</v>
      </c>
    </row>
    <row r="539" spans="1:14" ht="18" customHeight="1" x14ac:dyDescent="0.15">
      <c r="A539" s="55"/>
      <c r="B539" s="1329"/>
      <c r="C539" s="1091"/>
      <c r="D539" s="1373" t="s">
        <v>747</v>
      </c>
      <c r="E539" s="1373"/>
      <c r="F539" s="1375">
        <v>4468891</v>
      </c>
      <c r="G539" s="1375"/>
      <c r="H539" s="1375"/>
      <c r="I539" s="1373" t="s">
        <v>547</v>
      </c>
      <c r="J539" s="1373"/>
      <c r="K539" s="1373"/>
      <c r="L539" s="1373"/>
      <c r="M539" s="57"/>
      <c r="N539" s="35">
        <v>38</v>
      </c>
    </row>
    <row r="540" spans="1:14" ht="18" customHeight="1" x14ac:dyDescent="0.15">
      <c r="A540" s="55"/>
      <c r="B540" s="1329"/>
      <c r="C540" s="1091"/>
      <c r="D540" s="1373" t="s">
        <v>747</v>
      </c>
      <c r="E540" s="1373"/>
      <c r="F540" s="1375">
        <v>4468892</v>
      </c>
      <c r="G540" s="1375"/>
      <c r="H540" s="1375"/>
      <c r="I540" s="1373" t="s">
        <v>547</v>
      </c>
      <c r="J540" s="1373"/>
      <c r="K540" s="1373"/>
      <c r="L540" s="1373"/>
      <c r="M540" s="57"/>
      <c r="N540" s="35">
        <v>20</v>
      </c>
    </row>
    <row r="541" spans="1:14" ht="18" customHeight="1" x14ac:dyDescent="0.15">
      <c r="A541" s="55"/>
      <c r="B541" s="1329"/>
      <c r="C541" s="1091"/>
      <c r="D541" s="1373" t="s">
        <v>747</v>
      </c>
      <c r="E541" s="1373"/>
      <c r="F541" s="1375">
        <v>4468893</v>
      </c>
      <c r="G541" s="1375"/>
      <c r="H541" s="1375"/>
      <c r="I541" s="1373" t="s">
        <v>547</v>
      </c>
      <c r="J541" s="1373"/>
      <c r="K541" s="1373"/>
      <c r="L541" s="1373"/>
      <c r="M541" s="57"/>
      <c r="N541" s="35">
        <v>13</v>
      </c>
    </row>
    <row r="542" spans="1:14" ht="19.5" customHeight="1" x14ac:dyDescent="0.15">
      <c r="A542" s="55"/>
      <c r="B542" s="1329"/>
      <c r="C542" s="1091"/>
      <c r="D542" s="1373" t="s">
        <v>747</v>
      </c>
      <c r="E542" s="1373"/>
      <c r="F542" s="1375">
        <v>4468894</v>
      </c>
      <c r="G542" s="1375"/>
      <c r="H542" s="1375"/>
      <c r="I542" s="1373" t="s">
        <v>547</v>
      </c>
      <c r="J542" s="1373"/>
      <c r="K542" s="1373"/>
      <c r="L542" s="1373"/>
      <c r="M542" s="41"/>
      <c r="N542" s="37">
        <v>35</v>
      </c>
    </row>
    <row r="543" spans="1:14" ht="18" customHeight="1" x14ac:dyDescent="0.15">
      <c r="A543" s="56"/>
      <c r="B543" s="1152"/>
      <c r="C543" s="1154"/>
      <c r="D543" s="1152"/>
      <c r="E543" s="1154"/>
      <c r="F543" s="1152"/>
      <c r="G543" s="1153"/>
      <c r="H543" s="1154"/>
      <c r="I543" s="1152"/>
      <c r="J543" s="1153"/>
      <c r="K543" s="1153"/>
      <c r="L543" s="1154"/>
      <c r="M543" s="47" t="s">
        <v>548</v>
      </c>
      <c r="N543" s="48">
        <v>152</v>
      </c>
    </row>
    <row r="544" spans="1:14" ht="14.25" customHeight="1" x14ac:dyDescent="0.15">
      <c r="A544" s="49" t="s">
        <v>538</v>
      </c>
      <c r="B544" s="1386" t="s">
        <v>539</v>
      </c>
      <c r="C544" s="1387"/>
      <c r="D544" s="1386" t="s">
        <v>540</v>
      </c>
      <c r="E544" s="1387"/>
      <c r="F544" s="1386" t="s">
        <v>541</v>
      </c>
      <c r="G544" s="1390"/>
      <c r="H544" s="1387"/>
      <c r="I544" s="1386" t="s">
        <v>542</v>
      </c>
      <c r="J544" s="1390"/>
      <c r="K544" s="1390"/>
      <c r="L544" s="1387"/>
      <c r="M544" s="1381" t="s">
        <v>543</v>
      </c>
      <c r="N544" s="1383" t="s">
        <v>544</v>
      </c>
    </row>
    <row r="545" spans="1:14" ht="5" customHeight="1" x14ac:dyDescent="0.15">
      <c r="A545" s="1385">
        <v>190217</v>
      </c>
      <c r="B545" s="1388"/>
      <c r="C545" s="1389"/>
      <c r="D545" s="1388"/>
      <c r="E545" s="1389"/>
      <c r="F545" s="1388"/>
      <c r="G545" s="1391"/>
      <c r="H545" s="1389"/>
      <c r="I545" s="1388"/>
      <c r="J545" s="1391"/>
      <c r="K545" s="1391"/>
      <c r="L545" s="1389"/>
      <c r="M545" s="1382"/>
      <c r="N545" s="1384"/>
    </row>
    <row r="546" spans="1:14" ht="16.5" customHeight="1" x14ac:dyDescent="0.15">
      <c r="A546" s="1385"/>
      <c r="B546" s="1376" t="s">
        <v>749</v>
      </c>
      <c r="C546" s="1377"/>
      <c r="D546" s="1377" t="s">
        <v>750</v>
      </c>
      <c r="E546" s="1377"/>
      <c r="F546" s="1378">
        <v>4467909</v>
      </c>
      <c r="G546" s="1378"/>
      <c r="H546" s="1378"/>
      <c r="I546" s="1377" t="s">
        <v>547</v>
      </c>
      <c r="J546" s="1377"/>
      <c r="K546" s="1377"/>
      <c r="L546" s="1377"/>
      <c r="M546" s="1379"/>
      <c r="N546" s="33">
        <v>13</v>
      </c>
    </row>
    <row r="547" spans="1:14" ht="19.5" customHeight="1" x14ac:dyDescent="0.15">
      <c r="A547" s="34"/>
      <c r="B547" s="1329"/>
      <c r="C547" s="1091"/>
      <c r="D547" s="1373" t="s">
        <v>750</v>
      </c>
      <c r="E547" s="1373"/>
      <c r="F547" s="1375">
        <v>4467910</v>
      </c>
      <c r="G547" s="1375"/>
      <c r="H547" s="1375"/>
      <c r="I547" s="1373" t="s">
        <v>547</v>
      </c>
      <c r="J547" s="1373"/>
      <c r="K547" s="1373"/>
      <c r="L547" s="1373"/>
      <c r="M547" s="1380"/>
      <c r="N547" s="37">
        <v>35</v>
      </c>
    </row>
    <row r="548" spans="1:14" ht="18" customHeight="1" x14ac:dyDescent="0.15">
      <c r="A548" s="34"/>
      <c r="B548" s="1365"/>
      <c r="C548" s="1366"/>
      <c r="D548" s="1365"/>
      <c r="E548" s="1366"/>
      <c r="F548" s="1365"/>
      <c r="G548" s="1367"/>
      <c r="H548" s="1366"/>
      <c r="I548" s="1365"/>
      <c r="J548" s="1367"/>
      <c r="K548" s="1367"/>
      <c r="L548" s="1366"/>
      <c r="M548" s="38" t="s">
        <v>548</v>
      </c>
      <c r="N548" s="40">
        <v>48</v>
      </c>
    </row>
    <row r="549" spans="1:14" ht="16.5" customHeight="1" x14ac:dyDescent="0.15">
      <c r="A549" s="34"/>
      <c r="B549" s="1376" t="s">
        <v>751</v>
      </c>
      <c r="C549" s="1377"/>
      <c r="D549" s="1377" t="s">
        <v>750</v>
      </c>
      <c r="E549" s="1377"/>
      <c r="F549" s="1378">
        <v>4463399</v>
      </c>
      <c r="G549" s="1378"/>
      <c r="H549" s="1378"/>
      <c r="I549" s="1377" t="s">
        <v>547</v>
      </c>
      <c r="J549" s="1377"/>
      <c r="K549" s="1377"/>
      <c r="L549" s="1377"/>
      <c r="M549" s="1379"/>
      <c r="N549" s="33">
        <v>26</v>
      </c>
    </row>
    <row r="550" spans="1:14" ht="19.5" customHeight="1" x14ac:dyDescent="0.15">
      <c r="A550" s="34"/>
      <c r="B550" s="1329"/>
      <c r="C550" s="1091"/>
      <c r="D550" s="1373" t="s">
        <v>750</v>
      </c>
      <c r="E550" s="1373"/>
      <c r="F550" s="1375">
        <v>4463400</v>
      </c>
      <c r="G550" s="1375"/>
      <c r="H550" s="1375"/>
      <c r="I550" s="1373" t="s">
        <v>547</v>
      </c>
      <c r="J550" s="1373"/>
      <c r="K550" s="1373"/>
      <c r="L550" s="1373"/>
      <c r="M550" s="1380"/>
      <c r="N550" s="37">
        <v>35</v>
      </c>
    </row>
    <row r="551" spans="1:14" ht="18" customHeight="1" x14ac:dyDescent="0.15">
      <c r="A551" s="34"/>
      <c r="B551" s="1365"/>
      <c r="C551" s="1366"/>
      <c r="D551" s="1365"/>
      <c r="E551" s="1366"/>
      <c r="F551" s="1365"/>
      <c r="G551" s="1367"/>
      <c r="H551" s="1366"/>
      <c r="I551" s="1365"/>
      <c r="J551" s="1367"/>
      <c r="K551" s="1367"/>
      <c r="L551" s="1366"/>
      <c r="M551" s="38" t="s">
        <v>548</v>
      </c>
      <c r="N551" s="40">
        <v>61</v>
      </c>
    </row>
    <row r="552" spans="1:14" ht="16.5" customHeight="1" x14ac:dyDescent="0.15">
      <c r="A552" s="34"/>
      <c r="B552" s="1376" t="s">
        <v>752</v>
      </c>
      <c r="C552" s="1377"/>
      <c r="D552" s="1377" t="s">
        <v>750</v>
      </c>
      <c r="E552" s="1377"/>
      <c r="F552" s="1378">
        <v>4464322</v>
      </c>
      <c r="G552" s="1378"/>
      <c r="H552" s="1378"/>
      <c r="I552" s="1377" t="s">
        <v>547</v>
      </c>
      <c r="J552" s="1377"/>
      <c r="K552" s="1377"/>
      <c r="L552" s="1377"/>
      <c r="M552" s="1379"/>
      <c r="N552" s="33">
        <v>13</v>
      </c>
    </row>
    <row r="553" spans="1:14" ht="19.5" customHeight="1" x14ac:dyDescent="0.15">
      <c r="A553" s="34"/>
      <c r="B553" s="1329"/>
      <c r="C553" s="1091"/>
      <c r="D553" s="1373" t="s">
        <v>750</v>
      </c>
      <c r="E553" s="1373"/>
      <c r="F553" s="1375">
        <v>4464323</v>
      </c>
      <c r="G553" s="1375"/>
      <c r="H553" s="1375"/>
      <c r="I553" s="1373" t="s">
        <v>547</v>
      </c>
      <c r="J553" s="1373"/>
      <c r="K553" s="1373"/>
      <c r="L553" s="1373"/>
      <c r="M553" s="1380"/>
      <c r="N553" s="37">
        <v>26</v>
      </c>
    </row>
    <row r="554" spans="1:14" ht="18" customHeight="1" x14ac:dyDescent="0.15">
      <c r="A554" s="34"/>
      <c r="B554" s="1365"/>
      <c r="C554" s="1366"/>
      <c r="D554" s="1365"/>
      <c r="E554" s="1366"/>
      <c r="F554" s="1365"/>
      <c r="G554" s="1367"/>
      <c r="H554" s="1366"/>
      <c r="I554" s="1365"/>
      <c r="J554" s="1367"/>
      <c r="K554" s="1367"/>
      <c r="L554" s="1366"/>
      <c r="M554" s="38" t="s">
        <v>548</v>
      </c>
      <c r="N554" s="40">
        <v>39</v>
      </c>
    </row>
    <row r="555" spans="1:14" ht="16.5" customHeight="1" x14ac:dyDescent="0.15">
      <c r="A555" s="34"/>
      <c r="B555" s="1376" t="s">
        <v>753</v>
      </c>
      <c r="C555" s="1377"/>
      <c r="D555" s="1377" t="s">
        <v>750</v>
      </c>
      <c r="E555" s="1377"/>
      <c r="F555" s="1378">
        <v>4466211</v>
      </c>
      <c r="G555" s="1378"/>
      <c r="H555" s="1378"/>
      <c r="I555" s="1377" t="s">
        <v>547</v>
      </c>
      <c r="J555" s="1377"/>
      <c r="K555" s="1377"/>
      <c r="L555" s="1377"/>
      <c r="M555" s="1368"/>
      <c r="N555" s="33">
        <v>13</v>
      </c>
    </row>
    <row r="556" spans="1:14" ht="18" customHeight="1" x14ac:dyDescent="0.15">
      <c r="A556" s="34"/>
      <c r="B556" s="1329"/>
      <c r="C556" s="1091"/>
      <c r="D556" s="1373" t="s">
        <v>750</v>
      </c>
      <c r="E556" s="1373"/>
      <c r="F556" s="1375">
        <v>4466212</v>
      </c>
      <c r="G556" s="1375"/>
      <c r="H556" s="1375"/>
      <c r="I556" s="1373" t="s">
        <v>547</v>
      </c>
      <c r="J556" s="1373"/>
      <c r="K556" s="1373"/>
      <c r="L556" s="1373"/>
      <c r="M556" s="1369"/>
      <c r="N556" s="35">
        <v>13</v>
      </c>
    </row>
    <row r="557" spans="1:14" ht="18" customHeight="1" x14ac:dyDescent="0.15">
      <c r="A557" s="34"/>
      <c r="B557" s="1329"/>
      <c r="C557" s="1091"/>
      <c r="D557" s="1373" t="s">
        <v>750</v>
      </c>
      <c r="E557" s="1373"/>
      <c r="F557" s="1375">
        <v>4466213</v>
      </c>
      <c r="G557" s="1375"/>
      <c r="H557" s="1375"/>
      <c r="I557" s="1373" t="s">
        <v>547</v>
      </c>
      <c r="J557" s="1373"/>
      <c r="K557" s="1373"/>
      <c r="L557" s="1373"/>
      <c r="M557" s="1369"/>
      <c r="N557" s="35">
        <v>65</v>
      </c>
    </row>
    <row r="558" spans="1:14" ht="19.5" customHeight="1" x14ac:dyDescent="0.15">
      <c r="A558" s="34"/>
      <c r="B558" s="1329"/>
      <c r="C558" s="1091"/>
      <c r="D558" s="1373" t="s">
        <v>750</v>
      </c>
      <c r="E558" s="1373"/>
      <c r="F558" s="1375">
        <v>4466214</v>
      </c>
      <c r="G558" s="1375"/>
      <c r="H558" s="1375"/>
      <c r="I558" s="1373" t="s">
        <v>547</v>
      </c>
      <c r="J558" s="1373"/>
      <c r="K558" s="1373"/>
      <c r="L558" s="1373"/>
      <c r="M558" s="1370"/>
      <c r="N558" s="37">
        <v>35</v>
      </c>
    </row>
    <row r="559" spans="1:14" ht="18" customHeight="1" x14ac:dyDescent="0.15">
      <c r="A559" s="44"/>
      <c r="B559" s="1152"/>
      <c r="C559" s="1154"/>
      <c r="D559" s="1152"/>
      <c r="E559" s="1154"/>
      <c r="F559" s="1152"/>
      <c r="G559" s="1153"/>
      <c r="H559" s="1154"/>
      <c r="I559" s="1152"/>
      <c r="J559" s="1153"/>
      <c r="K559" s="1153"/>
      <c r="L559" s="1154"/>
      <c r="M559" s="47" t="s">
        <v>548</v>
      </c>
      <c r="N559" s="48">
        <v>126</v>
      </c>
    </row>
    <row r="560" spans="1:14" ht="18" customHeight="1" x14ac:dyDescent="0.15">
      <c r="A560" s="1381" t="s">
        <v>754</v>
      </c>
      <c r="B560" s="1396" t="s">
        <v>539</v>
      </c>
      <c r="C560" s="1397"/>
      <c r="D560" s="1396" t="s">
        <v>540</v>
      </c>
      <c r="E560" s="1397"/>
      <c r="F560" s="1396" t="s">
        <v>541</v>
      </c>
      <c r="G560" s="1398"/>
      <c r="H560" s="1397"/>
      <c r="I560" s="1396" t="s">
        <v>542</v>
      </c>
      <c r="J560" s="1398"/>
      <c r="K560" s="1398"/>
      <c r="L560" s="1397"/>
      <c r="M560" s="50" t="s">
        <v>543</v>
      </c>
      <c r="N560" s="51" t="s">
        <v>544</v>
      </c>
    </row>
    <row r="561" spans="1:14" ht="26.25" customHeight="1" x14ac:dyDescent="0.15">
      <c r="A561" s="1394"/>
      <c r="B561" s="1376" t="s">
        <v>755</v>
      </c>
      <c r="C561" s="1377"/>
      <c r="D561" s="1377" t="s">
        <v>756</v>
      </c>
      <c r="E561" s="1377"/>
      <c r="F561" s="1378">
        <v>4466733</v>
      </c>
      <c r="G561" s="1378"/>
      <c r="H561" s="1378"/>
      <c r="I561" s="1377" t="s">
        <v>547</v>
      </c>
      <c r="J561" s="1377"/>
      <c r="K561" s="1377"/>
      <c r="L561" s="1377"/>
      <c r="M561" s="52"/>
      <c r="N561" s="43">
        <v>581</v>
      </c>
    </row>
    <row r="562" spans="1:14" ht="18" customHeight="1" x14ac:dyDescent="0.15">
      <c r="A562" s="1395"/>
      <c r="B562" s="1152"/>
      <c r="C562" s="1154"/>
      <c r="D562" s="1152"/>
      <c r="E562" s="1154"/>
      <c r="F562" s="1152"/>
      <c r="G562" s="1153"/>
      <c r="H562" s="1154"/>
      <c r="I562" s="1152"/>
      <c r="J562" s="1153"/>
      <c r="K562" s="1153"/>
      <c r="L562" s="1154"/>
      <c r="M562" s="47" t="s">
        <v>548</v>
      </c>
      <c r="N562" s="48">
        <v>581</v>
      </c>
    </row>
    <row r="563" spans="1:14" ht="14.25" customHeight="1" x14ac:dyDescent="0.15">
      <c r="A563" s="49" t="s">
        <v>538</v>
      </c>
      <c r="B563" s="1386" t="s">
        <v>539</v>
      </c>
      <c r="C563" s="1387"/>
      <c r="D563" s="1386" t="s">
        <v>540</v>
      </c>
      <c r="E563" s="1387"/>
      <c r="F563" s="1386" t="s">
        <v>541</v>
      </c>
      <c r="G563" s="1390"/>
      <c r="H563" s="1387"/>
      <c r="I563" s="1386" t="s">
        <v>542</v>
      </c>
      <c r="J563" s="1390"/>
      <c r="K563" s="1390"/>
      <c r="L563" s="1387"/>
      <c r="M563" s="1381" t="s">
        <v>543</v>
      </c>
      <c r="N563" s="1383" t="s">
        <v>544</v>
      </c>
    </row>
    <row r="564" spans="1:14" ht="5" customHeight="1" x14ac:dyDescent="0.15">
      <c r="A564" s="1385">
        <v>193219</v>
      </c>
      <c r="B564" s="1388"/>
      <c r="C564" s="1389"/>
      <c r="D564" s="1388"/>
      <c r="E564" s="1389"/>
      <c r="F564" s="1388"/>
      <c r="G564" s="1391"/>
      <c r="H564" s="1389"/>
      <c r="I564" s="1388"/>
      <c r="J564" s="1391"/>
      <c r="K564" s="1391"/>
      <c r="L564" s="1389"/>
      <c r="M564" s="1382"/>
      <c r="N564" s="1384"/>
    </row>
    <row r="565" spans="1:14" ht="16.5" customHeight="1" x14ac:dyDescent="0.15">
      <c r="A565" s="1385"/>
      <c r="B565" s="1376" t="s">
        <v>757</v>
      </c>
      <c r="C565" s="1377"/>
      <c r="D565" s="1377" t="s">
        <v>758</v>
      </c>
      <c r="E565" s="1377"/>
      <c r="F565" s="1378">
        <v>4468722</v>
      </c>
      <c r="G565" s="1378"/>
      <c r="H565" s="1378"/>
      <c r="I565" s="1377" t="s">
        <v>547</v>
      </c>
      <c r="J565" s="1377"/>
      <c r="K565" s="1377"/>
      <c r="L565" s="1377"/>
      <c r="M565" s="1368"/>
      <c r="N565" s="33">
        <v>23</v>
      </c>
    </row>
    <row r="566" spans="1:14" ht="18" customHeight="1" x14ac:dyDescent="0.15">
      <c r="A566" s="34"/>
      <c r="B566" s="1329"/>
      <c r="C566" s="1091"/>
      <c r="D566" s="1373" t="s">
        <v>758</v>
      </c>
      <c r="E566" s="1373"/>
      <c r="F566" s="1375">
        <v>4468723</v>
      </c>
      <c r="G566" s="1375"/>
      <c r="H566" s="1375"/>
      <c r="I566" s="1373" t="s">
        <v>547</v>
      </c>
      <c r="J566" s="1373"/>
      <c r="K566" s="1373"/>
      <c r="L566" s="1373"/>
      <c r="M566" s="1369"/>
      <c r="N566" s="35">
        <v>23</v>
      </c>
    </row>
    <row r="567" spans="1:14" ht="19.25" customHeight="1" x14ac:dyDescent="0.15">
      <c r="A567" s="44"/>
      <c r="B567" s="1329"/>
      <c r="C567" s="1091"/>
      <c r="D567" s="1373" t="s">
        <v>758</v>
      </c>
      <c r="E567" s="1373"/>
      <c r="F567" s="1375">
        <v>4468724</v>
      </c>
      <c r="G567" s="1375"/>
      <c r="H567" s="1375"/>
      <c r="I567" s="1373" t="s">
        <v>547</v>
      </c>
      <c r="J567" s="1373"/>
      <c r="K567" s="1373"/>
      <c r="L567" s="1373"/>
      <c r="M567" s="1369"/>
      <c r="N567" s="35">
        <v>23</v>
      </c>
    </row>
    <row r="568" spans="1:14" ht="2" customHeight="1" x14ac:dyDescent="0.15"/>
    <row r="569" spans="1:14" ht="14.25" customHeight="1" x14ac:dyDescent="0.15">
      <c r="A569" s="53" t="s">
        <v>538</v>
      </c>
      <c r="B569" s="1374" t="s">
        <v>757</v>
      </c>
      <c r="C569" s="1373"/>
      <c r="D569" s="1373" t="s">
        <v>758</v>
      </c>
      <c r="E569" s="1373"/>
      <c r="F569" s="1375">
        <v>4468725</v>
      </c>
      <c r="G569" s="1375"/>
      <c r="H569" s="1375"/>
      <c r="I569" s="1373" t="s">
        <v>547</v>
      </c>
      <c r="J569" s="1373"/>
      <c r="K569" s="1373"/>
      <c r="L569" s="1373"/>
      <c r="M569" s="1369"/>
      <c r="N569" s="35">
        <v>30</v>
      </c>
    </row>
    <row r="570" spans="1:14" ht="21.5" customHeight="1" x14ac:dyDescent="0.15">
      <c r="A570" s="54">
        <v>193219</v>
      </c>
      <c r="B570" s="1410"/>
      <c r="C570" s="1078"/>
      <c r="D570" s="1373" t="s">
        <v>758</v>
      </c>
      <c r="E570" s="1373"/>
      <c r="F570" s="1375">
        <v>4468726</v>
      </c>
      <c r="G570" s="1375"/>
      <c r="H570" s="1375"/>
      <c r="I570" s="1373" t="s">
        <v>547</v>
      </c>
      <c r="J570" s="1373"/>
      <c r="K570" s="1373"/>
      <c r="L570" s="1373"/>
      <c r="M570" s="1369"/>
      <c r="N570" s="35">
        <v>13</v>
      </c>
    </row>
    <row r="571" spans="1:14" ht="19.5" customHeight="1" x14ac:dyDescent="0.15">
      <c r="A571" s="55"/>
      <c r="B571" s="1329"/>
      <c r="C571" s="1091"/>
      <c r="D571" s="1373" t="s">
        <v>758</v>
      </c>
      <c r="E571" s="1373"/>
      <c r="F571" s="1375">
        <v>4468727</v>
      </c>
      <c r="G571" s="1375"/>
      <c r="H571" s="1375"/>
      <c r="I571" s="1373" t="s">
        <v>547</v>
      </c>
      <c r="J571" s="1373"/>
      <c r="K571" s="1373"/>
      <c r="L571" s="1373"/>
      <c r="M571" s="1370"/>
      <c r="N571" s="37">
        <v>35</v>
      </c>
    </row>
    <row r="572" spans="1:14" ht="18" customHeight="1" x14ac:dyDescent="0.15">
      <c r="A572" s="56"/>
      <c r="B572" s="1152"/>
      <c r="C572" s="1154"/>
      <c r="D572" s="1152"/>
      <c r="E572" s="1154"/>
      <c r="F572" s="1152"/>
      <c r="G572" s="1153"/>
      <c r="H572" s="1154"/>
      <c r="I572" s="1152"/>
      <c r="J572" s="1153"/>
      <c r="K572" s="1153"/>
      <c r="L572" s="1154"/>
      <c r="M572" s="47" t="s">
        <v>548</v>
      </c>
      <c r="N572" s="48">
        <v>147</v>
      </c>
    </row>
    <row r="573" spans="1:14" ht="18" customHeight="1" x14ac:dyDescent="0.15">
      <c r="A573" s="1381" t="s">
        <v>759</v>
      </c>
      <c r="B573" s="1396" t="s">
        <v>539</v>
      </c>
      <c r="C573" s="1397"/>
      <c r="D573" s="1396" t="s">
        <v>540</v>
      </c>
      <c r="E573" s="1397"/>
      <c r="F573" s="1396" t="s">
        <v>541</v>
      </c>
      <c r="G573" s="1398"/>
      <c r="H573" s="1397"/>
      <c r="I573" s="1396" t="s">
        <v>542</v>
      </c>
      <c r="J573" s="1398"/>
      <c r="K573" s="1398"/>
      <c r="L573" s="1397"/>
      <c r="M573" s="50" t="s">
        <v>543</v>
      </c>
      <c r="N573" s="51" t="s">
        <v>544</v>
      </c>
    </row>
    <row r="574" spans="1:14" ht="18" customHeight="1" x14ac:dyDescent="0.15">
      <c r="A574" s="1394"/>
      <c r="B574" s="1376" t="s">
        <v>760</v>
      </c>
      <c r="C574" s="1377"/>
      <c r="D574" s="1377" t="s">
        <v>761</v>
      </c>
      <c r="E574" s="1377"/>
      <c r="F574" s="1378">
        <v>4465434</v>
      </c>
      <c r="G574" s="1378"/>
      <c r="H574" s="1378"/>
      <c r="I574" s="1377" t="s">
        <v>547</v>
      </c>
      <c r="J574" s="1377"/>
      <c r="K574" s="1377"/>
      <c r="L574" s="1377"/>
      <c r="M574" s="42"/>
      <c r="N574" s="43">
        <v>91</v>
      </c>
    </row>
    <row r="575" spans="1:14" ht="18" customHeight="1" x14ac:dyDescent="0.15">
      <c r="A575" s="1395"/>
      <c r="B575" s="1152"/>
      <c r="C575" s="1154"/>
      <c r="D575" s="1152"/>
      <c r="E575" s="1154"/>
      <c r="F575" s="1152"/>
      <c r="G575" s="1153"/>
      <c r="H575" s="1154"/>
      <c r="I575" s="1152"/>
      <c r="J575" s="1153"/>
      <c r="K575" s="1153"/>
      <c r="L575" s="1154"/>
      <c r="M575" s="47" t="s">
        <v>548</v>
      </c>
      <c r="N575" s="48">
        <v>91</v>
      </c>
    </row>
    <row r="576" spans="1:14" ht="18" customHeight="1" x14ac:dyDescent="0.15">
      <c r="A576" s="1381" t="s">
        <v>762</v>
      </c>
      <c r="B576" s="1396" t="s">
        <v>539</v>
      </c>
      <c r="C576" s="1397"/>
      <c r="D576" s="1396" t="s">
        <v>540</v>
      </c>
      <c r="E576" s="1397"/>
      <c r="F576" s="1396" t="s">
        <v>541</v>
      </c>
      <c r="G576" s="1398"/>
      <c r="H576" s="1397"/>
      <c r="I576" s="1396" t="s">
        <v>542</v>
      </c>
      <c r="J576" s="1398"/>
      <c r="K576" s="1398"/>
      <c r="L576" s="1397"/>
      <c r="M576" s="50" t="s">
        <v>543</v>
      </c>
      <c r="N576" s="51" t="s">
        <v>544</v>
      </c>
    </row>
    <row r="577" spans="1:14" ht="18" customHeight="1" x14ac:dyDescent="0.15">
      <c r="A577" s="1394"/>
      <c r="B577" s="1376" t="s">
        <v>763</v>
      </c>
      <c r="C577" s="1377"/>
      <c r="D577" s="1377" t="s">
        <v>764</v>
      </c>
      <c r="E577" s="1377"/>
      <c r="F577" s="1378">
        <v>4466166</v>
      </c>
      <c r="G577" s="1378"/>
      <c r="H577" s="1378"/>
      <c r="I577" s="1377" t="s">
        <v>547</v>
      </c>
      <c r="J577" s="1377"/>
      <c r="K577" s="1377"/>
      <c r="L577" s="1377"/>
      <c r="M577" s="42"/>
      <c r="N577" s="43">
        <v>57</v>
      </c>
    </row>
    <row r="578" spans="1:14" ht="18" customHeight="1" x14ac:dyDescent="0.15">
      <c r="A578" s="1395"/>
      <c r="B578" s="1152"/>
      <c r="C578" s="1154"/>
      <c r="D578" s="1152"/>
      <c r="E578" s="1154"/>
      <c r="F578" s="1152"/>
      <c r="G578" s="1153"/>
      <c r="H578" s="1154"/>
      <c r="I578" s="1152"/>
      <c r="J578" s="1153"/>
      <c r="K578" s="1153"/>
      <c r="L578" s="1154"/>
      <c r="M578" s="47" t="s">
        <v>548</v>
      </c>
      <c r="N578" s="48">
        <v>57</v>
      </c>
    </row>
    <row r="579" spans="1:14" ht="14.25" customHeight="1" x14ac:dyDescent="0.15">
      <c r="A579" s="32" t="s">
        <v>538</v>
      </c>
      <c r="B579" s="1386" t="s">
        <v>539</v>
      </c>
      <c r="C579" s="1387"/>
      <c r="D579" s="1386" t="s">
        <v>540</v>
      </c>
      <c r="E579" s="1387"/>
      <c r="F579" s="1386" t="s">
        <v>541</v>
      </c>
      <c r="G579" s="1390"/>
      <c r="H579" s="1387"/>
      <c r="I579" s="1386" t="s">
        <v>542</v>
      </c>
      <c r="J579" s="1390"/>
      <c r="K579" s="1390"/>
      <c r="L579" s="1387"/>
      <c r="M579" s="1381" t="s">
        <v>543</v>
      </c>
      <c r="N579" s="1383" t="s">
        <v>544</v>
      </c>
    </row>
    <row r="580" spans="1:14" ht="5" customHeight="1" x14ac:dyDescent="0.15">
      <c r="A580" s="1385">
        <v>203969</v>
      </c>
      <c r="B580" s="1388"/>
      <c r="C580" s="1389"/>
      <c r="D580" s="1388"/>
      <c r="E580" s="1389"/>
      <c r="F580" s="1388"/>
      <c r="G580" s="1391"/>
      <c r="H580" s="1389"/>
      <c r="I580" s="1388"/>
      <c r="J580" s="1391"/>
      <c r="K580" s="1391"/>
      <c r="L580" s="1389"/>
      <c r="M580" s="1382"/>
      <c r="N580" s="1384"/>
    </row>
    <row r="581" spans="1:14" ht="14.25" customHeight="1" x14ac:dyDescent="0.15">
      <c r="A581" s="1385"/>
      <c r="B581" s="1376" t="s">
        <v>765</v>
      </c>
      <c r="C581" s="1377"/>
      <c r="D581" s="1377" t="s">
        <v>766</v>
      </c>
      <c r="E581" s="1377"/>
      <c r="F581" s="1378">
        <v>4463828</v>
      </c>
      <c r="G581" s="1378"/>
      <c r="H581" s="1378"/>
      <c r="I581" s="1377" t="s">
        <v>547</v>
      </c>
      <c r="J581" s="1377"/>
      <c r="K581" s="1377"/>
      <c r="L581" s="1377"/>
      <c r="M581" s="1368"/>
      <c r="N581" s="33">
        <v>23</v>
      </c>
    </row>
    <row r="582" spans="1:14" ht="14.25" customHeight="1" x14ac:dyDescent="0.15">
      <c r="A582" s="34"/>
      <c r="B582" s="1329"/>
      <c r="C582" s="1091"/>
      <c r="D582" s="1373" t="s">
        <v>767</v>
      </c>
      <c r="E582" s="1373"/>
      <c r="F582" s="1091"/>
      <c r="G582" s="1091"/>
      <c r="H582" s="1091"/>
      <c r="I582" s="1091"/>
      <c r="J582" s="1091"/>
      <c r="K582" s="1091"/>
      <c r="L582" s="1091"/>
      <c r="M582" s="1369"/>
      <c r="N582" s="57"/>
    </row>
    <row r="583" spans="1:14" ht="14.25" customHeight="1" x14ac:dyDescent="0.15">
      <c r="A583" s="34"/>
      <c r="B583" s="1329"/>
      <c r="C583" s="1091"/>
      <c r="D583" s="1373" t="s">
        <v>766</v>
      </c>
      <c r="E583" s="1373"/>
      <c r="F583" s="1375">
        <v>4463829</v>
      </c>
      <c r="G583" s="1375"/>
      <c r="H583" s="1375"/>
      <c r="I583" s="1373" t="s">
        <v>547</v>
      </c>
      <c r="J583" s="1373"/>
      <c r="K583" s="1373"/>
      <c r="L583" s="1373"/>
      <c r="M583" s="1369"/>
      <c r="N583" s="35">
        <v>35</v>
      </c>
    </row>
    <row r="584" spans="1:14" ht="14.25" customHeight="1" x14ac:dyDescent="0.15">
      <c r="A584" s="34"/>
      <c r="B584" s="1329"/>
      <c r="C584" s="1091"/>
      <c r="D584" s="1373" t="s">
        <v>767</v>
      </c>
      <c r="E584" s="1373"/>
      <c r="F584" s="1091"/>
      <c r="G584" s="1091"/>
      <c r="H584" s="1091"/>
      <c r="I584" s="1091"/>
      <c r="J584" s="1091"/>
      <c r="K584" s="1091"/>
      <c r="L584" s="1091"/>
      <c r="M584" s="1370"/>
      <c r="N584" s="41"/>
    </row>
    <row r="585" spans="1:14" ht="18" customHeight="1" x14ac:dyDescent="0.15">
      <c r="A585" s="34"/>
      <c r="B585" s="1365"/>
      <c r="C585" s="1366"/>
      <c r="D585" s="1365"/>
      <c r="E585" s="1366"/>
      <c r="F585" s="1365"/>
      <c r="G585" s="1367"/>
      <c r="H585" s="1366"/>
      <c r="I585" s="1365"/>
      <c r="J585" s="1367"/>
      <c r="K585" s="1367"/>
      <c r="L585" s="1366"/>
      <c r="M585" s="38" t="s">
        <v>548</v>
      </c>
      <c r="N585" s="40">
        <v>58</v>
      </c>
    </row>
    <row r="586" spans="1:14" ht="14.25" customHeight="1" x14ac:dyDescent="0.15">
      <c r="A586" s="34"/>
      <c r="B586" s="1376" t="s">
        <v>768</v>
      </c>
      <c r="C586" s="1377"/>
      <c r="D586" s="1377" t="s">
        <v>766</v>
      </c>
      <c r="E586" s="1377"/>
      <c r="F586" s="1378">
        <v>4464560</v>
      </c>
      <c r="G586" s="1378"/>
      <c r="H586" s="1378"/>
      <c r="I586" s="1377" t="s">
        <v>547</v>
      </c>
      <c r="J586" s="1377"/>
      <c r="K586" s="1377"/>
      <c r="L586" s="1377"/>
      <c r="M586" s="1368"/>
      <c r="N586" s="33">
        <v>23</v>
      </c>
    </row>
    <row r="587" spans="1:14" ht="14.25" customHeight="1" x14ac:dyDescent="0.15">
      <c r="A587" s="34"/>
      <c r="B587" s="1329"/>
      <c r="C587" s="1091"/>
      <c r="D587" s="1373" t="s">
        <v>767</v>
      </c>
      <c r="E587" s="1373"/>
      <c r="F587" s="1091"/>
      <c r="G587" s="1091"/>
      <c r="H587" s="1091"/>
      <c r="I587" s="1091"/>
      <c r="J587" s="1091"/>
      <c r="K587" s="1091"/>
      <c r="L587" s="1091"/>
      <c r="M587" s="1369"/>
      <c r="N587" s="57"/>
    </row>
    <row r="588" spans="1:14" ht="14.25" customHeight="1" x14ac:dyDescent="0.15">
      <c r="A588" s="34"/>
      <c r="B588" s="1329"/>
      <c r="C588" s="1091"/>
      <c r="D588" s="1373" t="s">
        <v>766</v>
      </c>
      <c r="E588" s="1373"/>
      <c r="F588" s="1375">
        <v>4464561</v>
      </c>
      <c r="G588" s="1375"/>
      <c r="H588" s="1375"/>
      <c r="I588" s="1373" t="s">
        <v>547</v>
      </c>
      <c r="J588" s="1373"/>
      <c r="K588" s="1373"/>
      <c r="L588" s="1373"/>
      <c r="M588" s="1369"/>
      <c r="N588" s="35">
        <v>23</v>
      </c>
    </row>
    <row r="589" spans="1:14" ht="14.25" customHeight="1" x14ac:dyDescent="0.15">
      <c r="A589" s="34"/>
      <c r="B589" s="1329"/>
      <c r="C589" s="1091"/>
      <c r="D589" s="1373" t="s">
        <v>767</v>
      </c>
      <c r="E589" s="1373"/>
      <c r="F589" s="1091"/>
      <c r="G589" s="1091"/>
      <c r="H589" s="1091"/>
      <c r="I589" s="1091"/>
      <c r="J589" s="1091"/>
      <c r="K589" s="1091"/>
      <c r="L589" s="1091"/>
      <c r="M589" s="1369"/>
      <c r="N589" s="57"/>
    </row>
    <row r="590" spans="1:14" ht="14.25" customHeight="1" x14ac:dyDescent="0.15">
      <c r="A590" s="34"/>
      <c r="B590" s="1329"/>
      <c r="C590" s="1091"/>
      <c r="D590" s="1373" t="s">
        <v>766</v>
      </c>
      <c r="E590" s="1373"/>
      <c r="F590" s="1375">
        <v>4464562</v>
      </c>
      <c r="G590" s="1375"/>
      <c r="H590" s="1375"/>
      <c r="I590" s="1373" t="s">
        <v>547</v>
      </c>
      <c r="J590" s="1373"/>
      <c r="K590" s="1373"/>
      <c r="L590" s="1373"/>
      <c r="M590" s="1369"/>
      <c r="N590" s="35">
        <v>35</v>
      </c>
    </row>
    <row r="591" spans="1:14" ht="14.25" customHeight="1" x14ac:dyDescent="0.15">
      <c r="A591" s="34"/>
      <c r="B591" s="1329"/>
      <c r="C591" s="1091"/>
      <c r="D591" s="1373" t="s">
        <v>767</v>
      </c>
      <c r="E591" s="1373"/>
      <c r="F591" s="1091"/>
      <c r="G591" s="1091"/>
      <c r="H591" s="1091"/>
      <c r="I591" s="1091"/>
      <c r="J591" s="1091"/>
      <c r="K591" s="1091"/>
      <c r="L591" s="1091"/>
      <c r="M591" s="1370"/>
      <c r="N591" s="41"/>
    </row>
    <row r="592" spans="1:14" ht="18" customHeight="1" x14ac:dyDescent="0.15">
      <c r="A592" s="34"/>
      <c r="B592" s="1365"/>
      <c r="C592" s="1366"/>
      <c r="D592" s="1365"/>
      <c r="E592" s="1366"/>
      <c r="F592" s="1365"/>
      <c r="G592" s="1367"/>
      <c r="H592" s="1366"/>
      <c r="I592" s="1365"/>
      <c r="J592" s="1367"/>
      <c r="K592" s="1367"/>
      <c r="L592" s="1366"/>
      <c r="M592" s="38" t="s">
        <v>548</v>
      </c>
      <c r="N592" s="40">
        <v>81</v>
      </c>
    </row>
    <row r="593" spans="1:14" ht="14.25" customHeight="1" x14ac:dyDescent="0.15">
      <c r="A593" s="34"/>
      <c r="B593" s="1376" t="s">
        <v>769</v>
      </c>
      <c r="C593" s="1377"/>
      <c r="D593" s="1377" t="s">
        <v>766</v>
      </c>
      <c r="E593" s="1377"/>
      <c r="F593" s="1378">
        <v>4464910</v>
      </c>
      <c r="G593" s="1378"/>
      <c r="H593" s="1378"/>
      <c r="I593" s="1377" t="s">
        <v>547</v>
      </c>
      <c r="J593" s="1377"/>
      <c r="K593" s="1377"/>
      <c r="L593" s="1377"/>
      <c r="M593" s="1368"/>
      <c r="N593" s="33">
        <v>23</v>
      </c>
    </row>
    <row r="594" spans="1:14" ht="14.25" customHeight="1" x14ac:dyDescent="0.15">
      <c r="A594" s="34"/>
      <c r="B594" s="1329"/>
      <c r="C594" s="1091"/>
      <c r="D594" s="1373" t="s">
        <v>767</v>
      </c>
      <c r="E594" s="1373"/>
      <c r="F594" s="1091"/>
      <c r="G594" s="1091"/>
      <c r="H594" s="1091"/>
      <c r="I594" s="1091"/>
      <c r="J594" s="1091"/>
      <c r="K594" s="1091"/>
      <c r="L594" s="1091"/>
      <c r="M594" s="1369"/>
      <c r="N594" s="57"/>
    </row>
    <row r="595" spans="1:14" ht="14.25" customHeight="1" x14ac:dyDescent="0.15">
      <c r="A595" s="34"/>
      <c r="B595" s="1329"/>
      <c r="C595" s="1091"/>
      <c r="D595" s="1373" t="s">
        <v>766</v>
      </c>
      <c r="E595" s="1373"/>
      <c r="F595" s="1375">
        <v>4464911</v>
      </c>
      <c r="G595" s="1375"/>
      <c r="H595" s="1375"/>
      <c r="I595" s="1373" t="s">
        <v>547</v>
      </c>
      <c r="J595" s="1373"/>
      <c r="K595" s="1373"/>
      <c r="L595" s="1373"/>
      <c r="M595" s="1369"/>
      <c r="N595" s="35">
        <v>16</v>
      </c>
    </row>
    <row r="596" spans="1:14" ht="14.25" customHeight="1" x14ac:dyDescent="0.15">
      <c r="A596" s="34"/>
      <c r="B596" s="1329"/>
      <c r="C596" s="1091"/>
      <c r="D596" s="1373" t="s">
        <v>767</v>
      </c>
      <c r="E596" s="1373"/>
      <c r="F596" s="1091"/>
      <c r="G596" s="1091"/>
      <c r="H596" s="1091"/>
      <c r="I596" s="1091"/>
      <c r="J596" s="1091"/>
      <c r="K596" s="1091"/>
      <c r="L596" s="1091"/>
      <c r="M596" s="1369"/>
      <c r="N596" s="57"/>
    </row>
    <row r="597" spans="1:14" ht="14.25" customHeight="1" x14ac:dyDescent="0.15">
      <c r="A597" s="34"/>
      <c r="B597" s="1329"/>
      <c r="C597" s="1091"/>
      <c r="D597" s="1373" t="s">
        <v>766</v>
      </c>
      <c r="E597" s="1373"/>
      <c r="F597" s="1375">
        <v>4464912</v>
      </c>
      <c r="G597" s="1375"/>
      <c r="H597" s="1375"/>
      <c r="I597" s="1373" t="s">
        <v>547</v>
      </c>
      <c r="J597" s="1373"/>
      <c r="K597" s="1373"/>
      <c r="L597" s="1373"/>
      <c r="M597" s="1369"/>
      <c r="N597" s="35">
        <v>35</v>
      </c>
    </row>
    <row r="598" spans="1:14" ht="14.25" customHeight="1" x14ac:dyDescent="0.15">
      <c r="A598" s="34"/>
      <c r="B598" s="1329"/>
      <c r="C598" s="1091"/>
      <c r="D598" s="1373" t="s">
        <v>767</v>
      </c>
      <c r="E598" s="1373"/>
      <c r="F598" s="1091"/>
      <c r="G598" s="1091"/>
      <c r="H598" s="1091"/>
      <c r="I598" s="1091"/>
      <c r="J598" s="1091"/>
      <c r="K598" s="1091"/>
      <c r="L598" s="1091"/>
      <c r="M598" s="1370"/>
      <c r="N598" s="41"/>
    </row>
    <row r="599" spans="1:14" ht="18" customHeight="1" x14ac:dyDescent="0.15">
      <c r="A599" s="34"/>
      <c r="B599" s="1365"/>
      <c r="C599" s="1366"/>
      <c r="D599" s="1365"/>
      <c r="E599" s="1366"/>
      <c r="F599" s="1365"/>
      <c r="G599" s="1367"/>
      <c r="H599" s="1366"/>
      <c r="I599" s="1365"/>
      <c r="J599" s="1367"/>
      <c r="K599" s="1367"/>
      <c r="L599" s="1366"/>
      <c r="M599" s="38" t="s">
        <v>548</v>
      </c>
      <c r="N599" s="40">
        <v>74</v>
      </c>
    </row>
    <row r="600" spans="1:14" ht="14.25" customHeight="1" x14ac:dyDescent="0.15">
      <c r="A600" s="34"/>
      <c r="B600" s="1376" t="s">
        <v>770</v>
      </c>
      <c r="C600" s="1377"/>
      <c r="D600" s="1377" t="s">
        <v>766</v>
      </c>
      <c r="E600" s="1377"/>
      <c r="F600" s="1378">
        <v>4464919</v>
      </c>
      <c r="G600" s="1378"/>
      <c r="H600" s="1378"/>
      <c r="I600" s="1377" t="s">
        <v>547</v>
      </c>
      <c r="J600" s="1377"/>
      <c r="K600" s="1377"/>
      <c r="L600" s="1377"/>
      <c r="M600" s="1368"/>
      <c r="N600" s="33">
        <v>23</v>
      </c>
    </row>
    <row r="601" spans="1:14" ht="14.25" customHeight="1" x14ac:dyDescent="0.15">
      <c r="A601" s="34"/>
      <c r="B601" s="1329"/>
      <c r="C601" s="1091"/>
      <c r="D601" s="1373" t="s">
        <v>767</v>
      </c>
      <c r="E601" s="1373"/>
      <c r="F601" s="1091"/>
      <c r="G601" s="1091"/>
      <c r="H601" s="1091"/>
      <c r="I601" s="1091"/>
      <c r="J601" s="1091"/>
      <c r="K601" s="1091"/>
      <c r="L601" s="1091"/>
      <c r="M601" s="1369"/>
      <c r="N601" s="57"/>
    </row>
    <row r="602" spans="1:14" ht="14.25" customHeight="1" x14ac:dyDescent="0.15">
      <c r="A602" s="34"/>
      <c r="B602" s="1329"/>
      <c r="C602" s="1091"/>
      <c r="D602" s="1373" t="s">
        <v>766</v>
      </c>
      <c r="E602" s="1373"/>
      <c r="F602" s="1375">
        <v>4464920</v>
      </c>
      <c r="G602" s="1375"/>
      <c r="H602" s="1375"/>
      <c r="I602" s="1373" t="s">
        <v>547</v>
      </c>
      <c r="J602" s="1373"/>
      <c r="K602" s="1373"/>
      <c r="L602" s="1373"/>
      <c r="M602" s="1369"/>
      <c r="N602" s="35">
        <v>35</v>
      </c>
    </row>
    <row r="603" spans="1:14" ht="14.25" customHeight="1" x14ac:dyDescent="0.15">
      <c r="A603" s="34"/>
      <c r="B603" s="1329"/>
      <c r="C603" s="1091"/>
      <c r="D603" s="1373" t="s">
        <v>767</v>
      </c>
      <c r="E603" s="1373"/>
      <c r="F603" s="1091"/>
      <c r="G603" s="1091"/>
      <c r="H603" s="1091"/>
      <c r="I603" s="1091"/>
      <c r="J603" s="1091"/>
      <c r="K603" s="1091"/>
      <c r="L603" s="1091"/>
      <c r="M603" s="1370"/>
      <c r="N603" s="41"/>
    </row>
    <row r="604" spans="1:14" ht="18" customHeight="1" x14ac:dyDescent="0.15">
      <c r="A604" s="34"/>
      <c r="B604" s="1365"/>
      <c r="C604" s="1366"/>
      <c r="D604" s="1365"/>
      <c r="E604" s="1366"/>
      <c r="F604" s="1365"/>
      <c r="G604" s="1367"/>
      <c r="H604" s="1366"/>
      <c r="I604" s="1365"/>
      <c r="J604" s="1367"/>
      <c r="K604" s="1367"/>
      <c r="L604" s="1366"/>
      <c r="M604" s="38" t="s">
        <v>548</v>
      </c>
      <c r="N604" s="40">
        <v>58</v>
      </c>
    </row>
    <row r="605" spans="1:14" ht="14.25" customHeight="1" x14ac:dyDescent="0.15">
      <c r="A605" s="34"/>
      <c r="B605" s="1376" t="s">
        <v>771</v>
      </c>
      <c r="C605" s="1377"/>
      <c r="D605" s="1377" t="s">
        <v>766</v>
      </c>
      <c r="E605" s="1377"/>
      <c r="F605" s="1378">
        <v>4464924</v>
      </c>
      <c r="G605" s="1378"/>
      <c r="H605" s="1378"/>
      <c r="I605" s="1377" t="s">
        <v>547</v>
      </c>
      <c r="J605" s="1377"/>
      <c r="K605" s="1377"/>
      <c r="L605" s="1377"/>
      <c r="M605" s="1368"/>
      <c r="N605" s="33">
        <v>23</v>
      </c>
    </row>
    <row r="606" spans="1:14" ht="14.25" customHeight="1" x14ac:dyDescent="0.15">
      <c r="A606" s="34"/>
      <c r="B606" s="1329"/>
      <c r="C606" s="1091"/>
      <c r="D606" s="1373" t="s">
        <v>767</v>
      </c>
      <c r="E606" s="1373"/>
      <c r="F606" s="1091"/>
      <c r="G606" s="1091"/>
      <c r="H606" s="1091"/>
      <c r="I606" s="1091"/>
      <c r="J606" s="1091"/>
      <c r="K606" s="1091"/>
      <c r="L606" s="1091"/>
      <c r="M606" s="1369"/>
      <c r="N606" s="57"/>
    </row>
    <row r="607" spans="1:14" ht="14.25" customHeight="1" x14ac:dyDescent="0.15">
      <c r="A607" s="34"/>
      <c r="B607" s="1329"/>
      <c r="C607" s="1091"/>
      <c r="D607" s="1373" t="s">
        <v>766</v>
      </c>
      <c r="E607" s="1373"/>
      <c r="F607" s="1375">
        <v>4464925</v>
      </c>
      <c r="G607" s="1375"/>
      <c r="H607" s="1375"/>
      <c r="I607" s="1373" t="s">
        <v>547</v>
      </c>
      <c r="J607" s="1373"/>
      <c r="K607" s="1373"/>
      <c r="L607" s="1373"/>
      <c r="M607" s="1369"/>
      <c r="N607" s="35">
        <v>35</v>
      </c>
    </row>
    <row r="608" spans="1:14" ht="14.25" customHeight="1" x14ac:dyDescent="0.15">
      <c r="A608" s="34"/>
      <c r="B608" s="1329"/>
      <c r="C608" s="1091"/>
      <c r="D608" s="1373" t="s">
        <v>767</v>
      </c>
      <c r="E608" s="1373"/>
      <c r="F608" s="1091"/>
      <c r="G608" s="1091"/>
      <c r="H608" s="1091"/>
      <c r="I608" s="1091"/>
      <c r="J608" s="1091"/>
      <c r="K608" s="1091"/>
      <c r="L608" s="1091"/>
      <c r="M608" s="1370"/>
      <c r="N608" s="41"/>
    </row>
    <row r="609" spans="1:14" ht="18" customHeight="1" x14ac:dyDescent="0.15">
      <c r="A609" s="34"/>
      <c r="B609" s="1365"/>
      <c r="C609" s="1366"/>
      <c r="D609" s="1365"/>
      <c r="E609" s="1366"/>
      <c r="F609" s="1365"/>
      <c r="G609" s="1367"/>
      <c r="H609" s="1366"/>
      <c r="I609" s="1365"/>
      <c r="J609" s="1367"/>
      <c r="K609" s="1367"/>
      <c r="L609" s="1366"/>
      <c r="M609" s="38" t="s">
        <v>548</v>
      </c>
      <c r="N609" s="40">
        <v>58</v>
      </c>
    </row>
    <row r="610" spans="1:14" ht="14.25" customHeight="1" x14ac:dyDescent="0.15">
      <c r="A610" s="34"/>
      <c r="B610" s="1376" t="s">
        <v>772</v>
      </c>
      <c r="C610" s="1377"/>
      <c r="D610" s="1377" t="s">
        <v>766</v>
      </c>
      <c r="E610" s="1377"/>
      <c r="F610" s="1378">
        <v>4464929</v>
      </c>
      <c r="G610" s="1378"/>
      <c r="H610" s="1378"/>
      <c r="I610" s="1377" t="s">
        <v>547</v>
      </c>
      <c r="J610" s="1377"/>
      <c r="K610" s="1377"/>
      <c r="L610" s="1377"/>
      <c r="M610" s="1379"/>
      <c r="N610" s="33">
        <v>23</v>
      </c>
    </row>
    <row r="611" spans="1:14" ht="14.25" customHeight="1" x14ac:dyDescent="0.15">
      <c r="A611" s="44"/>
      <c r="B611" s="1329"/>
      <c r="C611" s="1091"/>
      <c r="D611" s="1373" t="s">
        <v>767</v>
      </c>
      <c r="E611" s="1373"/>
      <c r="F611" s="1091"/>
      <c r="G611" s="1091"/>
      <c r="H611" s="1091"/>
      <c r="I611" s="1091"/>
      <c r="J611" s="1091"/>
      <c r="K611" s="1091"/>
      <c r="L611" s="1091"/>
      <c r="M611" s="1078"/>
      <c r="N611" s="57"/>
    </row>
    <row r="612" spans="1:14" ht="2" customHeight="1" x14ac:dyDescent="0.15"/>
    <row r="613" spans="1:14" ht="14.25" customHeight="1" x14ac:dyDescent="0.15">
      <c r="A613" s="53" t="s">
        <v>538</v>
      </c>
      <c r="B613" s="1374" t="s">
        <v>772</v>
      </c>
      <c r="C613" s="1373"/>
      <c r="D613" s="1373" t="s">
        <v>766</v>
      </c>
      <c r="E613" s="1373"/>
      <c r="F613" s="1375">
        <v>4464930</v>
      </c>
      <c r="G613" s="1375"/>
      <c r="H613" s="1375"/>
      <c r="I613" s="1373" t="s">
        <v>547</v>
      </c>
      <c r="J613" s="1373"/>
      <c r="K613" s="1373"/>
      <c r="L613" s="1373"/>
      <c r="M613" s="1078"/>
      <c r="N613" s="35">
        <v>35</v>
      </c>
    </row>
    <row r="614" spans="1:14" ht="14.25" customHeight="1" x14ac:dyDescent="0.15">
      <c r="A614" s="54">
        <v>203969</v>
      </c>
      <c r="B614" s="1329"/>
      <c r="C614" s="1091"/>
      <c r="D614" s="1373" t="s">
        <v>767</v>
      </c>
      <c r="E614" s="1373"/>
      <c r="F614" s="1091"/>
      <c r="G614" s="1091"/>
      <c r="H614" s="1091"/>
      <c r="I614" s="1091"/>
      <c r="J614" s="1091"/>
      <c r="K614" s="1091"/>
      <c r="L614" s="1091"/>
      <c r="M614" s="1380"/>
      <c r="N614" s="41"/>
    </row>
    <row r="615" spans="1:14" ht="18" customHeight="1" x14ac:dyDescent="0.15">
      <c r="A615" s="55"/>
      <c r="B615" s="1365"/>
      <c r="C615" s="1366"/>
      <c r="D615" s="1365"/>
      <c r="E615" s="1366"/>
      <c r="F615" s="1365"/>
      <c r="G615" s="1367"/>
      <c r="H615" s="1366"/>
      <c r="I615" s="1365"/>
      <c r="J615" s="1367"/>
      <c r="K615" s="1367"/>
      <c r="L615" s="1366"/>
      <c r="M615" s="38" t="s">
        <v>548</v>
      </c>
      <c r="N615" s="40">
        <v>58</v>
      </c>
    </row>
    <row r="616" spans="1:14" ht="14.25" customHeight="1" x14ac:dyDescent="0.15">
      <c r="A616" s="55"/>
      <c r="B616" s="1376" t="s">
        <v>773</v>
      </c>
      <c r="C616" s="1377"/>
      <c r="D616" s="1377" t="s">
        <v>766</v>
      </c>
      <c r="E616" s="1377"/>
      <c r="F616" s="1378">
        <v>4464938</v>
      </c>
      <c r="G616" s="1378"/>
      <c r="H616" s="1378"/>
      <c r="I616" s="1377" t="s">
        <v>547</v>
      </c>
      <c r="J616" s="1377"/>
      <c r="K616" s="1377"/>
      <c r="L616" s="1377"/>
      <c r="M616" s="1368"/>
      <c r="N616" s="33">
        <v>23</v>
      </c>
    </row>
    <row r="617" spans="1:14" ht="14.25" customHeight="1" x14ac:dyDescent="0.15">
      <c r="A617" s="55"/>
      <c r="B617" s="1329"/>
      <c r="C617" s="1091"/>
      <c r="D617" s="1373" t="s">
        <v>767</v>
      </c>
      <c r="E617" s="1373"/>
      <c r="F617" s="1091"/>
      <c r="G617" s="1091"/>
      <c r="H617" s="1091"/>
      <c r="I617" s="1091"/>
      <c r="J617" s="1091"/>
      <c r="K617" s="1091"/>
      <c r="L617" s="1091"/>
      <c r="M617" s="1369"/>
      <c r="N617" s="57"/>
    </row>
    <row r="618" spans="1:14" ht="14.25" customHeight="1" x14ac:dyDescent="0.15">
      <c r="A618" s="55"/>
      <c r="B618" s="1329"/>
      <c r="C618" s="1091"/>
      <c r="D618" s="1373" t="s">
        <v>766</v>
      </c>
      <c r="E618" s="1373"/>
      <c r="F618" s="1375">
        <v>4464939</v>
      </c>
      <c r="G618" s="1375"/>
      <c r="H618" s="1375"/>
      <c r="I618" s="1373" t="s">
        <v>547</v>
      </c>
      <c r="J618" s="1373"/>
      <c r="K618" s="1373"/>
      <c r="L618" s="1373"/>
      <c r="M618" s="1369"/>
      <c r="N618" s="35">
        <v>35</v>
      </c>
    </row>
    <row r="619" spans="1:14" ht="14.25" customHeight="1" x14ac:dyDescent="0.15">
      <c r="A619" s="55"/>
      <c r="B619" s="1329"/>
      <c r="C619" s="1091"/>
      <c r="D619" s="1373" t="s">
        <v>767</v>
      </c>
      <c r="E619" s="1373"/>
      <c r="F619" s="1091"/>
      <c r="G619" s="1091"/>
      <c r="H619" s="1091"/>
      <c r="I619" s="1091"/>
      <c r="J619" s="1091"/>
      <c r="K619" s="1091"/>
      <c r="L619" s="1091"/>
      <c r="M619" s="1370"/>
      <c r="N619" s="41"/>
    </row>
    <row r="620" spans="1:14" ht="18" customHeight="1" x14ac:dyDescent="0.15">
      <c r="A620" s="55"/>
      <c r="B620" s="1365"/>
      <c r="C620" s="1366"/>
      <c r="D620" s="1365"/>
      <c r="E620" s="1366"/>
      <c r="F620" s="1365"/>
      <c r="G620" s="1367"/>
      <c r="H620" s="1366"/>
      <c r="I620" s="1365"/>
      <c r="J620" s="1367"/>
      <c r="K620" s="1367"/>
      <c r="L620" s="1366"/>
      <c r="M620" s="38" t="s">
        <v>548</v>
      </c>
      <c r="N620" s="40">
        <v>58</v>
      </c>
    </row>
    <row r="621" spans="1:14" ht="14.25" customHeight="1" x14ac:dyDescent="0.15">
      <c r="A621" s="55"/>
      <c r="B621" s="1376" t="s">
        <v>774</v>
      </c>
      <c r="C621" s="1377"/>
      <c r="D621" s="1377" t="s">
        <v>766</v>
      </c>
      <c r="E621" s="1377"/>
      <c r="F621" s="1378">
        <v>4467295</v>
      </c>
      <c r="G621" s="1378"/>
      <c r="H621" s="1378"/>
      <c r="I621" s="1377" t="s">
        <v>547</v>
      </c>
      <c r="J621" s="1377"/>
      <c r="K621" s="1377"/>
      <c r="L621" s="1377"/>
      <c r="M621" s="1368"/>
      <c r="N621" s="33">
        <v>184</v>
      </c>
    </row>
    <row r="622" spans="1:14" ht="14.25" customHeight="1" x14ac:dyDescent="0.15">
      <c r="A622" s="55"/>
      <c r="B622" s="1329"/>
      <c r="C622" s="1091"/>
      <c r="D622" s="1373" t="s">
        <v>767</v>
      </c>
      <c r="E622" s="1373"/>
      <c r="F622" s="1091"/>
      <c r="G622" s="1091"/>
      <c r="H622" s="1091"/>
      <c r="I622" s="1091"/>
      <c r="J622" s="1091"/>
      <c r="K622" s="1091"/>
      <c r="L622" s="1091"/>
      <c r="M622" s="1369"/>
      <c r="N622" s="57"/>
    </row>
    <row r="623" spans="1:14" ht="14.25" customHeight="1" x14ac:dyDescent="0.15">
      <c r="A623" s="55"/>
      <c r="B623" s="1329"/>
      <c r="C623" s="1091"/>
      <c r="D623" s="1373" t="s">
        <v>766</v>
      </c>
      <c r="E623" s="1373"/>
      <c r="F623" s="1375">
        <v>4467296</v>
      </c>
      <c r="G623" s="1375"/>
      <c r="H623" s="1375"/>
      <c r="I623" s="1373" t="s">
        <v>547</v>
      </c>
      <c r="J623" s="1373"/>
      <c r="K623" s="1373"/>
      <c r="L623" s="1373"/>
      <c r="M623" s="1369"/>
      <c r="N623" s="35">
        <v>138</v>
      </c>
    </row>
    <row r="624" spans="1:14" ht="14.25" customHeight="1" x14ac:dyDescent="0.15">
      <c r="A624" s="55"/>
      <c r="B624" s="1329"/>
      <c r="C624" s="1091"/>
      <c r="D624" s="1373" t="s">
        <v>767</v>
      </c>
      <c r="E624" s="1373"/>
      <c r="F624" s="1091"/>
      <c r="G624" s="1091"/>
      <c r="H624" s="1091"/>
      <c r="I624" s="1091"/>
      <c r="J624" s="1091"/>
      <c r="K624" s="1091"/>
      <c r="L624" s="1091"/>
      <c r="M624" s="1369"/>
      <c r="N624" s="57"/>
    </row>
    <row r="625" spans="1:14" ht="14.25" customHeight="1" x14ac:dyDescent="0.15">
      <c r="A625" s="55"/>
      <c r="B625" s="1329"/>
      <c r="C625" s="1091"/>
      <c r="D625" s="1373" t="s">
        <v>766</v>
      </c>
      <c r="E625" s="1373"/>
      <c r="F625" s="1375">
        <v>4467297</v>
      </c>
      <c r="G625" s="1375"/>
      <c r="H625" s="1375"/>
      <c r="I625" s="1373" t="s">
        <v>547</v>
      </c>
      <c r="J625" s="1373"/>
      <c r="K625" s="1373"/>
      <c r="L625" s="1373"/>
      <c r="M625" s="1369"/>
      <c r="N625" s="35">
        <v>70</v>
      </c>
    </row>
    <row r="626" spans="1:14" ht="14.25" customHeight="1" x14ac:dyDescent="0.15">
      <c r="A626" s="55"/>
      <c r="B626" s="1329"/>
      <c r="C626" s="1091"/>
      <c r="D626" s="1373" t="s">
        <v>767</v>
      </c>
      <c r="E626" s="1373"/>
      <c r="F626" s="1091"/>
      <c r="G626" s="1091"/>
      <c r="H626" s="1091"/>
      <c r="I626" s="1091"/>
      <c r="J626" s="1091"/>
      <c r="K626" s="1091"/>
      <c r="L626" s="1091"/>
      <c r="M626" s="1369"/>
      <c r="N626" s="57"/>
    </row>
    <row r="627" spans="1:14" ht="14.25" customHeight="1" x14ac:dyDescent="0.15">
      <c r="A627" s="55"/>
      <c r="B627" s="1329"/>
      <c r="C627" s="1091"/>
      <c r="D627" s="1373" t="s">
        <v>766</v>
      </c>
      <c r="E627" s="1373"/>
      <c r="F627" s="1375">
        <v>4467298</v>
      </c>
      <c r="G627" s="1375"/>
      <c r="H627" s="1375"/>
      <c r="I627" s="1373" t="s">
        <v>547</v>
      </c>
      <c r="J627" s="1373"/>
      <c r="K627" s="1373"/>
      <c r="L627" s="1373"/>
      <c r="M627" s="1369"/>
      <c r="N627" s="35">
        <v>13</v>
      </c>
    </row>
    <row r="628" spans="1:14" ht="14.25" customHeight="1" x14ac:dyDescent="0.15">
      <c r="A628" s="55"/>
      <c r="B628" s="1329"/>
      <c r="C628" s="1091"/>
      <c r="D628" s="1373" t="s">
        <v>767</v>
      </c>
      <c r="E628" s="1373"/>
      <c r="F628" s="1091"/>
      <c r="G628" s="1091"/>
      <c r="H628" s="1091"/>
      <c r="I628" s="1091"/>
      <c r="J628" s="1091"/>
      <c r="K628" s="1091"/>
      <c r="L628" s="1091"/>
      <c r="M628" s="1369"/>
      <c r="N628" s="57"/>
    </row>
    <row r="629" spans="1:14" ht="14.25" customHeight="1" x14ac:dyDescent="0.15">
      <c r="A629" s="55"/>
      <c r="B629" s="1329"/>
      <c r="C629" s="1091"/>
      <c r="D629" s="1373" t="s">
        <v>766</v>
      </c>
      <c r="E629" s="1373"/>
      <c r="F629" s="1375">
        <v>4467299</v>
      </c>
      <c r="G629" s="1375"/>
      <c r="H629" s="1375"/>
      <c r="I629" s="1373" t="s">
        <v>547</v>
      </c>
      <c r="J629" s="1373"/>
      <c r="K629" s="1373"/>
      <c r="L629" s="1373"/>
      <c r="M629" s="1369"/>
      <c r="N629" s="35">
        <v>35</v>
      </c>
    </row>
    <row r="630" spans="1:14" ht="14.25" customHeight="1" x14ac:dyDescent="0.15">
      <c r="A630" s="55"/>
      <c r="B630" s="1329"/>
      <c r="C630" s="1091"/>
      <c r="D630" s="1373" t="s">
        <v>767</v>
      </c>
      <c r="E630" s="1373"/>
      <c r="F630" s="1091"/>
      <c r="G630" s="1091"/>
      <c r="H630" s="1091"/>
      <c r="I630" s="1091"/>
      <c r="J630" s="1091"/>
      <c r="K630" s="1091"/>
      <c r="L630" s="1091"/>
      <c r="M630" s="1370"/>
      <c r="N630" s="41"/>
    </row>
    <row r="631" spans="1:14" ht="18" customHeight="1" x14ac:dyDescent="0.15">
      <c r="A631" s="56"/>
      <c r="B631" s="1152"/>
      <c r="C631" s="1154"/>
      <c r="D631" s="1152"/>
      <c r="E631" s="1154"/>
      <c r="F631" s="1152"/>
      <c r="G631" s="1153"/>
      <c r="H631" s="1154"/>
      <c r="I631" s="1152"/>
      <c r="J631" s="1153"/>
      <c r="K631" s="1153"/>
      <c r="L631" s="1154"/>
      <c r="M631" s="47" t="s">
        <v>548</v>
      </c>
      <c r="N631" s="48">
        <v>440</v>
      </c>
    </row>
    <row r="632" spans="1:14" ht="18" customHeight="1" x14ac:dyDescent="0.15">
      <c r="A632" s="1381" t="s">
        <v>775</v>
      </c>
      <c r="B632" s="1396" t="s">
        <v>539</v>
      </c>
      <c r="C632" s="1397"/>
      <c r="D632" s="1396" t="s">
        <v>540</v>
      </c>
      <c r="E632" s="1397"/>
      <c r="F632" s="1396" t="s">
        <v>541</v>
      </c>
      <c r="G632" s="1398"/>
      <c r="H632" s="1397"/>
      <c r="I632" s="1396" t="s">
        <v>542</v>
      </c>
      <c r="J632" s="1398"/>
      <c r="K632" s="1398"/>
      <c r="L632" s="1397"/>
      <c r="M632" s="50" t="s">
        <v>543</v>
      </c>
      <c r="N632" s="51" t="s">
        <v>544</v>
      </c>
    </row>
    <row r="633" spans="1:14" ht="18" customHeight="1" x14ac:dyDescent="0.15">
      <c r="A633" s="1394"/>
      <c r="B633" s="1376" t="s">
        <v>776</v>
      </c>
      <c r="C633" s="1377"/>
      <c r="D633" s="1377" t="s">
        <v>777</v>
      </c>
      <c r="E633" s="1377"/>
      <c r="F633" s="1378">
        <v>4468821</v>
      </c>
      <c r="G633" s="1378"/>
      <c r="H633" s="1378"/>
      <c r="I633" s="1377" t="s">
        <v>547</v>
      </c>
      <c r="J633" s="1377"/>
      <c r="K633" s="1377"/>
      <c r="L633" s="1377"/>
      <c r="M633" s="42"/>
      <c r="N633" s="43">
        <v>81</v>
      </c>
    </row>
    <row r="634" spans="1:14" ht="18" customHeight="1" x14ac:dyDescent="0.15">
      <c r="A634" s="1395"/>
      <c r="B634" s="1152"/>
      <c r="C634" s="1154"/>
      <c r="D634" s="1152"/>
      <c r="E634" s="1154"/>
      <c r="F634" s="1152"/>
      <c r="G634" s="1153"/>
      <c r="H634" s="1154"/>
      <c r="I634" s="1152"/>
      <c r="J634" s="1153"/>
      <c r="K634" s="1153"/>
      <c r="L634" s="1154"/>
      <c r="M634" s="47" t="s">
        <v>548</v>
      </c>
      <c r="N634" s="48">
        <v>81</v>
      </c>
    </row>
    <row r="635" spans="1:14" ht="14.25" customHeight="1" x14ac:dyDescent="0.15">
      <c r="A635" s="32" t="s">
        <v>538</v>
      </c>
      <c r="B635" s="1386" t="s">
        <v>539</v>
      </c>
      <c r="C635" s="1387"/>
      <c r="D635" s="1386" t="s">
        <v>540</v>
      </c>
      <c r="E635" s="1387"/>
      <c r="F635" s="1386" t="s">
        <v>541</v>
      </c>
      <c r="G635" s="1390"/>
      <c r="H635" s="1387"/>
      <c r="I635" s="1386" t="s">
        <v>542</v>
      </c>
      <c r="J635" s="1390"/>
      <c r="K635" s="1390"/>
      <c r="L635" s="1387"/>
      <c r="M635" s="1381" t="s">
        <v>543</v>
      </c>
      <c r="N635" s="1383" t="s">
        <v>544</v>
      </c>
    </row>
    <row r="636" spans="1:14" ht="5" customHeight="1" x14ac:dyDescent="0.15">
      <c r="A636" s="1385">
        <v>207240</v>
      </c>
      <c r="B636" s="1388"/>
      <c r="C636" s="1389"/>
      <c r="D636" s="1388"/>
      <c r="E636" s="1389"/>
      <c r="F636" s="1388"/>
      <c r="G636" s="1391"/>
      <c r="H636" s="1389"/>
      <c r="I636" s="1388"/>
      <c r="J636" s="1391"/>
      <c r="K636" s="1391"/>
      <c r="L636" s="1389"/>
      <c r="M636" s="1382"/>
      <c r="N636" s="1384"/>
    </row>
    <row r="637" spans="1:14" ht="14.25" customHeight="1" x14ac:dyDescent="0.15">
      <c r="A637" s="1385"/>
      <c r="B637" s="1376" t="s">
        <v>778</v>
      </c>
      <c r="C637" s="1377"/>
      <c r="D637" s="1377" t="s">
        <v>779</v>
      </c>
      <c r="E637" s="1377"/>
      <c r="F637" s="1378">
        <v>4465253</v>
      </c>
      <c r="G637" s="1378"/>
      <c r="H637" s="1378"/>
      <c r="I637" s="1377" t="s">
        <v>547</v>
      </c>
      <c r="J637" s="1377"/>
      <c r="K637" s="1377"/>
      <c r="L637" s="1377"/>
      <c r="M637" s="1368"/>
      <c r="N637" s="33">
        <v>52</v>
      </c>
    </row>
    <row r="638" spans="1:14" ht="14.25" customHeight="1" x14ac:dyDescent="0.15">
      <c r="A638" s="34"/>
      <c r="B638" s="1329"/>
      <c r="C638" s="1091"/>
      <c r="D638" s="1373" t="s">
        <v>780</v>
      </c>
      <c r="E638" s="1373"/>
      <c r="F638" s="1091"/>
      <c r="G638" s="1091"/>
      <c r="H638" s="1091"/>
      <c r="I638" s="1091"/>
      <c r="J638" s="1091"/>
      <c r="K638" s="1091"/>
      <c r="L638" s="1091"/>
      <c r="M638" s="1369"/>
      <c r="N638" s="57"/>
    </row>
    <row r="639" spans="1:14" ht="14.25" customHeight="1" x14ac:dyDescent="0.15">
      <c r="A639" s="34"/>
      <c r="B639" s="1329"/>
      <c r="C639" s="1091"/>
      <c r="D639" s="1373" t="s">
        <v>779</v>
      </c>
      <c r="E639" s="1373"/>
      <c r="F639" s="1375">
        <v>4465254</v>
      </c>
      <c r="G639" s="1375"/>
      <c r="H639" s="1375"/>
      <c r="I639" s="1373" t="s">
        <v>547</v>
      </c>
      <c r="J639" s="1373"/>
      <c r="K639" s="1373"/>
      <c r="L639" s="1373"/>
      <c r="M639" s="1369"/>
      <c r="N639" s="35">
        <v>13</v>
      </c>
    </row>
    <row r="640" spans="1:14" ht="14.25" customHeight="1" x14ac:dyDescent="0.15">
      <c r="A640" s="34"/>
      <c r="B640" s="1329"/>
      <c r="C640" s="1091"/>
      <c r="D640" s="1373" t="s">
        <v>780</v>
      </c>
      <c r="E640" s="1373"/>
      <c r="F640" s="1091"/>
      <c r="G640" s="1091"/>
      <c r="H640" s="1091"/>
      <c r="I640" s="1091"/>
      <c r="J640" s="1091"/>
      <c r="K640" s="1091"/>
      <c r="L640" s="1091"/>
      <c r="M640" s="1369"/>
      <c r="N640" s="57"/>
    </row>
    <row r="641" spans="1:14" ht="14.25" customHeight="1" x14ac:dyDescent="0.15">
      <c r="A641" s="34"/>
      <c r="B641" s="1329"/>
      <c r="C641" s="1091"/>
      <c r="D641" s="1373" t="s">
        <v>779</v>
      </c>
      <c r="E641" s="1373"/>
      <c r="F641" s="1375">
        <v>4465255</v>
      </c>
      <c r="G641" s="1375"/>
      <c r="H641" s="1375"/>
      <c r="I641" s="1373" t="s">
        <v>547</v>
      </c>
      <c r="J641" s="1373"/>
      <c r="K641" s="1373"/>
      <c r="L641" s="1373"/>
      <c r="M641" s="1369"/>
      <c r="N641" s="35">
        <v>13</v>
      </c>
    </row>
    <row r="642" spans="1:14" ht="14.25" customHeight="1" x14ac:dyDescent="0.15">
      <c r="A642" s="34"/>
      <c r="B642" s="1329"/>
      <c r="C642" s="1091"/>
      <c r="D642" s="1373" t="s">
        <v>780</v>
      </c>
      <c r="E642" s="1373"/>
      <c r="F642" s="1091"/>
      <c r="G642" s="1091"/>
      <c r="H642" s="1091"/>
      <c r="I642" s="1091"/>
      <c r="J642" s="1091"/>
      <c r="K642" s="1091"/>
      <c r="L642" s="1091"/>
      <c r="M642" s="1369"/>
      <c r="N642" s="57"/>
    </row>
    <row r="643" spans="1:14" ht="14.25" customHeight="1" x14ac:dyDescent="0.15">
      <c r="A643" s="34"/>
      <c r="B643" s="1329"/>
      <c r="C643" s="1091"/>
      <c r="D643" s="1373" t="s">
        <v>779</v>
      </c>
      <c r="E643" s="1373"/>
      <c r="F643" s="1375">
        <v>4465256</v>
      </c>
      <c r="G643" s="1375"/>
      <c r="H643" s="1375"/>
      <c r="I643" s="1373" t="s">
        <v>547</v>
      </c>
      <c r="J643" s="1373"/>
      <c r="K643" s="1373"/>
      <c r="L643" s="1373"/>
      <c r="M643" s="1369"/>
      <c r="N643" s="35">
        <v>403</v>
      </c>
    </row>
    <row r="644" spans="1:14" ht="14.25" customHeight="1" x14ac:dyDescent="0.15">
      <c r="A644" s="34"/>
      <c r="B644" s="1329"/>
      <c r="C644" s="1091"/>
      <c r="D644" s="1373" t="s">
        <v>780</v>
      </c>
      <c r="E644" s="1373"/>
      <c r="F644" s="1091"/>
      <c r="G644" s="1091"/>
      <c r="H644" s="1091"/>
      <c r="I644" s="1091"/>
      <c r="J644" s="1091"/>
      <c r="K644" s="1091"/>
      <c r="L644" s="1091"/>
      <c r="M644" s="1369"/>
      <c r="N644" s="57"/>
    </row>
    <row r="645" spans="1:14" ht="14.25" customHeight="1" x14ac:dyDescent="0.15">
      <c r="A645" s="34"/>
      <c r="B645" s="1329"/>
      <c r="C645" s="1091"/>
      <c r="D645" s="1373" t="s">
        <v>779</v>
      </c>
      <c r="E645" s="1373"/>
      <c r="F645" s="1375">
        <v>4465257</v>
      </c>
      <c r="G645" s="1375"/>
      <c r="H645" s="1375"/>
      <c r="I645" s="1373" t="s">
        <v>547</v>
      </c>
      <c r="J645" s="1373"/>
      <c r="K645" s="1373"/>
      <c r="L645" s="1373"/>
      <c r="M645" s="1369"/>
      <c r="N645" s="35">
        <v>35</v>
      </c>
    </row>
    <row r="646" spans="1:14" ht="14.25" customHeight="1" x14ac:dyDescent="0.15">
      <c r="A646" s="34"/>
      <c r="B646" s="1329"/>
      <c r="C646" s="1091"/>
      <c r="D646" s="1373" t="s">
        <v>780</v>
      </c>
      <c r="E646" s="1373"/>
      <c r="F646" s="1091"/>
      <c r="G646" s="1091"/>
      <c r="H646" s="1091"/>
      <c r="I646" s="1091"/>
      <c r="J646" s="1091"/>
      <c r="K646" s="1091"/>
      <c r="L646" s="1091"/>
      <c r="M646" s="1370"/>
      <c r="N646" s="41"/>
    </row>
    <row r="647" spans="1:14" ht="18" customHeight="1" x14ac:dyDescent="0.15">
      <c r="A647" s="34"/>
      <c r="B647" s="1365"/>
      <c r="C647" s="1366"/>
      <c r="D647" s="1365"/>
      <c r="E647" s="1366"/>
      <c r="F647" s="1365"/>
      <c r="G647" s="1367"/>
      <c r="H647" s="1366"/>
      <c r="I647" s="1365"/>
      <c r="J647" s="1367"/>
      <c r="K647" s="1367"/>
      <c r="L647" s="1366"/>
      <c r="M647" s="38" t="s">
        <v>548</v>
      </c>
      <c r="N647" s="40">
        <v>516</v>
      </c>
    </row>
    <row r="648" spans="1:14" ht="14.25" customHeight="1" x14ac:dyDescent="0.15">
      <c r="A648" s="34"/>
      <c r="B648" s="1376" t="s">
        <v>781</v>
      </c>
      <c r="C648" s="1377"/>
      <c r="D648" s="1377" t="s">
        <v>779</v>
      </c>
      <c r="E648" s="1377"/>
      <c r="F648" s="1378">
        <v>4466250</v>
      </c>
      <c r="G648" s="1378"/>
      <c r="H648" s="1378"/>
      <c r="I648" s="1377" t="s">
        <v>547</v>
      </c>
      <c r="J648" s="1377"/>
      <c r="K648" s="1377"/>
      <c r="L648" s="1377"/>
      <c r="M648" s="1368"/>
      <c r="N648" s="33">
        <v>13</v>
      </c>
    </row>
    <row r="649" spans="1:14" ht="14.25" customHeight="1" x14ac:dyDescent="0.15">
      <c r="A649" s="34"/>
      <c r="B649" s="1329"/>
      <c r="C649" s="1091"/>
      <c r="D649" s="1373" t="s">
        <v>780</v>
      </c>
      <c r="E649" s="1373"/>
      <c r="F649" s="1091"/>
      <c r="G649" s="1091"/>
      <c r="H649" s="1091"/>
      <c r="I649" s="1091"/>
      <c r="J649" s="1091"/>
      <c r="K649" s="1091"/>
      <c r="L649" s="1091"/>
      <c r="M649" s="1369"/>
      <c r="N649" s="57"/>
    </row>
    <row r="650" spans="1:14" ht="14.25" customHeight="1" x14ac:dyDescent="0.15">
      <c r="A650" s="34"/>
      <c r="B650" s="1329"/>
      <c r="C650" s="1091"/>
      <c r="D650" s="1373" t="s">
        <v>779</v>
      </c>
      <c r="E650" s="1373"/>
      <c r="F650" s="1375">
        <v>4466251</v>
      </c>
      <c r="G650" s="1375"/>
      <c r="H650" s="1375"/>
      <c r="I650" s="1373" t="s">
        <v>547</v>
      </c>
      <c r="J650" s="1373"/>
      <c r="K650" s="1373"/>
      <c r="L650" s="1373"/>
      <c r="M650" s="1369"/>
      <c r="N650" s="35">
        <v>13</v>
      </c>
    </row>
    <row r="651" spans="1:14" ht="14.25" customHeight="1" x14ac:dyDescent="0.15">
      <c r="A651" s="34"/>
      <c r="B651" s="1329"/>
      <c r="C651" s="1091"/>
      <c r="D651" s="1373" t="s">
        <v>780</v>
      </c>
      <c r="E651" s="1373"/>
      <c r="F651" s="1091"/>
      <c r="G651" s="1091"/>
      <c r="H651" s="1091"/>
      <c r="I651" s="1091"/>
      <c r="J651" s="1091"/>
      <c r="K651" s="1091"/>
      <c r="L651" s="1091"/>
      <c r="M651" s="1369"/>
      <c r="N651" s="57"/>
    </row>
    <row r="652" spans="1:14" ht="14.25" customHeight="1" x14ac:dyDescent="0.15">
      <c r="A652" s="34"/>
      <c r="B652" s="1329"/>
      <c r="C652" s="1091"/>
      <c r="D652" s="1373" t="s">
        <v>779</v>
      </c>
      <c r="E652" s="1373"/>
      <c r="F652" s="1375">
        <v>4466252</v>
      </c>
      <c r="G652" s="1375"/>
      <c r="H652" s="1375"/>
      <c r="I652" s="1373" t="s">
        <v>547</v>
      </c>
      <c r="J652" s="1373"/>
      <c r="K652" s="1373"/>
      <c r="L652" s="1373"/>
      <c r="M652" s="1369"/>
      <c r="N652" s="35">
        <v>91</v>
      </c>
    </row>
    <row r="653" spans="1:14" ht="14.25" customHeight="1" x14ac:dyDescent="0.15">
      <c r="A653" s="34"/>
      <c r="B653" s="1329"/>
      <c r="C653" s="1091"/>
      <c r="D653" s="1373" t="s">
        <v>780</v>
      </c>
      <c r="E653" s="1373"/>
      <c r="F653" s="1091"/>
      <c r="G653" s="1091"/>
      <c r="H653" s="1091"/>
      <c r="I653" s="1091"/>
      <c r="J653" s="1091"/>
      <c r="K653" s="1091"/>
      <c r="L653" s="1091"/>
      <c r="M653" s="1369"/>
      <c r="N653" s="57"/>
    </row>
    <row r="654" spans="1:14" ht="14.25" customHeight="1" x14ac:dyDescent="0.15">
      <c r="A654" s="34"/>
      <c r="B654" s="1329"/>
      <c r="C654" s="1091"/>
      <c r="D654" s="1373" t="s">
        <v>779</v>
      </c>
      <c r="E654" s="1373"/>
      <c r="F654" s="1375">
        <v>4466253</v>
      </c>
      <c r="G654" s="1375"/>
      <c r="H654" s="1375"/>
      <c r="I654" s="1373" t="s">
        <v>547</v>
      </c>
      <c r="J654" s="1373"/>
      <c r="K654" s="1373"/>
      <c r="L654" s="1373"/>
      <c r="M654" s="1369"/>
      <c r="N654" s="35">
        <v>35</v>
      </c>
    </row>
    <row r="655" spans="1:14" ht="14.25" customHeight="1" x14ac:dyDescent="0.15">
      <c r="A655" s="34"/>
      <c r="B655" s="1329"/>
      <c r="C655" s="1091"/>
      <c r="D655" s="1373" t="s">
        <v>780</v>
      </c>
      <c r="E655" s="1373"/>
      <c r="F655" s="1091"/>
      <c r="G655" s="1091"/>
      <c r="H655" s="1091"/>
      <c r="I655" s="1091"/>
      <c r="J655" s="1091"/>
      <c r="K655" s="1091"/>
      <c r="L655" s="1091"/>
      <c r="M655" s="1370"/>
      <c r="N655" s="41"/>
    </row>
    <row r="656" spans="1:14" ht="18" customHeight="1" x14ac:dyDescent="0.15">
      <c r="A656" s="44"/>
      <c r="B656" s="1152"/>
      <c r="C656" s="1154"/>
      <c r="D656" s="1152"/>
      <c r="E656" s="1154"/>
      <c r="F656" s="1152"/>
      <c r="G656" s="1153"/>
      <c r="H656" s="1154"/>
      <c r="I656" s="1152"/>
      <c r="J656" s="1153"/>
      <c r="K656" s="1153"/>
      <c r="L656" s="1154"/>
      <c r="M656" s="47" t="s">
        <v>548</v>
      </c>
      <c r="N656" s="48">
        <v>152</v>
      </c>
    </row>
    <row r="657" spans="1:14" ht="18" customHeight="1" x14ac:dyDescent="0.15">
      <c r="A657" s="1381" t="s">
        <v>782</v>
      </c>
      <c r="B657" s="1396" t="s">
        <v>539</v>
      </c>
      <c r="C657" s="1397"/>
      <c r="D657" s="1396" t="s">
        <v>540</v>
      </c>
      <c r="E657" s="1397"/>
      <c r="F657" s="1396" t="s">
        <v>541</v>
      </c>
      <c r="G657" s="1398"/>
      <c r="H657" s="1397"/>
      <c r="I657" s="1396" t="s">
        <v>542</v>
      </c>
      <c r="J657" s="1398"/>
      <c r="K657" s="1398"/>
      <c r="L657" s="1397"/>
      <c r="M657" s="50" t="s">
        <v>543</v>
      </c>
      <c r="N657" s="51" t="s">
        <v>544</v>
      </c>
    </row>
    <row r="658" spans="1:14" ht="17.75" customHeight="1" x14ac:dyDescent="0.15">
      <c r="A658" s="1395"/>
      <c r="B658" s="1376" t="s">
        <v>783</v>
      </c>
      <c r="C658" s="1377"/>
      <c r="D658" s="1377" t="s">
        <v>784</v>
      </c>
      <c r="E658" s="1377"/>
      <c r="F658" s="1378">
        <v>4464327</v>
      </c>
      <c r="G658" s="1378"/>
      <c r="H658" s="1378"/>
      <c r="I658" s="1377" t="s">
        <v>547</v>
      </c>
      <c r="J658" s="1377"/>
      <c r="K658" s="1377"/>
      <c r="L658" s="1377"/>
      <c r="M658" s="45"/>
      <c r="N658" s="33">
        <v>69</v>
      </c>
    </row>
    <row r="659" spans="1:14" ht="2" customHeight="1" x14ac:dyDescent="0.15"/>
    <row r="660" spans="1:14" ht="17.75" customHeight="1" x14ac:dyDescent="0.15">
      <c r="A660" s="46" t="s">
        <v>538</v>
      </c>
      <c r="B660" s="1152"/>
      <c r="C660" s="1154"/>
      <c r="D660" s="1152"/>
      <c r="E660" s="1154"/>
      <c r="F660" s="1152"/>
      <c r="G660" s="1153"/>
      <c r="H660" s="1154"/>
      <c r="I660" s="1152"/>
      <c r="J660" s="1153"/>
      <c r="K660" s="1153"/>
      <c r="L660" s="1154"/>
      <c r="M660" s="47" t="s">
        <v>548</v>
      </c>
      <c r="N660" s="48">
        <v>69</v>
      </c>
    </row>
    <row r="661" spans="1:14" ht="14.25" customHeight="1" x14ac:dyDescent="0.15">
      <c r="A661" s="49" t="s">
        <v>538</v>
      </c>
      <c r="B661" s="1386" t="s">
        <v>539</v>
      </c>
      <c r="C661" s="1387"/>
      <c r="D661" s="1386" t="s">
        <v>540</v>
      </c>
      <c r="E661" s="1387"/>
      <c r="F661" s="1386" t="s">
        <v>541</v>
      </c>
      <c r="G661" s="1390"/>
      <c r="H661" s="1387"/>
      <c r="I661" s="1386" t="s">
        <v>542</v>
      </c>
      <c r="J661" s="1390"/>
      <c r="K661" s="1390"/>
      <c r="L661" s="1387"/>
      <c r="M661" s="1381" t="s">
        <v>543</v>
      </c>
      <c r="N661" s="1383" t="s">
        <v>544</v>
      </c>
    </row>
    <row r="662" spans="1:14" ht="5" customHeight="1" x14ac:dyDescent="0.15">
      <c r="A662" s="1385">
        <v>214338</v>
      </c>
      <c r="B662" s="1388"/>
      <c r="C662" s="1389"/>
      <c r="D662" s="1388"/>
      <c r="E662" s="1389"/>
      <c r="F662" s="1388"/>
      <c r="G662" s="1391"/>
      <c r="H662" s="1389"/>
      <c r="I662" s="1388"/>
      <c r="J662" s="1391"/>
      <c r="K662" s="1391"/>
      <c r="L662" s="1389"/>
      <c r="M662" s="1382"/>
      <c r="N662" s="1384"/>
    </row>
    <row r="663" spans="1:14" ht="16.5" customHeight="1" x14ac:dyDescent="0.15">
      <c r="A663" s="1385"/>
      <c r="B663" s="1376" t="s">
        <v>785</v>
      </c>
      <c r="C663" s="1377"/>
      <c r="D663" s="1377" t="s">
        <v>786</v>
      </c>
      <c r="E663" s="1377"/>
      <c r="F663" s="1378">
        <v>4467722</v>
      </c>
      <c r="G663" s="1378"/>
      <c r="H663" s="1378"/>
      <c r="I663" s="1377" t="s">
        <v>547</v>
      </c>
      <c r="J663" s="1377"/>
      <c r="K663" s="1377"/>
      <c r="L663" s="1377"/>
      <c r="M663" s="1379"/>
      <c r="N663" s="33">
        <v>23</v>
      </c>
    </row>
    <row r="664" spans="1:14" ht="19.5" customHeight="1" x14ac:dyDescent="0.15">
      <c r="A664" s="34"/>
      <c r="B664" s="1329"/>
      <c r="C664" s="1091"/>
      <c r="D664" s="1373" t="s">
        <v>786</v>
      </c>
      <c r="E664" s="1373"/>
      <c r="F664" s="1375">
        <v>4467723</v>
      </c>
      <c r="G664" s="1375"/>
      <c r="H664" s="1375"/>
      <c r="I664" s="1373" t="s">
        <v>547</v>
      </c>
      <c r="J664" s="1373"/>
      <c r="K664" s="1373"/>
      <c r="L664" s="1373"/>
      <c r="M664" s="1380"/>
      <c r="N664" s="37">
        <v>35</v>
      </c>
    </row>
    <row r="665" spans="1:14" ht="18" customHeight="1" x14ac:dyDescent="0.15">
      <c r="A665" s="34"/>
      <c r="B665" s="1365"/>
      <c r="C665" s="1366"/>
      <c r="D665" s="1365"/>
      <c r="E665" s="1366"/>
      <c r="F665" s="1365"/>
      <c r="G665" s="1367"/>
      <c r="H665" s="1366"/>
      <c r="I665" s="1365"/>
      <c r="J665" s="1367"/>
      <c r="K665" s="1367"/>
      <c r="L665" s="1366"/>
      <c r="M665" s="38" t="s">
        <v>548</v>
      </c>
      <c r="N665" s="40">
        <v>58</v>
      </c>
    </row>
    <row r="666" spans="1:14" ht="16.5" customHeight="1" x14ac:dyDescent="0.15">
      <c r="A666" s="34"/>
      <c r="B666" s="1376" t="s">
        <v>787</v>
      </c>
      <c r="C666" s="1377"/>
      <c r="D666" s="1377" t="s">
        <v>786</v>
      </c>
      <c r="E666" s="1377"/>
      <c r="F666" s="1378">
        <v>4468739</v>
      </c>
      <c r="G666" s="1378"/>
      <c r="H666" s="1378"/>
      <c r="I666" s="1377" t="s">
        <v>547</v>
      </c>
      <c r="J666" s="1377"/>
      <c r="K666" s="1377"/>
      <c r="L666" s="1377"/>
      <c r="M666" s="1379"/>
      <c r="N666" s="33">
        <v>23</v>
      </c>
    </row>
    <row r="667" spans="1:14" ht="19.5" customHeight="1" x14ac:dyDescent="0.15">
      <c r="A667" s="34"/>
      <c r="B667" s="1329"/>
      <c r="C667" s="1091"/>
      <c r="D667" s="1373" t="s">
        <v>786</v>
      </c>
      <c r="E667" s="1373"/>
      <c r="F667" s="1375">
        <v>4468740</v>
      </c>
      <c r="G667" s="1375"/>
      <c r="H667" s="1375"/>
      <c r="I667" s="1373" t="s">
        <v>547</v>
      </c>
      <c r="J667" s="1373"/>
      <c r="K667" s="1373"/>
      <c r="L667" s="1373"/>
      <c r="M667" s="1380"/>
      <c r="N667" s="37">
        <v>35</v>
      </c>
    </row>
    <row r="668" spans="1:14" ht="18" customHeight="1" x14ac:dyDescent="0.15">
      <c r="A668" s="34"/>
      <c r="B668" s="1365"/>
      <c r="C668" s="1366"/>
      <c r="D668" s="1365"/>
      <c r="E668" s="1366"/>
      <c r="F668" s="1365"/>
      <c r="G668" s="1367"/>
      <c r="H668" s="1366"/>
      <c r="I668" s="1365"/>
      <c r="J668" s="1367"/>
      <c r="K668" s="1367"/>
      <c r="L668" s="1366"/>
      <c r="M668" s="38" t="s">
        <v>548</v>
      </c>
      <c r="N668" s="40">
        <v>58</v>
      </c>
    </row>
    <row r="669" spans="1:14" ht="16.5" customHeight="1" x14ac:dyDescent="0.15">
      <c r="A669" s="34"/>
      <c r="B669" s="1376" t="s">
        <v>788</v>
      </c>
      <c r="C669" s="1377"/>
      <c r="D669" s="1377" t="s">
        <v>786</v>
      </c>
      <c r="E669" s="1377"/>
      <c r="F669" s="1378">
        <v>4468746</v>
      </c>
      <c r="G669" s="1378"/>
      <c r="H669" s="1378"/>
      <c r="I669" s="1377" t="s">
        <v>547</v>
      </c>
      <c r="J669" s="1377"/>
      <c r="K669" s="1377"/>
      <c r="L669" s="1377"/>
      <c r="M669" s="1379"/>
      <c r="N669" s="33">
        <v>23</v>
      </c>
    </row>
    <row r="670" spans="1:14" ht="19.5" customHeight="1" x14ac:dyDescent="0.15">
      <c r="A670" s="34"/>
      <c r="B670" s="1329"/>
      <c r="C670" s="1091"/>
      <c r="D670" s="1373" t="s">
        <v>786</v>
      </c>
      <c r="E670" s="1373"/>
      <c r="F670" s="1375">
        <v>4468747</v>
      </c>
      <c r="G670" s="1375"/>
      <c r="H670" s="1375"/>
      <c r="I670" s="1373" t="s">
        <v>547</v>
      </c>
      <c r="J670" s="1373"/>
      <c r="K670" s="1373"/>
      <c r="L670" s="1373"/>
      <c r="M670" s="1380"/>
      <c r="N670" s="37">
        <v>35</v>
      </c>
    </row>
    <row r="671" spans="1:14" ht="18" customHeight="1" x14ac:dyDescent="0.15">
      <c r="A671" s="44"/>
      <c r="B671" s="1152"/>
      <c r="C671" s="1154"/>
      <c r="D671" s="1152"/>
      <c r="E671" s="1154"/>
      <c r="F671" s="1152"/>
      <c r="G671" s="1153"/>
      <c r="H671" s="1154"/>
      <c r="I671" s="1152"/>
      <c r="J671" s="1153"/>
      <c r="K671" s="1153"/>
      <c r="L671" s="1154"/>
      <c r="M671" s="47" t="s">
        <v>548</v>
      </c>
      <c r="N671" s="48">
        <v>58</v>
      </c>
    </row>
    <row r="672" spans="1:14" ht="18" customHeight="1" x14ac:dyDescent="0.15">
      <c r="A672" s="1381" t="s">
        <v>789</v>
      </c>
      <c r="B672" s="1396" t="s">
        <v>539</v>
      </c>
      <c r="C672" s="1397"/>
      <c r="D672" s="1396" t="s">
        <v>540</v>
      </c>
      <c r="E672" s="1397"/>
      <c r="F672" s="1396" t="s">
        <v>541</v>
      </c>
      <c r="G672" s="1398"/>
      <c r="H672" s="1397"/>
      <c r="I672" s="1396" t="s">
        <v>542</v>
      </c>
      <c r="J672" s="1398"/>
      <c r="K672" s="1398"/>
      <c r="L672" s="1397"/>
      <c r="M672" s="50" t="s">
        <v>543</v>
      </c>
      <c r="N672" s="51" t="s">
        <v>544</v>
      </c>
    </row>
    <row r="673" spans="1:14" ht="18" customHeight="1" x14ac:dyDescent="0.15">
      <c r="A673" s="1394"/>
      <c r="B673" s="1376" t="s">
        <v>790</v>
      </c>
      <c r="C673" s="1377"/>
      <c r="D673" s="1377" t="s">
        <v>791</v>
      </c>
      <c r="E673" s="1377"/>
      <c r="F673" s="1378">
        <v>4464181</v>
      </c>
      <c r="G673" s="1378"/>
      <c r="H673" s="1378"/>
      <c r="I673" s="1377" t="s">
        <v>547</v>
      </c>
      <c r="J673" s="1377"/>
      <c r="K673" s="1377"/>
      <c r="L673" s="1377"/>
      <c r="M673" s="42"/>
      <c r="N673" s="43">
        <v>130</v>
      </c>
    </row>
    <row r="674" spans="1:14" ht="18" customHeight="1" x14ac:dyDescent="0.15">
      <c r="A674" s="1394"/>
      <c r="B674" s="1365"/>
      <c r="C674" s="1366"/>
      <c r="D674" s="1365"/>
      <c r="E674" s="1366"/>
      <c r="F674" s="1365"/>
      <c r="G674" s="1367"/>
      <c r="H674" s="1366"/>
      <c r="I674" s="1365"/>
      <c r="J674" s="1367"/>
      <c r="K674" s="1367"/>
      <c r="L674" s="1366"/>
      <c r="M674" s="38" t="s">
        <v>548</v>
      </c>
      <c r="N674" s="40">
        <v>130</v>
      </c>
    </row>
    <row r="675" spans="1:14" ht="18" customHeight="1" x14ac:dyDescent="0.15">
      <c r="A675" s="1394"/>
      <c r="B675" s="1376" t="s">
        <v>792</v>
      </c>
      <c r="C675" s="1377"/>
      <c r="D675" s="1377" t="s">
        <v>791</v>
      </c>
      <c r="E675" s="1377"/>
      <c r="F675" s="1378">
        <v>4463286</v>
      </c>
      <c r="G675" s="1378"/>
      <c r="H675" s="1378"/>
      <c r="I675" s="1377" t="s">
        <v>547</v>
      </c>
      <c r="J675" s="1377"/>
      <c r="K675" s="1377"/>
      <c r="L675" s="1377"/>
      <c r="M675" s="42"/>
      <c r="N675" s="43">
        <v>130</v>
      </c>
    </row>
    <row r="676" spans="1:14" ht="18" customHeight="1" x14ac:dyDescent="0.15">
      <c r="A676" s="1394"/>
      <c r="B676" s="1365"/>
      <c r="C676" s="1366"/>
      <c r="D676" s="1365"/>
      <c r="E676" s="1366"/>
      <c r="F676" s="1365"/>
      <c r="G676" s="1367"/>
      <c r="H676" s="1366"/>
      <c r="I676" s="1365"/>
      <c r="J676" s="1367"/>
      <c r="K676" s="1367"/>
      <c r="L676" s="1366"/>
      <c r="M676" s="38" t="s">
        <v>548</v>
      </c>
      <c r="N676" s="40">
        <v>130</v>
      </c>
    </row>
    <row r="677" spans="1:14" ht="18" customHeight="1" x14ac:dyDescent="0.15">
      <c r="A677" s="1394"/>
      <c r="B677" s="1376" t="s">
        <v>793</v>
      </c>
      <c r="C677" s="1377"/>
      <c r="D677" s="1377" t="s">
        <v>791</v>
      </c>
      <c r="E677" s="1377"/>
      <c r="F677" s="1378">
        <v>4464177</v>
      </c>
      <c r="G677" s="1378"/>
      <c r="H677" s="1378"/>
      <c r="I677" s="1377" t="s">
        <v>547</v>
      </c>
      <c r="J677" s="1377"/>
      <c r="K677" s="1377"/>
      <c r="L677" s="1377"/>
      <c r="M677" s="42"/>
      <c r="N677" s="43">
        <v>130</v>
      </c>
    </row>
    <row r="678" spans="1:14" ht="18" customHeight="1" x14ac:dyDescent="0.15">
      <c r="A678" s="1394"/>
      <c r="B678" s="1365"/>
      <c r="C678" s="1366"/>
      <c r="D678" s="1365"/>
      <c r="E678" s="1366"/>
      <c r="F678" s="1365"/>
      <c r="G678" s="1367"/>
      <c r="H678" s="1366"/>
      <c r="I678" s="1365"/>
      <c r="J678" s="1367"/>
      <c r="K678" s="1367"/>
      <c r="L678" s="1366"/>
      <c r="M678" s="38" t="s">
        <v>548</v>
      </c>
      <c r="N678" s="40">
        <v>130</v>
      </c>
    </row>
    <row r="679" spans="1:14" ht="18" customHeight="1" x14ac:dyDescent="0.15">
      <c r="A679" s="1394"/>
      <c r="B679" s="1376" t="s">
        <v>794</v>
      </c>
      <c r="C679" s="1377"/>
      <c r="D679" s="1377" t="s">
        <v>791</v>
      </c>
      <c r="E679" s="1377"/>
      <c r="F679" s="1378">
        <v>4466093</v>
      </c>
      <c r="G679" s="1378"/>
      <c r="H679" s="1378"/>
      <c r="I679" s="1377" t="s">
        <v>547</v>
      </c>
      <c r="J679" s="1377"/>
      <c r="K679" s="1377"/>
      <c r="L679" s="1377"/>
      <c r="M679" s="42"/>
      <c r="N679" s="43">
        <v>130</v>
      </c>
    </row>
    <row r="680" spans="1:14" ht="18" customHeight="1" x14ac:dyDescent="0.15">
      <c r="A680" s="1395"/>
      <c r="B680" s="1152"/>
      <c r="C680" s="1154"/>
      <c r="D680" s="1152"/>
      <c r="E680" s="1154"/>
      <c r="F680" s="1152"/>
      <c r="G680" s="1153"/>
      <c r="H680" s="1154"/>
      <c r="I680" s="1152"/>
      <c r="J680" s="1153"/>
      <c r="K680" s="1153"/>
      <c r="L680" s="1154"/>
      <c r="M680" s="47" t="s">
        <v>548</v>
      </c>
      <c r="N680" s="48">
        <v>130</v>
      </c>
    </row>
    <row r="681" spans="1:14" ht="14.25" customHeight="1" x14ac:dyDescent="0.15">
      <c r="A681" s="49" t="s">
        <v>538</v>
      </c>
      <c r="B681" s="1386" t="s">
        <v>539</v>
      </c>
      <c r="C681" s="1387"/>
      <c r="D681" s="1386" t="s">
        <v>540</v>
      </c>
      <c r="E681" s="1387"/>
      <c r="F681" s="1386" t="s">
        <v>541</v>
      </c>
      <c r="G681" s="1390"/>
      <c r="H681" s="1387"/>
      <c r="I681" s="1386" t="s">
        <v>542</v>
      </c>
      <c r="J681" s="1390"/>
      <c r="K681" s="1390"/>
      <c r="L681" s="1387"/>
      <c r="M681" s="1381" t="s">
        <v>543</v>
      </c>
      <c r="N681" s="1383" t="s">
        <v>544</v>
      </c>
    </row>
    <row r="682" spans="1:14" ht="5" customHeight="1" x14ac:dyDescent="0.15">
      <c r="A682" s="1385">
        <v>220977</v>
      </c>
      <c r="B682" s="1388"/>
      <c r="C682" s="1389"/>
      <c r="D682" s="1388"/>
      <c r="E682" s="1389"/>
      <c r="F682" s="1388"/>
      <c r="G682" s="1391"/>
      <c r="H682" s="1389"/>
      <c r="I682" s="1388"/>
      <c r="J682" s="1391"/>
      <c r="K682" s="1391"/>
      <c r="L682" s="1389"/>
      <c r="M682" s="1382"/>
      <c r="N682" s="1384"/>
    </row>
    <row r="683" spans="1:14" ht="14.25" customHeight="1" x14ac:dyDescent="0.15">
      <c r="A683" s="1385"/>
      <c r="B683" s="1376" t="s">
        <v>795</v>
      </c>
      <c r="C683" s="1377"/>
      <c r="D683" s="1377" t="s">
        <v>796</v>
      </c>
      <c r="E683" s="1377"/>
      <c r="F683" s="1378">
        <v>4461921</v>
      </c>
      <c r="G683" s="1378"/>
      <c r="H683" s="1378"/>
      <c r="I683" s="1377" t="s">
        <v>547</v>
      </c>
      <c r="J683" s="1377"/>
      <c r="K683" s="1377"/>
      <c r="L683" s="1377"/>
      <c r="M683" s="1368"/>
      <c r="N683" s="33">
        <v>23</v>
      </c>
    </row>
    <row r="684" spans="1:14" ht="14.25" customHeight="1" x14ac:dyDescent="0.15">
      <c r="A684" s="34"/>
      <c r="B684" s="1329"/>
      <c r="C684" s="1091"/>
      <c r="D684" s="1373" t="s">
        <v>797</v>
      </c>
      <c r="E684" s="1373"/>
      <c r="F684" s="1091"/>
      <c r="G684" s="1091"/>
      <c r="H684" s="1091"/>
      <c r="I684" s="1091"/>
      <c r="J684" s="1091"/>
      <c r="K684" s="1091"/>
      <c r="L684" s="1091"/>
      <c r="M684" s="1369"/>
      <c r="N684" s="57"/>
    </row>
    <row r="685" spans="1:14" ht="14.25" customHeight="1" x14ac:dyDescent="0.15">
      <c r="A685" s="34"/>
      <c r="B685" s="1329"/>
      <c r="C685" s="1091"/>
      <c r="D685" s="1373" t="s">
        <v>796</v>
      </c>
      <c r="E685" s="1373"/>
      <c r="F685" s="1375">
        <v>4461922</v>
      </c>
      <c r="G685" s="1375"/>
      <c r="H685" s="1375"/>
      <c r="I685" s="1373" t="s">
        <v>547</v>
      </c>
      <c r="J685" s="1373"/>
      <c r="K685" s="1373"/>
      <c r="L685" s="1373"/>
      <c r="M685" s="1369"/>
      <c r="N685" s="35">
        <v>35</v>
      </c>
    </row>
    <row r="686" spans="1:14" ht="14.25" customHeight="1" x14ac:dyDescent="0.15">
      <c r="A686" s="34"/>
      <c r="B686" s="1329"/>
      <c r="C686" s="1091"/>
      <c r="D686" s="1373" t="s">
        <v>797</v>
      </c>
      <c r="E686" s="1373"/>
      <c r="F686" s="1091"/>
      <c r="G686" s="1091"/>
      <c r="H686" s="1091"/>
      <c r="I686" s="1091"/>
      <c r="J686" s="1091"/>
      <c r="K686" s="1091"/>
      <c r="L686" s="1091"/>
      <c r="M686" s="1370"/>
      <c r="N686" s="41"/>
    </row>
    <row r="687" spans="1:14" ht="18" customHeight="1" x14ac:dyDescent="0.15">
      <c r="A687" s="34"/>
      <c r="B687" s="1365"/>
      <c r="C687" s="1366"/>
      <c r="D687" s="1365"/>
      <c r="E687" s="1366"/>
      <c r="F687" s="1365"/>
      <c r="G687" s="1367"/>
      <c r="H687" s="1366"/>
      <c r="I687" s="1365"/>
      <c r="J687" s="1367"/>
      <c r="K687" s="1367"/>
      <c r="L687" s="1366"/>
      <c r="M687" s="38" t="s">
        <v>548</v>
      </c>
      <c r="N687" s="40">
        <v>58</v>
      </c>
    </row>
    <row r="688" spans="1:14" ht="14.25" customHeight="1" x14ac:dyDescent="0.15">
      <c r="A688" s="34"/>
      <c r="B688" s="1376" t="s">
        <v>798</v>
      </c>
      <c r="C688" s="1377"/>
      <c r="D688" s="1377" t="s">
        <v>796</v>
      </c>
      <c r="E688" s="1377"/>
      <c r="F688" s="1378">
        <v>4461989</v>
      </c>
      <c r="G688" s="1378"/>
      <c r="H688" s="1378"/>
      <c r="I688" s="1377" t="s">
        <v>547</v>
      </c>
      <c r="J688" s="1377"/>
      <c r="K688" s="1377"/>
      <c r="L688" s="1377"/>
      <c r="M688" s="1368"/>
      <c r="N688" s="33">
        <v>23</v>
      </c>
    </row>
    <row r="689" spans="1:14" ht="14.25" customHeight="1" x14ac:dyDescent="0.15">
      <c r="A689" s="34"/>
      <c r="B689" s="1329"/>
      <c r="C689" s="1091"/>
      <c r="D689" s="1373" t="s">
        <v>797</v>
      </c>
      <c r="E689" s="1373"/>
      <c r="F689" s="1091"/>
      <c r="G689" s="1091"/>
      <c r="H689" s="1091"/>
      <c r="I689" s="1091"/>
      <c r="J689" s="1091"/>
      <c r="K689" s="1091"/>
      <c r="L689" s="1091"/>
      <c r="M689" s="1369"/>
      <c r="N689" s="57"/>
    </row>
    <row r="690" spans="1:14" ht="14.25" customHeight="1" x14ac:dyDescent="0.15">
      <c r="A690" s="34"/>
      <c r="B690" s="1329"/>
      <c r="C690" s="1091"/>
      <c r="D690" s="1373" t="s">
        <v>796</v>
      </c>
      <c r="E690" s="1373"/>
      <c r="F690" s="1375">
        <v>4461990</v>
      </c>
      <c r="G690" s="1375"/>
      <c r="H690" s="1375"/>
      <c r="I690" s="1373" t="s">
        <v>547</v>
      </c>
      <c r="J690" s="1373"/>
      <c r="K690" s="1373"/>
      <c r="L690" s="1373"/>
      <c r="M690" s="1369"/>
      <c r="N690" s="35">
        <v>35</v>
      </c>
    </row>
    <row r="691" spans="1:14" ht="14.25" customHeight="1" x14ac:dyDescent="0.15">
      <c r="A691" s="34"/>
      <c r="B691" s="1329"/>
      <c r="C691" s="1091"/>
      <c r="D691" s="1373" t="s">
        <v>797</v>
      </c>
      <c r="E691" s="1373"/>
      <c r="F691" s="1091"/>
      <c r="G691" s="1091"/>
      <c r="H691" s="1091"/>
      <c r="I691" s="1091"/>
      <c r="J691" s="1091"/>
      <c r="K691" s="1091"/>
      <c r="L691" s="1091"/>
      <c r="M691" s="1370"/>
      <c r="N691" s="41"/>
    </row>
    <row r="692" spans="1:14" ht="18" customHeight="1" x14ac:dyDescent="0.15">
      <c r="A692" s="34"/>
      <c r="B692" s="1365"/>
      <c r="C692" s="1366"/>
      <c r="D692" s="1365"/>
      <c r="E692" s="1366"/>
      <c r="F692" s="1365"/>
      <c r="G692" s="1367"/>
      <c r="H692" s="1366"/>
      <c r="I692" s="1365"/>
      <c r="J692" s="1367"/>
      <c r="K692" s="1367"/>
      <c r="L692" s="1366"/>
      <c r="M692" s="38" t="s">
        <v>548</v>
      </c>
      <c r="N692" s="40">
        <v>58</v>
      </c>
    </row>
    <row r="693" spans="1:14" ht="14.25" customHeight="1" x14ac:dyDescent="0.15">
      <c r="A693" s="34"/>
      <c r="B693" s="1376" t="s">
        <v>799</v>
      </c>
      <c r="C693" s="1377"/>
      <c r="D693" s="1377" t="s">
        <v>796</v>
      </c>
      <c r="E693" s="1377"/>
      <c r="F693" s="1378">
        <v>4463120</v>
      </c>
      <c r="G693" s="1378"/>
      <c r="H693" s="1378"/>
      <c r="I693" s="1377" t="s">
        <v>547</v>
      </c>
      <c r="J693" s="1377"/>
      <c r="K693" s="1377"/>
      <c r="L693" s="1377"/>
      <c r="M693" s="1368"/>
      <c r="N693" s="33">
        <v>23</v>
      </c>
    </row>
    <row r="694" spans="1:14" ht="14.25" customHeight="1" x14ac:dyDescent="0.15">
      <c r="A694" s="34"/>
      <c r="B694" s="1329"/>
      <c r="C694" s="1091"/>
      <c r="D694" s="1373" t="s">
        <v>797</v>
      </c>
      <c r="E694" s="1373"/>
      <c r="F694" s="1091"/>
      <c r="G694" s="1091"/>
      <c r="H694" s="1091"/>
      <c r="I694" s="1091"/>
      <c r="J694" s="1091"/>
      <c r="K694" s="1091"/>
      <c r="L694" s="1091"/>
      <c r="M694" s="1369"/>
      <c r="N694" s="57"/>
    </row>
    <row r="695" spans="1:14" ht="14.25" customHeight="1" x14ac:dyDescent="0.15">
      <c r="A695" s="34"/>
      <c r="B695" s="1329"/>
      <c r="C695" s="1091"/>
      <c r="D695" s="1373" t="s">
        <v>796</v>
      </c>
      <c r="E695" s="1373"/>
      <c r="F695" s="1375">
        <v>4463121</v>
      </c>
      <c r="G695" s="1375"/>
      <c r="H695" s="1375"/>
      <c r="I695" s="1373" t="s">
        <v>547</v>
      </c>
      <c r="J695" s="1373"/>
      <c r="K695" s="1373"/>
      <c r="L695" s="1373"/>
      <c r="M695" s="1369"/>
      <c r="N695" s="35">
        <v>35</v>
      </c>
    </row>
    <row r="696" spans="1:14" ht="14.25" customHeight="1" x14ac:dyDescent="0.15">
      <c r="A696" s="34"/>
      <c r="B696" s="1329"/>
      <c r="C696" s="1091"/>
      <c r="D696" s="1373" t="s">
        <v>797</v>
      </c>
      <c r="E696" s="1373"/>
      <c r="F696" s="1091"/>
      <c r="G696" s="1091"/>
      <c r="H696" s="1091"/>
      <c r="I696" s="1091"/>
      <c r="J696" s="1091"/>
      <c r="K696" s="1091"/>
      <c r="L696" s="1091"/>
      <c r="M696" s="1370"/>
      <c r="N696" s="41"/>
    </row>
    <row r="697" spans="1:14" ht="18" customHeight="1" x14ac:dyDescent="0.15">
      <c r="A697" s="34"/>
      <c r="B697" s="1365"/>
      <c r="C697" s="1366"/>
      <c r="D697" s="1365"/>
      <c r="E697" s="1366"/>
      <c r="F697" s="1365"/>
      <c r="G697" s="1367"/>
      <c r="H697" s="1366"/>
      <c r="I697" s="1365"/>
      <c r="J697" s="1367"/>
      <c r="K697" s="1367"/>
      <c r="L697" s="1366"/>
      <c r="M697" s="38" t="s">
        <v>548</v>
      </c>
      <c r="N697" s="40">
        <v>58</v>
      </c>
    </row>
    <row r="698" spans="1:14" ht="14.25" customHeight="1" x14ac:dyDescent="0.15">
      <c r="A698" s="34"/>
      <c r="B698" s="1376" t="s">
        <v>800</v>
      </c>
      <c r="C698" s="1377"/>
      <c r="D698" s="1377" t="s">
        <v>796</v>
      </c>
      <c r="E698" s="1377"/>
      <c r="F698" s="1378">
        <v>4464698</v>
      </c>
      <c r="G698" s="1378"/>
      <c r="H698" s="1378"/>
      <c r="I698" s="1377" t="s">
        <v>547</v>
      </c>
      <c r="J698" s="1377"/>
      <c r="K698" s="1377"/>
      <c r="L698" s="1377"/>
      <c r="M698" s="1368"/>
      <c r="N698" s="33">
        <v>23</v>
      </c>
    </row>
    <row r="699" spans="1:14" ht="14.25" customHeight="1" x14ac:dyDescent="0.15">
      <c r="A699" s="34"/>
      <c r="B699" s="1329"/>
      <c r="C699" s="1091"/>
      <c r="D699" s="1373" t="s">
        <v>797</v>
      </c>
      <c r="E699" s="1373"/>
      <c r="F699" s="1091"/>
      <c r="G699" s="1091"/>
      <c r="H699" s="1091"/>
      <c r="I699" s="1091"/>
      <c r="J699" s="1091"/>
      <c r="K699" s="1091"/>
      <c r="L699" s="1091"/>
      <c r="M699" s="1369"/>
      <c r="N699" s="57"/>
    </row>
    <row r="700" spans="1:14" ht="14.25" customHeight="1" x14ac:dyDescent="0.15">
      <c r="A700" s="34"/>
      <c r="B700" s="1329"/>
      <c r="C700" s="1091"/>
      <c r="D700" s="1373" t="s">
        <v>796</v>
      </c>
      <c r="E700" s="1373"/>
      <c r="F700" s="1375">
        <v>4464699</v>
      </c>
      <c r="G700" s="1375"/>
      <c r="H700" s="1375"/>
      <c r="I700" s="1373" t="s">
        <v>547</v>
      </c>
      <c r="J700" s="1373"/>
      <c r="K700" s="1373"/>
      <c r="L700" s="1373"/>
      <c r="M700" s="1369"/>
      <c r="N700" s="35">
        <v>35</v>
      </c>
    </row>
    <row r="701" spans="1:14" ht="14.25" customHeight="1" x14ac:dyDescent="0.15">
      <c r="A701" s="44"/>
      <c r="B701" s="1329"/>
      <c r="C701" s="1091"/>
      <c r="D701" s="1373" t="s">
        <v>797</v>
      </c>
      <c r="E701" s="1373"/>
      <c r="F701" s="1091"/>
      <c r="G701" s="1091"/>
      <c r="H701" s="1091"/>
      <c r="I701" s="1091"/>
      <c r="J701" s="1091"/>
      <c r="K701" s="1091"/>
      <c r="L701" s="1091"/>
      <c r="M701" s="1369"/>
      <c r="N701" s="57"/>
    </row>
    <row r="702" spans="1:14" ht="2" customHeight="1" x14ac:dyDescent="0.15"/>
    <row r="703" spans="1:14" ht="17.75" customHeight="1" x14ac:dyDescent="0.15">
      <c r="A703" s="1392" t="s">
        <v>801</v>
      </c>
      <c r="B703" s="1365"/>
      <c r="C703" s="1366"/>
      <c r="D703" s="1365"/>
      <c r="E703" s="1366"/>
      <c r="F703" s="1365"/>
      <c r="G703" s="1367"/>
      <c r="H703" s="1366"/>
      <c r="I703" s="1365"/>
      <c r="J703" s="1367"/>
      <c r="K703" s="1367"/>
      <c r="L703" s="1366"/>
      <c r="M703" s="38" t="s">
        <v>548</v>
      </c>
      <c r="N703" s="40">
        <v>58</v>
      </c>
    </row>
    <row r="704" spans="1:14" ht="52.25" customHeight="1" x14ac:dyDescent="0.15">
      <c r="A704" s="1392"/>
      <c r="B704" s="1376" t="s">
        <v>802</v>
      </c>
      <c r="C704" s="1377"/>
      <c r="D704" s="1368" t="s">
        <v>803</v>
      </c>
      <c r="E704" s="1368"/>
      <c r="F704" s="1368" t="s">
        <v>804</v>
      </c>
      <c r="G704" s="1368"/>
      <c r="H704" s="1368"/>
      <c r="I704" s="1368" t="s">
        <v>592</v>
      </c>
      <c r="J704" s="1368"/>
      <c r="K704" s="1368"/>
      <c r="L704" s="1368"/>
      <c r="M704" s="1426" t="s">
        <v>805</v>
      </c>
      <c r="N704" s="1426"/>
    </row>
    <row r="705" spans="1:14" ht="18" customHeight="1" x14ac:dyDescent="0.15">
      <c r="A705" s="1393"/>
      <c r="B705" s="1152"/>
      <c r="C705" s="1154"/>
      <c r="D705" s="1152"/>
      <c r="E705" s="1154"/>
      <c r="F705" s="1152"/>
      <c r="G705" s="1153"/>
      <c r="H705" s="1154"/>
      <c r="I705" s="1152"/>
      <c r="J705" s="1153"/>
      <c r="K705" s="1153"/>
      <c r="L705" s="1154"/>
      <c r="M705" s="47" t="s">
        <v>548</v>
      </c>
      <c r="N705" s="48">
        <v>58</v>
      </c>
    </row>
    <row r="706" spans="1:14" ht="18" customHeight="1" x14ac:dyDescent="0.15">
      <c r="A706" s="1381" t="s">
        <v>806</v>
      </c>
      <c r="B706" s="1396" t="s">
        <v>539</v>
      </c>
      <c r="C706" s="1397"/>
      <c r="D706" s="1396" t="s">
        <v>540</v>
      </c>
      <c r="E706" s="1397"/>
      <c r="F706" s="1396" t="s">
        <v>541</v>
      </c>
      <c r="G706" s="1398"/>
      <c r="H706" s="1397"/>
      <c r="I706" s="1396" t="s">
        <v>542</v>
      </c>
      <c r="J706" s="1398"/>
      <c r="K706" s="1398"/>
      <c r="L706" s="1397"/>
      <c r="M706" s="50" t="s">
        <v>543</v>
      </c>
      <c r="N706" s="51" t="s">
        <v>544</v>
      </c>
    </row>
    <row r="707" spans="1:14" ht="37.25" customHeight="1" x14ac:dyDescent="0.15">
      <c r="A707" s="1394"/>
      <c r="B707" s="1376" t="s">
        <v>807</v>
      </c>
      <c r="C707" s="1377"/>
      <c r="D707" s="1377" t="s">
        <v>808</v>
      </c>
      <c r="E707" s="1377"/>
      <c r="F707" s="1378">
        <v>4469167</v>
      </c>
      <c r="G707" s="1378"/>
      <c r="H707" s="1378"/>
      <c r="I707" s="1377" t="s">
        <v>547</v>
      </c>
      <c r="J707" s="1377"/>
      <c r="K707" s="1377"/>
      <c r="L707" s="1377"/>
      <c r="M707" s="52"/>
      <c r="N707" s="43">
        <v>42</v>
      </c>
    </row>
    <row r="708" spans="1:14" ht="18" customHeight="1" x14ac:dyDescent="0.15">
      <c r="A708" s="1394"/>
      <c r="B708" s="1365"/>
      <c r="C708" s="1366"/>
      <c r="D708" s="1365"/>
      <c r="E708" s="1366"/>
      <c r="F708" s="1365"/>
      <c r="G708" s="1367"/>
      <c r="H708" s="1366"/>
      <c r="I708" s="1365"/>
      <c r="J708" s="1367"/>
      <c r="K708" s="1367"/>
      <c r="L708" s="1366"/>
      <c r="M708" s="38" t="s">
        <v>548</v>
      </c>
      <c r="N708" s="40">
        <v>42</v>
      </c>
    </row>
    <row r="709" spans="1:14" ht="37.25" customHeight="1" x14ac:dyDescent="0.15">
      <c r="A709" s="1394"/>
      <c r="B709" s="1376" t="s">
        <v>809</v>
      </c>
      <c r="C709" s="1377"/>
      <c r="D709" s="1377" t="s">
        <v>808</v>
      </c>
      <c r="E709" s="1377"/>
      <c r="F709" s="1378">
        <v>4467030</v>
      </c>
      <c r="G709" s="1378"/>
      <c r="H709" s="1378"/>
      <c r="I709" s="1377" t="s">
        <v>547</v>
      </c>
      <c r="J709" s="1377"/>
      <c r="K709" s="1377"/>
      <c r="L709" s="1377"/>
      <c r="M709" s="52"/>
      <c r="N709" s="43">
        <v>119</v>
      </c>
    </row>
    <row r="710" spans="1:14" ht="18" customHeight="1" x14ac:dyDescent="0.15">
      <c r="A710" s="1395"/>
      <c r="B710" s="1152"/>
      <c r="C710" s="1154"/>
      <c r="D710" s="1152"/>
      <c r="E710" s="1154"/>
      <c r="F710" s="1152"/>
      <c r="G710" s="1153"/>
      <c r="H710" s="1154"/>
      <c r="I710" s="1152"/>
      <c r="J710" s="1153"/>
      <c r="K710" s="1153"/>
      <c r="L710" s="1154"/>
      <c r="M710" s="47" t="s">
        <v>548</v>
      </c>
      <c r="N710" s="48">
        <v>119</v>
      </c>
    </row>
    <row r="711" spans="1:14" ht="14.25" customHeight="1" x14ac:dyDescent="0.15">
      <c r="A711" s="32" t="s">
        <v>538</v>
      </c>
      <c r="B711" s="1386" t="s">
        <v>539</v>
      </c>
      <c r="C711" s="1387"/>
      <c r="D711" s="1386" t="s">
        <v>540</v>
      </c>
      <c r="E711" s="1387"/>
      <c r="F711" s="1386" t="s">
        <v>541</v>
      </c>
      <c r="G711" s="1390"/>
      <c r="H711" s="1387"/>
      <c r="I711" s="1386" t="s">
        <v>542</v>
      </c>
      <c r="J711" s="1390"/>
      <c r="K711" s="1390"/>
      <c r="L711" s="1387"/>
      <c r="M711" s="1381" t="s">
        <v>543</v>
      </c>
      <c r="N711" s="1383" t="s">
        <v>544</v>
      </c>
    </row>
    <row r="712" spans="1:14" ht="5" customHeight="1" x14ac:dyDescent="0.15">
      <c r="A712" s="1385">
        <v>221725</v>
      </c>
      <c r="B712" s="1388"/>
      <c r="C712" s="1389"/>
      <c r="D712" s="1388"/>
      <c r="E712" s="1389"/>
      <c r="F712" s="1388"/>
      <c r="G712" s="1391"/>
      <c r="H712" s="1389"/>
      <c r="I712" s="1388"/>
      <c r="J712" s="1391"/>
      <c r="K712" s="1391"/>
      <c r="L712" s="1389"/>
      <c r="M712" s="1382"/>
      <c r="N712" s="1384"/>
    </row>
    <row r="713" spans="1:14" ht="14.25" customHeight="1" x14ac:dyDescent="0.15">
      <c r="A713" s="1385"/>
      <c r="B713" s="1376" t="s">
        <v>810</v>
      </c>
      <c r="C713" s="1377"/>
      <c r="D713" s="1377" t="s">
        <v>811</v>
      </c>
      <c r="E713" s="1377"/>
      <c r="F713" s="1378">
        <v>4461970</v>
      </c>
      <c r="G713" s="1378"/>
      <c r="H713" s="1378"/>
      <c r="I713" s="1377" t="s">
        <v>547</v>
      </c>
      <c r="J713" s="1377"/>
      <c r="K713" s="1377"/>
      <c r="L713" s="1377"/>
      <c r="M713" s="1368"/>
      <c r="N713" s="33">
        <v>13</v>
      </c>
    </row>
    <row r="714" spans="1:14" ht="14.25" customHeight="1" x14ac:dyDescent="0.15">
      <c r="A714" s="34"/>
      <c r="B714" s="1329"/>
      <c r="C714" s="1091"/>
      <c r="D714" s="1373" t="s">
        <v>812</v>
      </c>
      <c r="E714" s="1373"/>
      <c r="F714" s="1091"/>
      <c r="G714" s="1091"/>
      <c r="H714" s="1091"/>
      <c r="I714" s="1091"/>
      <c r="J714" s="1091"/>
      <c r="K714" s="1091"/>
      <c r="L714" s="1091"/>
      <c r="M714" s="1369"/>
      <c r="N714" s="57"/>
    </row>
    <row r="715" spans="1:14" ht="14.25" customHeight="1" x14ac:dyDescent="0.15">
      <c r="A715" s="34"/>
      <c r="B715" s="1329"/>
      <c r="C715" s="1091"/>
      <c r="D715" s="1373" t="s">
        <v>811</v>
      </c>
      <c r="E715" s="1373"/>
      <c r="F715" s="1375">
        <v>4461971</v>
      </c>
      <c r="G715" s="1375"/>
      <c r="H715" s="1375"/>
      <c r="I715" s="1373" t="s">
        <v>547</v>
      </c>
      <c r="J715" s="1373"/>
      <c r="K715" s="1373"/>
      <c r="L715" s="1373"/>
      <c r="M715" s="1369"/>
      <c r="N715" s="35">
        <v>35</v>
      </c>
    </row>
    <row r="716" spans="1:14" ht="14.25" customHeight="1" x14ac:dyDescent="0.15">
      <c r="A716" s="34"/>
      <c r="B716" s="1329"/>
      <c r="C716" s="1091"/>
      <c r="D716" s="1373" t="s">
        <v>812</v>
      </c>
      <c r="E716" s="1373"/>
      <c r="F716" s="1091"/>
      <c r="G716" s="1091"/>
      <c r="H716" s="1091"/>
      <c r="I716" s="1091"/>
      <c r="J716" s="1091"/>
      <c r="K716" s="1091"/>
      <c r="L716" s="1091"/>
      <c r="M716" s="1370"/>
      <c r="N716" s="41"/>
    </row>
    <row r="717" spans="1:14" ht="18" customHeight="1" x14ac:dyDescent="0.15">
      <c r="A717" s="34"/>
      <c r="B717" s="1365"/>
      <c r="C717" s="1366"/>
      <c r="D717" s="1365"/>
      <c r="E717" s="1366"/>
      <c r="F717" s="1365"/>
      <c r="G717" s="1367"/>
      <c r="H717" s="1366"/>
      <c r="I717" s="1365"/>
      <c r="J717" s="1367"/>
      <c r="K717" s="1367"/>
      <c r="L717" s="1366"/>
      <c r="M717" s="38" t="s">
        <v>548</v>
      </c>
      <c r="N717" s="40">
        <v>48</v>
      </c>
    </row>
    <row r="718" spans="1:14" ht="14.25" customHeight="1" x14ac:dyDescent="0.15">
      <c r="A718" s="34"/>
      <c r="B718" s="1376" t="s">
        <v>813</v>
      </c>
      <c r="C718" s="1377"/>
      <c r="D718" s="1377" t="s">
        <v>811</v>
      </c>
      <c r="E718" s="1377"/>
      <c r="F718" s="1378">
        <v>4465285</v>
      </c>
      <c r="G718" s="1378"/>
      <c r="H718" s="1378"/>
      <c r="I718" s="1377" t="s">
        <v>547</v>
      </c>
      <c r="J718" s="1377"/>
      <c r="K718" s="1377"/>
      <c r="L718" s="1377"/>
      <c r="M718" s="1368"/>
      <c r="N718" s="33">
        <v>13</v>
      </c>
    </row>
    <row r="719" spans="1:14" ht="14.25" customHeight="1" x14ac:dyDescent="0.15">
      <c r="A719" s="34"/>
      <c r="B719" s="1329"/>
      <c r="C719" s="1091"/>
      <c r="D719" s="1373" t="s">
        <v>812</v>
      </c>
      <c r="E719" s="1373"/>
      <c r="F719" s="1091"/>
      <c r="G719" s="1091"/>
      <c r="H719" s="1091"/>
      <c r="I719" s="1091"/>
      <c r="J719" s="1091"/>
      <c r="K719" s="1091"/>
      <c r="L719" s="1091"/>
      <c r="M719" s="1369"/>
      <c r="N719" s="57"/>
    </row>
    <row r="720" spans="1:14" ht="14.25" customHeight="1" x14ac:dyDescent="0.15">
      <c r="A720" s="34"/>
      <c r="B720" s="1329"/>
      <c r="C720" s="1091"/>
      <c r="D720" s="1373" t="s">
        <v>811</v>
      </c>
      <c r="E720" s="1373"/>
      <c r="F720" s="1375">
        <v>4465286</v>
      </c>
      <c r="G720" s="1375"/>
      <c r="H720" s="1375"/>
      <c r="I720" s="1373" t="s">
        <v>547</v>
      </c>
      <c r="J720" s="1373"/>
      <c r="K720" s="1373"/>
      <c r="L720" s="1373"/>
      <c r="M720" s="1369"/>
      <c r="N720" s="35">
        <v>35</v>
      </c>
    </row>
    <row r="721" spans="1:14" ht="14.25" customHeight="1" x14ac:dyDescent="0.15">
      <c r="A721" s="34"/>
      <c r="B721" s="1329"/>
      <c r="C721" s="1091"/>
      <c r="D721" s="1373" t="s">
        <v>812</v>
      </c>
      <c r="E721" s="1373"/>
      <c r="F721" s="1091"/>
      <c r="G721" s="1091"/>
      <c r="H721" s="1091"/>
      <c r="I721" s="1091"/>
      <c r="J721" s="1091"/>
      <c r="K721" s="1091"/>
      <c r="L721" s="1091"/>
      <c r="M721" s="1370"/>
      <c r="N721" s="41"/>
    </row>
    <row r="722" spans="1:14" ht="18" customHeight="1" x14ac:dyDescent="0.15">
      <c r="A722" s="34"/>
      <c r="B722" s="1365"/>
      <c r="C722" s="1366"/>
      <c r="D722" s="1365"/>
      <c r="E722" s="1366"/>
      <c r="F722" s="1365"/>
      <c r="G722" s="1367"/>
      <c r="H722" s="1366"/>
      <c r="I722" s="1365"/>
      <c r="J722" s="1367"/>
      <c r="K722" s="1367"/>
      <c r="L722" s="1366"/>
      <c r="M722" s="38" t="s">
        <v>548</v>
      </c>
      <c r="N722" s="40">
        <v>48</v>
      </c>
    </row>
    <row r="723" spans="1:14" ht="14.25" customHeight="1" x14ac:dyDescent="0.15">
      <c r="A723" s="34"/>
      <c r="B723" s="1376" t="s">
        <v>814</v>
      </c>
      <c r="C723" s="1377"/>
      <c r="D723" s="1377" t="s">
        <v>811</v>
      </c>
      <c r="E723" s="1377"/>
      <c r="F723" s="1378">
        <v>4467801</v>
      </c>
      <c r="G723" s="1378"/>
      <c r="H723" s="1378"/>
      <c r="I723" s="1377" t="s">
        <v>547</v>
      </c>
      <c r="J723" s="1377"/>
      <c r="K723" s="1377"/>
      <c r="L723" s="1377"/>
      <c r="M723" s="1368"/>
      <c r="N723" s="33">
        <v>13</v>
      </c>
    </row>
    <row r="724" spans="1:14" ht="14.25" customHeight="1" x14ac:dyDescent="0.15">
      <c r="A724" s="34"/>
      <c r="B724" s="1329"/>
      <c r="C724" s="1091"/>
      <c r="D724" s="1373" t="s">
        <v>812</v>
      </c>
      <c r="E724" s="1373"/>
      <c r="F724" s="1091"/>
      <c r="G724" s="1091"/>
      <c r="H724" s="1091"/>
      <c r="I724" s="1091"/>
      <c r="J724" s="1091"/>
      <c r="K724" s="1091"/>
      <c r="L724" s="1091"/>
      <c r="M724" s="1369"/>
      <c r="N724" s="57"/>
    </row>
    <row r="725" spans="1:14" ht="14.25" customHeight="1" x14ac:dyDescent="0.15">
      <c r="A725" s="34"/>
      <c r="B725" s="1329"/>
      <c r="C725" s="1091"/>
      <c r="D725" s="1373" t="s">
        <v>811</v>
      </c>
      <c r="E725" s="1373"/>
      <c r="F725" s="1375">
        <v>4467802</v>
      </c>
      <c r="G725" s="1375"/>
      <c r="H725" s="1375"/>
      <c r="I725" s="1373" t="s">
        <v>547</v>
      </c>
      <c r="J725" s="1373"/>
      <c r="K725" s="1373"/>
      <c r="L725" s="1373"/>
      <c r="M725" s="1369"/>
      <c r="N725" s="35">
        <v>35</v>
      </c>
    </row>
    <row r="726" spans="1:14" ht="14.25" customHeight="1" x14ac:dyDescent="0.15">
      <c r="A726" s="34"/>
      <c r="B726" s="1329"/>
      <c r="C726" s="1091"/>
      <c r="D726" s="1373" t="s">
        <v>812</v>
      </c>
      <c r="E726" s="1373"/>
      <c r="F726" s="1091"/>
      <c r="G726" s="1091"/>
      <c r="H726" s="1091"/>
      <c r="I726" s="1091"/>
      <c r="J726" s="1091"/>
      <c r="K726" s="1091"/>
      <c r="L726" s="1091"/>
      <c r="M726" s="1370"/>
      <c r="N726" s="41"/>
    </row>
    <row r="727" spans="1:14" ht="18" customHeight="1" x14ac:dyDescent="0.15">
      <c r="A727" s="34"/>
      <c r="B727" s="1365"/>
      <c r="C727" s="1366"/>
      <c r="D727" s="1365"/>
      <c r="E727" s="1366"/>
      <c r="F727" s="1365"/>
      <c r="G727" s="1367"/>
      <c r="H727" s="1366"/>
      <c r="I727" s="1365"/>
      <c r="J727" s="1367"/>
      <c r="K727" s="1367"/>
      <c r="L727" s="1366"/>
      <c r="M727" s="38" t="s">
        <v>548</v>
      </c>
      <c r="N727" s="40">
        <v>48</v>
      </c>
    </row>
    <row r="728" spans="1:14" ht="14.25" customHeight="1" x14ac:dyDescent="0.15">
      <c r="A728" s="34"/>
      <c r="B728" s="1376" t="s">
        <v>815</v>
      </c>
      <c r="C728" s="1377"/>
      <c r="D728" s="1377" t="s">
        <v>811</v>
      </c>
      <c r="E728" s="1377"/>
      <c r="F728" s="1378">
        <v>4469421</v>
      </c>
      <c r="G728" s="1378"/>
      <c r="H728" s="1378"/>
      <c r="I728" s="1377" t="s">
        <v>547</v>
      </c>
      <c r="J728" s="1377"/>
      <c r="K728" s="1377"/>
      <c r="L728" s="1377"/>
      <c r="M728" s="1368"/>
      <c r="N728" s="33">
        <v>13</v>
      </c>
    </row>
    <row r="729" spans="1:14" ht="14.25" customHeight="1" x14ac:dyDescent="0.15">
      <c r="A729" s="34"/>
      <c r="B729" s="1329"/>
      <c r="C729" s="1091"/>
      <c r="D729" s="1373" t="s">
        <v>812</v>
      </c>
      <c r="E729" s="1373"/>
      <c r="F729" s="1091"/>
      <c r="G729" s="1091"/>
      <c r="H729" s="1091"/>
      <c r="I729" s="1091"/>
      <c r="J729" s="1091"/>
      <c r="K729" s="1091"/>
      <c r="L729" s="1091"/>
      <c r="M729" s="1369"/>
      <c r="N729" s="57"/>
    </row>
    <row r="730" spans="1:14" ht="14.25" customHeight="1" x14ac:dyDescent="0.15">
      <c r="A730" s="34"/>
      <c r="B730" s="1329"/>
      <c r="C730" s="1091"/>
      <c r="D730" s="1373" t="s">
        <v>811</v>
      </c>
      <c r="E730" s="1373"/>
      <c r="F730" s="1375">
        <v>4469422</v>
      </c>
      <c r="G730" s="1375"/>
      <c r="H730" s="1375"/>
      <c r="I730" s="1373" t="s">
        <v>547</v>
      </c>
      <c r="J730" s="1373"/>
      <c r="K730" s="1373"/>
      <c r="L730" s="1373"/>
      <c r="M730" s="1369"/>
      <c r="N730" s="35">
        <v>35</v>
      </c>
    </row>
    <row r="731" spans="1:14" ht="14.25" customHeight="1" x14ac:dyDescent="0.15">
      <c r="A731" s="34"/>
      <c r="B731" s="1329"/>
      <c r="C731" s="1091"/>
      <c r="D731" s="1373" t="s">
        <v>812</v>
      </c>
      <c r="E731" s="1373"/>
      <c r="F731" s="1091"/>
      <c r="G731" s="1091"/>
      <c r="H731" s="1091"/>
      <c r="I731" s="1091"/>
      <c r="J731" s="1091"/>
      <c r="K731" s="1091"/>
      <c r="L731" s="1091"/>
      <c r="M731" s="1370"/>
      <c r="N731" s="41"/>
    </row>
    <row r="732" spans="1:14" ht="18" customHeight="1" x14ac:dyDescent="0.15">
      <c r="A732" s="44"/>
      <c r="B732" s="1152"/>
      <c r="C732" s="1154"/>
      <c r="D732" s="1152"/>
      <c r="E732" s="1154"/>
      <c r="F732" s="1152"/>
      <c r="G732" s="1153"/>
      <c r="H732" s="1154"/>
      <c r="I732" s="1152"/>
      <c r="J732" s="1153"/>
      <c r="K732" s="1153"/>
      <c r="L732" s="1154"/>
      <c r="M732" s="47" t="s">
        <v>548</v>
      </c>
      <c r="N732" s="48">
        <v>48</v>
      </c>
    </row>
    <row r="733" spans="1:14" ht="18" customHeight="1" x14ac:dyDescent="0.15">
      <c r="A733" s="1381" t="s">
        <v>816</v>
      </c>
      <c r="B733" s="1396" t="s">
        <v>539</v>
      </c>
      <c r="C733" s="1397"/>
      <c r="D733" s="1396" t="s">
        <v>540</v>
      </c>
      <c r="E733" s="1397"/>
      <c r="F733" s="1396" t="s">
        <v>541</v>
      </c>
      <c r="G733" s="1398"/>
      <c r="H733" s="1397"/>
      <c r="I733" s="1396" t="s">
        <v>542</v>
      </c>
      <c r="J733" s="1398"/>
      <c r="K733" s="1398"/>
      <c r="L733" s="1397"/>
      <c r="M733" s="50" t="s">
        <v>543</v>
      </c>
      <c r="N733" s="51" t="s">
        <v>544</v>
      </c>
    </row>
    <row r="734" spans="1:14" ht="26.25" customHeight="1" x14ac:dyDescent="0.15">
      <c r="A734" s="1394"/>
      <c r="B734" s="1376" t="s">
        <v>817</v>
      </c>
      <c r="C734" s="1377"/>
      <c r="D734" s="1377" t="s">
        <v>818</v>
      </c>
      <c r="E734" s="1377"/>
      <c r="F734" s="1378">
        <v>4469360</v>
      </c>
      <c r="G734" s="1378"/>
      <c r="H734" s="1378"/>
      <c r="I734" s="1377" t="s">
        <v>547</v>
      </c>
      <c r="J734" s="1377"/>
      <c r="K734" s="1377"/>
      <c r="L734" s="1377"/>
      <c r="M734" s="52"/>
      <c r="N734" s="43">
        <v>130</v>
      </c>
    </row>
    <row r="735" spans="1:14" ht="18" customHeight="1" x14ac:dyDescent="0.15">
      <c r="A735" s="1395"/>
      <c r="B735" s="1152"/>
      <c r="C735" s="1154"/>
      <c r="D735" s="1152"/>
      <c r="E735" s="1154"/>
      <c r="F735" s="1152"/>
      <c r="G735" s="1153"/>
      <c r="H735" s="1154"/>
      <c r="I735" s="1152"/>
      <c r="J735" s="1153"/>
      <c r="K735" s="1153"/>
      <c r="L735" s="1154"/>
      <c r="M735" s="47" t="s">
        <v>548</v>
      </c>
      <c r="N735" s="48">
        <v>130</v>
      </c>
    </row>
    <row r="736" spans="1:14" ht="18" customHeight="1" x14ac:dyDescent="0.15">
      <c r="A736" s="1381" t="s">
        <v>819</v>
      </c>
      <c r="B736" s="1396" t="s">
        <v>539</v>
      </c>
      <c r="C736" s="1397"/>
      <c r="D736" s="1396" t="s">
        <v>540</v>
      </c>
      <c r="E736" s="1397"/>
      <c r="F736" s="1396" t="s">
        <v>541</v>
      </c>
      <c r="G736" s="1398"/>
      <c r="H736" s="1397"/>
      <c r="I736" s="1396" t="s">
        <v>542</v>
      </c>
      <c r="J736" s="1398"/>
      <c r="K736" s="1398"/>
      <c r="L736" s="1397"/>
      <c r="M736" s="50" t="s">
        <v>543</v>
      </c>
      <c r="N736" s="51" t="s">
        <v>544</v>
      </c>
    </row>
    <row r="737" spans="1:14" ht="26.25" customHeight="1" x14ac:dyDescent="0.15">
      <c r="A737" s="1394"/>
      <c r="B737" s="1376" t="s">
        <v>820</v>
      </c>
      <c r="C737" s="1377"/>
      <c r="D737" s="1377" t="s">
        <v>821</v>
      </c>
      <c r="E737" s="1377"/>
      <c r="F737" s="1378">
        <v>4462286</v>
      </c>
      <c r="G737" s="1378"/>
      <c r="H737" s="1378"/>
      <c r="I737" s="1377" t="s">
        <v>547</v>
      </c>
      <c r="J737" s="1377"/>
      <c r="K737" s="1377"/>
      <c r="L737" s="1377"/>
      <c r="M737" s="52"/>
      <c r="N737" s="43">
        <v>244</v>
      </c>
    </row>
    <row r="738" spans="1:14" ht="17.75" customHeight="1" x14ac:dyDescent="0.15">
      <c r="A738" s="1395"/>
      <c r="B738" s="1365"/>
      <c r="C738" s="1366"/>
      <c r="D738" s="1365"/>
      <c r="E738" s="1366"/>
      <c r="F738" s="1365"/>
      <c r="G738" s="1367"/>
      <c r="H738" s="1366"/>
      <c r="I738" s="1365"/>
      <c r="J738" s="1367"/>
      <c r="K738" s="1367"/>
      <c r="L738" s="1366"/>
      <c r="M738" s="38" t="s">
        <v>548</v>
      </c>
      <c r="N738" s="40">
        <v>244</v>
      </c>
    </row>
    <row r="739" spans="1:14" ht="2" customHeight="1" x14ac:dyDescent="0.15"/>
    <row r="740" spans="1:14" ht="26" customHeight="1" x14ac:dyDescent="0.15">
      <c r="A740" s="1392" t="s">
        <v>819</v>
      </c>
      <c r="B740" s="1374" t="s">
        <v>822</v>
      </c>
      <c r="C740" s="1373"/>
      <c r="D740" s="1373" t="s">
        <v>823</v>
      </c>
      <c r="E740" s="1373"/>
      <c r="F740" s="1375">
        <v>4464161</v>
      </c>
      <c r="G740" s="1375"/>
      <c r="H740" s="1375"/>
      <c r="I740" s="1373" t="s">
        <v>547</v>
      </c>
      <c r="J740" s="1373"/>
      <c r="K740" s="1373"/>
      <c r="L740" s="1373"/>
      <c r="M740" s="69"/>
      <c r="N740" s="37">
        <v>69</v>
      </c>
    </row>
    <row r="741" spans="1:14" ht="18" customHeight="1" x14ac:dyDescent="0.15">
      <c r="A741" s="1392"/>
      <c r="B741" s="1365"/>
      <c r="C741" s="1366"/>
      <c r="D741" s="1365"/>
      <c r="E741" s="1366"/>
      <c r="F741" s="1365"/>
      <c r="G741" s="1367"/>
      <c r="H741" s="1366"/>
      <c r="I741" s="1365"/>
      <c r="J741" s="1367"/>
      <c r="K741" s="1367"/>
      <c r="L741" s="1366"/>
      <c r="M741" s="38" t="s">
        <v>548</v>
      </c>
      <c r="N741" s="40">
        <v>69</v>
      </c>
    </row>
    <row r="742" spans="1:14" ht="18" customHeight="1" x14ac:dyDescent="0.15">
      <c r="A742" s="1392"/>
      <c r="B742" s="1376" t="s">
        <v>824</v>
      </c>
      <c r="C742" s="1377"/>
      <c r="D742" s="1377" t="s">
        <v>825</v>
      </c>
      <c r="E742" s="1377"/>
      <c r="F742" s="1378">
        <v>4466148</v>
      </c>
      <c r="G742" s="1378"/>
      <c r="H742" s="1378"/>
      <c r="I742" s="1377" t="s">
        <v>547</v>
      </c>
      <c r="J742" s="1377"/>
      <c r="K742" s="1377"/>
      <c r="L742" s="1377"/>
      <c r="M742" s="42"/>
      <c r="N742" s="43">
        <v>69</v>
      </c>
    </row>
    <row r="743" spans="1:14" ht="18" customHeight="1" x14ac:dyDescent="0.15">
      <c r="A743" s="1392"/>
      <c r="B743" s="1365"/>
      <c r="C743" s="1366"/>
      <c r="D743" s="1365"/>
      <c r="E743" s="1366"/>
      <c r="F743" s="1365"/>
      <c r="G743" s="1367"/>
      <c r="H743" s="1366"/>
      <c r="I743" s="1365"/>
      <c r="J743" s="1367"/>
      <c r="K743" s="1367"/>
      <c r="L743" s="1366"/>
      <c r="M743" s="38" t="s">
        <v>548</v>
      </c>
      <c r="N743" s="40">
        <v>69</v>
      </c>
    </row>
    <row r="744" spans="1:14" ht="18" customHeight="1" x14ac:dyDescent="0.15">
      <c r="A744" s="1392"/>
      <c r="B744" s="1376" t="s">
        <v>826</v>
      </c>
      <c r="C744" s="1377"/>
      <c r="D744" s="1377" t="s">
        <v>825</v>
      </c>
      <c r="E744" s="1377"/>
      <c r="F744" s="1378">
        <v>4466152</v>
      </c>
      <c r="G744" s="1378"/>
      <c r="H744" s="1378"/>
      <c r="I744" s="1377" t="s">
        <v>547</v>
      </c>
      <c r="J744" s="1377"/>
      <c r="K744" s="1377"/>
      <c r="L744" s="1377"/>
      <c r="M744" s="42"/>
      <c r="N744" s="43">
        <v>69</v>
      </c>
    </row>
    <row r="745" spans="1:14" ht="18" customHeight="1" x14ac:dyDescent="0.15">
      <c r="A745" s="1392"/>
      <c r="B745" s="1365"/>
      <c r="C745" s="1366"/>
      <c r="D745" s="1365"/>
      <c r="E745" s="1366"/>
      <c r="F745" s="1365"/>
      <c r="G745" s="1367"/>
      <c r="H745" s="1366"/>
      <c r="I745" s="1365"/>
      <c r="J745" s="1367"/>
      <c r="K745" s="1367"/>
      <c r="L745" s="1366"/>
      <c r="M745" s="38" t="s">
        <v>548</v>
      </c>
      <c r="N745" s="40">
        <v>69</v>
      </c>
    </row>
    <row r="746" spans="1:14" ht="18" customHeight="1" x14ac:dyDescent="0.15">
      <c r="A746" s="1392"/>
      <c r="B746" s="1376" t="s">
        <v>827</v>
      </c>
      <c r="C746" s="1377"/>
      <c r="D746" s="1377" t="s">
        <v>825</v>
      </c>
      <c r="E746" s="1377"/>
      <c r="F746" s="1378">
        <v>4466156</v>
      </c>
      <c r="G746" s="1378"/>
      <c r="H746" s="1378"/>
      <c r="I746" s="1377" t="s">
        <v>547</v>
      </c>
      <c r="J746" s="1377"/>
      <c r="K746" s="1377"/>
      <c r="L746" s="1377"/>
      <c r="M746" s="42"/>
      <c r="N746" s="43">
        <v>69</v>
      </c>
    </row>
    <row r="747" spans="1:14" ht="18" customHeight="1" x14ac:dyDescent="0.15">
      <c r="A747" s="1392"/>
      <c r="B747" s="1365"/>
      <c r="C747" s="1366"/>
      <c r="D747" s="1365"/>
      <c r="E747" s="1366"/>
      <c r="F747" s="1365"/>
      <c r="G747" s="1367"/>
      <c r="H747" s="1366"/>
      <c r="I747" s="1365"/>
      <c r="J747" s="1367"/>
      <c r="K747" s="1367"/>
      <c r="L747" s="1366"/>
      <c r="M747" s="38" t="s">
        <v>548</v>
      </c>
      <c r="N747" s="40">
        <v>69</v>
      </c>
    </row>
    <row r="748" spans="1:14" ht="18" customHeight="1" x14ac:dyDescent="0.15">
      <c r="A748" s="1392"/>
      <c r="B748" s="1376" t="s">
        <v>828</v>
      </c>
      <c r="C748" s="1377"/>
      <c r="D748" s="1377" t="s">
        <v>825</v>
      </c>
      <c r="E748" s="1377"/>
      <c r="F748" s="1378">
        <v>4466160</v>
      </c>
      <c r="G748" s="1378"/>
      <c r="H748" s="1378"/>
      <c r="I748" s="1377" t="s">
        <v>547</v>
      </c>
      <c r="J748" s="1377"/>
      <c r="K748" s="1377"/>
      <c r="L748" s="1377"/>
      <c r="M748" s="42"/>
      <c r="N748" s="43">
        <v>69</v>
      </c>
    </row>
    <row r="749" spans="1:14" ht="18" customHeight="1" x14ac:dyDescent="0.15">
      <c r="A749" s="1392"/>
      <c r="B749" s="1365"/>
      <c r="C749" s="1366"/>
      <c r="D749" s="1365"/>
      <c r="E749" s="1366"/>
      <c r="F749" s="1365"/>
      <c r="G749" s="1367"/>
      <c r="H749" s="1366"/>
      <c r="I749" s="1365"/>
      <c r="J749" s="1367"/>
      <c r="K749" s="1367"/>
      <c r="L749" s="1366"/>
      <c r="M749" s="38" t="s">
        <v>548</v>
      </c>
      <c r="N749" s="40">
        <v>69</v>
      </c>
    </row>
    <row r="750" spans="1:14" ht="18" customHeight="1" x14ac:dyDescent="0.15">
      <c r="A750" s="1392"/>
      <c r="B750" s="1376" t="s">
        <v>829</v>
      </c>
      <c r="C750" s="1377"/>
      <c r="D750" s="1377" t="s">
        <v>825</v>
      </c>
      <c r="E750" s="1377"/>
      <c r="F750" s="1378">
        <v>4466170</v>
      </c>
      <c r="G750" s="1378"/>
      <c r="H750" s="1378"/>
      <c r="I750" s="1377" t="s">
        <v>547</v>
      </c>
      <c r="J750" s="1377"/>
      <c r="K750" s="1377"/>
      <c r="L750" s="1377"/>
      <c r="M750" s="42"/>
      <c r="N750" s="43">
        <v>57</v>
      </c>
    </row>
    <row r="751" spans="1:14" ht="18" customHeight="1" x14ac:dyDescent="0.15">
      <c r="A751" s="1392"/>
      <c r="B751" s="1365"/>
      <c r="C751" s="1366"/>
      <c r="D751" s="1365"/>
      <c r="E751" s="1366"/>
      <c r="F751" s="1365"/>
      <c r="G751" s="1367"/>
      <c r="H751" s="1366"/>
      <c r="I751" s="1365"/>
      <c r="J751" s="1367"/>
      <c r="K751" s="1367"/>
      <c r="L751" s="1366"/>
      <c r="M751" s="38" t="s">
        <v>548</v>
      </c>
      <c r="N751" s="40">
        <v>57</v>
      </c>
    </row>
    <row r="752" spans="1:14" ht="18" customHeight="1" x14ac:dyDescent="0.15">
      <c r="A752" s="1392"/>
      <c r="B752" s="1376" t="s">
        <v>830</v>
      </c>
      <c r="C752" s="1377"/>
      <c r="D752" s="1377" t="s">
        <v>825</v>
      </c>
      <c r="E752" s="1377"/>
      <c r="F752" s="1378">
        <v>4466691</v>
      </c>
      <c r="G752" s="1378"/>
      <c r="H752" s="1378"/>
      <c r="I752" s="1377" t="s">
        <v>547</v>
      </c>
      <c r="J752" s="1377"/>
      <c r="K752" s="1377"/>
      <c r="L752" s="1377"/>
      <c r="M752" s="42"/>
      <c r="N752" s="43">
        <v>69</v>
      </c>
    </row>
    <row r="753" spans="1:14" ht="18" customHeight="1" x14ac:dyDescent="0.15">
      <c r="A753" s="1392"/>
      <c r="B753" s="1365"/>
      <c r="C753" s="1366"/>
      <c r="D753" s="1365"/>
      <c r="E753" s="1366"/>
      <c r="F753" s="1365"/>
      <c r="G753" s="1367"/>
      <c r="H753" s="1366"/>
      <c r="I753" s="1365"/>
      <c r="J753" s="1367"/>
      <c r="K753" s="1367"/>
      <c r="L753" s="1366"/>
      <c r="M753" s="38" t="s">
        <v>548</v>
      </c>
      <c r="N753" s="40">
        <v>69</v>
      </c>
    </row>
    <row r="754" spans="1:14" ht="18" customHeight="1" x14ac:dyDescent="0.15">
      <c r="A754" s="1392"/>
      <c r="B754" s="1376" t="s">
        <v>831</v>
      </c>
      <c r="C754" s="1377"/>
      <c r="D754" s="1377" t="s">
        <v>825</v>
      </c>
      <c r="E754" s="1377"/>
      <c r="F754" s="1378">
        <v>4466896</v>
      </c>
      <c r="G754" s="1378"/>
      <c r="H754" s="1378"/>
      <c r="I754" s="1377" t="s">
        <v>547</v>
      </c>
      <c r="J754" s="1377"/>
      <c r="K754" s="1377"/>
      <c r="L754" s="1377"/>
      <c r="M754" s="42"/>
      <c r="N754" s="43">
        <v>69</v>
      </c>
    </row>
    <row r="755" spans="1:14" ht="18" customHeight="1" x14ac:dyDescent="0.15">
      <c r="A755" s="1392"/>
      <c r="B755" s="1365"/>
      <c r="C755" s="1366"/>
      <c r="D755" s="1365"/>
      <c r="E755" s="1366"/>
      <c r="F755" s="1365"/>
      <c r="G755" s="1367"/>
      <c r="H755" s="1366"/>
      <c r="I755" s="1365"/>
      <c r="J755" s="1367"/>
      <c r="K755" s="1367"/>
      <c r="L755" s="1366"/>
      <c r="M755" s="38" t="s">
        <v>548</v>
      </c>
      <c r="N755" s="40">
        <v>69</v>
      </c>
    </row>
    <row r="756" spans="1:14" ht="18" customHeight="1" x14ac:dyDescent="0.15">
      <c r="A756" s="1392"/>
      <c r="B756" s="1376" t="s">
        <v>832</v>
      </c>
      <c r="C756" s="1377"/>
      <c r="D756" s="1377" t="s">
        <v>825</v>
      </c>
      <c r="E756" s="1377"/>
      <c r="F756" s="1378">
        <v>4466900</v>
      </c>
      <c r="G756" s="1378"/>
      <c r="H756" s="1378"/>
      <c r="I756" s="1377" t="s">
        <v>547</v>
      </c>
      <c r="J756" s="1377"/>
      <c r="K756" s="1377"/>
      <c r="L756" s="1377"/>
      <c r="M756" s="42"/>
      <c r="N756" s="43">
        <v>69</v>
      </c>
    </row>
    <row r="757" spans="1:14" ht="18" customHeight="1" x14ac:dyDescent="0.15">
      <c r="A757" s="1392"/>
      <c r="B757" s="1365"/>
      <c r="C757" s="1366"/>
      <c r="D757" s="1365"/>
      <c r="E757" s="1366"/>
      <c r="F757" s="1365"/>
      <c r="G757" s="1367"/>
      <c r="H757" s="1366"/>
      <c r="I757" s="1365"/>
      <c r="J757" s="1367"/>
      <c r="K757" s="1367"/>
      <c r="L757" s="1366"/>
      <c r="M757" s="38" t="s">
        <v>548</v>
      </c>
      <c r="N757" s="40">
        <v>69</v>
      </c>
    </row>
    <row r="758" spans="1:14" ht="18" customHeight="1" x14ac:dyDescent="0.15">
      <c r="A758" s="1392"/>
      <c r="B758" s="1376" t="s">
        <v>833</v>
      </c>
      <c r="C758" s="1377"/>
      <c r="D758" s="1377" t="s">
        <v>825</v>
      </c>
      <c r="E758" s="1377"/>
      <c r="F758" s="1378">
        <v>4467997</v>
      </c>
      <c r="G758" s="1378"/>
      <c r="H758" s="1378"/>
      <c r="I758" s="1377" t="s">
        <v>547</v>
      </c>
      <c r="J758" s="1377"/>
      <c r="K758" s="1377"/>
      <c r="L758" s="1377"/>
      <c r="M758" s="42"/>
      <c r="N758" s="43">
        <v>69</v>
      </c>
    </row>
    <row r="759" spans="1:14" ht="18" customHeight="1" x14ac:dyDescent="0.15">
      <c r="A759" s="1392"/>
      <c r="B759" s="1365"/>
      <c r="C759" s="1366"/>
      <c r="D759" s="1365"/>
      <c r="E759" s="1366"/>
      <c r="F759" s="1365"/>
      <c r="G759" s="1367"/>
      <c r="H759" s="1366"/>
      <c r="I759" s="1365"/>
      <c r="J759" s="1367"/>
      <c r="K759" s="1367"/>
      <c r="L759" s="1366"/>
      <c r="M759" s="38" t="s">
        <v>548</v>
      </c>
      <c r="N759" s="40">
        <v>69</v>
      </c>
    </row>
    <row r="760" spans="1:14" ht="18" customHeight="1" x14ac:dyDescent="0.15">
      <c r="A760" s="1392"/>
      <c r="B760" s="1376" t="s">
        <v>834</v>
      </c>
      <c r="C760" s="1377"/>
      <c r="D760" s="1377" t="s">
        <v>825</v>
      </c>
      <c r="E760" s="1377"/>
      <c r="F760" s="1378">
        <v>4468001</v>
      </c>
      <c r="G760" s="1378"/>
      <c r="H760" s="1378"/>
      <c r="I760" s="1377" t="s">
        <v>547</v>
      </c>
      <c r="J760" s="1377"/>
      <c r="K760" s="1377"/>
      <c r="L760" s="1377"/>
      <c r="M760" s="42"/>
      <c r="N760" s="43">
        <v>57</v>
      </c>
    </row>
    <row r="761" spans="1:14" ht="18" customHeight="1" x14ac:dyDescent="0.15">
      <c r="A761" s="1393"/>
      <c r="B761" s="1152"/>
      <c r="C761" s="1154"/>
      <c r="D761" s="1152"/>
      <c r="E761" s="1154"/>
      <c r="F761" s="1152"/>
      <c r="G761" s="1153"/>
      <c r="H761" s="1154"/>
      <c r="I761" s="1152"/>
      <c r="J761" s="1153"/>
      <c r="K761" s="1153"/>
      <c r="L761" s="1154"/>
      <c r="M761" s="47" t="s">
        <v>548</v>
      </c>
      <c r="N761" s="48">
        <v>57</v>
      </c>
    </row>
    <row r="762" spans="1:14" ht="14.25" customHeight="1" x14ac:dyDescent="0.15">
      <c r="A762" s="49" t="s">
        <v>538</v>
      </c>
      <c r="B762" s="1386" t="s">
        <v>539</v>
      </c>
      <c r="C762" s="1387"/>
      <c r="D762" s="1386" t="s">
        <v>540</v>
      </c>
      <c r="E762" s="1387"/>
      <c r="F762" s="1386" t="s">
        <v>541</v>
      </c>
      <c r="G762" s="1390"/>
      <c r="H762" s="1387"/>
      <c r="I762" s="1386" t="s">
        <v>542</v>
      </c>
      <c r="J762" s="1390"/>
      <c r="K762" s="1390"/>
      <c r="L762" s="1387"/>
      <c r="M762" s="1381" t="s">
        <v>543</v>
      </c>
      <c r="N762" s="1383" t="s">
        <v>544</v>
      </c>
    </row>
    <row r="763" spans="1:14" ht="5" customHeight="1" x14ac:dyDescent="0.15">
      <c r="A763" s="1385">
        <v>224402</v>
      </c>
      <c r="B763" s="1388"/>
      <c r="C763" s="1389"/>
      <c r="D763" s="1388"/>
      <c r="E763" s="1389"/>
      <c r="F763" s="1388"/>
      <c r="G763" s="1391"/>
      <c r="H763" s="1389"/>
      <c r="I763" s="1388"/>
      <c r="J763" s="1391"/>
      <c r="K763" s="1391"/>
      <c r="L763" s="1389"/>
      <c r="M763" s="1382"/>
      <c r="N763" s="1384"/>
    </row>
    <row r="764" spans="1:14" ht="16.5" customHeight="1" x14ac:dyDescent="0.15">
      <c r="A764" s="1385"/>
      <c r="B764" s="1376" t="s">
        <v>835</v>
      </c>
      <c r="C764" s="1377"/>
      <c r="D764" s="1377" t="s">
        <v>836</v>
      </c>
      <c r="E764" s="1377"/>
      <c r="F764" s="1378">
        <v>4467415</v>
      </c>
      <c r="G764" s="1378"/>
      <c r="H764" s="1378"/>
      <c r="I764" s="1377" t="s">
        <v>547</v>
      </c>
      <c r="J764" s="1377"/>
      <c r="K764" s="1377"/>
      <c r="L764" s="1377"/>
      <c r="M764" s="1368"/>
      <c r="N764" s="33">
        <v>72</v>
      </c>
    </row>
    <row r="765" spans="1:14" ht="18" customHeight="1" x14ac:dyDescent="0.15">
      <c r="A765" s="34"/>
      <c r="B765" s="1329"/>
      <c r="C765" s="1091"/>
      <c r="D765" s="1373" t="s">
        <v>836</v>
      </c>
      <c r="E765" s="1373"/>
      <c r="F765" s="1375">
        <v>4467416</v>
      </c>
      <c r="G765" s="1375"/>
      <c r="H765" s="1375"/>
      <c r="I765" s="1373" t="s">
        <v>547</v>
      </c>
      <c r="J765" s="1373"/>
      <c r="K765" s="1373"/>
      <c r="L765" s="1373"/>
      <c r="M765" s="1369"/>
      <c r="N765" s="35">
        <v>18</v>
      </c>
    </row>
    <row r="766" spans="1:14" ht="18" customHeight="1" x14ac:dyDescent="0.15">
      <c r="A766" s="34"/>
      <c r="B766" s="1329"/>
      <c r="C766" s="1091"/>
      <c r="D766" s="1373" t="s">
        <v>836</v>
      </c>
      <c r="E766" s="1373"/>
      <c r="F766" s="1375">
        <v>4467417</v>
      </c>
      <c r="G766" s="1375"/>
      <c r="H766" s="1375"/>
      <c r="I766" s="1373" t="s">
        <v>547</v>
      </c>
      <c r="J766" s="1373"/>
      <c r="K766" s="1373"/>
      <c r="L766" s="1373"/>
      <c r="M766" s="1369"/>
      <c r="N766" s="35">
        <v>18</v>
      </c>
    </row>
    <row r="767" spans="1:14" ht="18" customHeight="1" x14ac:dyDescent="0.15">
      <c r="A767" s="34"/>
      <c r="B767" s="1329"/>
      <c r="C767" s="1091"/>
      <c r="D767" s="1373" t="s">
        <v>836</v>
      </c>
      <c r="E767" s="1373"/>
      <c r="F767" s="1375">
        <v>4467418</v>
      </c>
      <c r="G767" s="1375"/>
      <c r="H767" s="1375"/>
      <c r="I767" s="1373" t="s">
        <v>547</v>
      </c>
      <c r="J767" s="1373"/>
      <c r="K767" s="1373"/>
      <c r="L767" s="1373"/>
      <c r="M767" s="1369"/>
      <c r="N767" s="35">
        <v>36</v>
      </c>
    </row>
    <row r="768" spans="1:14" ht="18" customHeight="1" x14ac:dyDescent="0.15">
      <c r="A768" s="34"/>
      <c r="B768" s="1329"/>
      <c r="C768" s="1091"/>
      <c r="D768" s="1373" t="s">
        <v>836</v>
      </c>
      <c r="E768" s="1373"/>
      <c r="F768" s="1375">
        <v>4467419</v>
      </c>
      <c r="G768" s="1375"/>
      <c r="H768" s="1375"/>
      <c r="I768" s="1373" t="s">
        <v>547</v>
      </c>
      <c r="J768" s="1373"/>
      <c r="K768" s="1373"/>
      <c r="L768" s="1373"/>
      <c r="M768" s="1369"/>
      <c r="N768" s="35">
        <v>76</v>
      </c>
    </row>
    <row r="769" spans="1:14" ht="18" customHeight="1" x14ac:dyDescent="0.15">
      <c r="A769" s="34"/>
      <c r="B769" s="1329"/>
      <c r="C769" s="1091"/>
      <c r="D769" s="1373" t="s">
        <v>836</v>
      </c>
      <c r="E769" s="1373"/>
      <c r="F769" s="1375">
        <v>4467420</v>
      </c>
      <c r="G769" s="1375"/>
      <c r="H769" s="1375"/>
      <c r="I769" s="1373" t="s">
        <v>547</v>
      </c>
      <c r="J769" s="1373"/>
      <c r="K769" s="1373"/>
      <c r="L769" s="1373"/>
      <c r="M769" s="1369"/>
      <c r="N769" s="35">
        <v>38</v>
      </c>
    </row>
    <row r="770" spans="1:14" ht="19.5" customHeight="1" x14ac:dyDescent="0.15">
      <c r="A770" s="34"/>
      <c r="B770" s="1329"/>
      <c r="C770" s="1091"/>
      <c r="D770" s="1373" t="s">
        <v>836</v>
      </c>
      <c r="E770" s="1373"/>
      <c r="F770" s="1375">
        <v>4467421</v>
      </c>
      <c r="G770" s="1375"/>
      <c r="H770" s="1375"/>
      <c r="I770" s="1373" t="s">
        <v>547</v>
      </c>
      <c r="J770" s="1373"/>
      <c r="K770" s="1373"/>
      <c r="L770" s="1373"/>
      <c r="M770" s="1370"/>
      <c r="N770" s="37">
        <v>80</v>
      </c>
    </row>
    <row r="771" spans="1:14" ht="18" customHeight="1" x14ac:dyDescent="0.15">
      <c r="A771" s="44"/>
      <c r="B771" s="1152"/>
      <c r="C771" s="1154"/>
      <c r="D771" s="1152"/>
      <c r="E771" s="1154"/>
      <c r="F771" s="1152"/>
      <c r="G771" s="1153"/>
      <c r="H771" s="1154"/>
      <c r="I771" s="1152"/>
      <c r="J771" s="1153"/>
      <c r="K771" s="1153"/>
      <c r="L771" s="1154"/>
      <c r="M771" s="47" t="s">
        <v>548</v>
      </c>
      <c r="N771" s="48">
        <v>338</v>
      </c>
    </row>
    <row r="772" spans="1:14" ht="14.25" customHeight="1" x14ac:dyDescent="0.15">
      <c r="A772" s="49" t="s">
        <v>538</v>
      </c>
      <c r="B772" s="1386" t="s">
        <v>539</v>
      </c>
      <c r="C772" s="1387"/>
      <c r="D772" s="1386" t="s">
        <v>540</v>
      </c>
      <c r="E772" s="1387"/>
      <c r="F772" s="1386" t="s">
        <v>541</v>
      </c>
      <c r="G772" s="1390"/>
      <c r="H772" s="1387"/>
      <c r="I772" s="1386" t="s">
        <v>542</v>
      </c>
      <c r="J772" s="1390"/>
      <c r="K772" s="1390"/>
      <c r="L772" s="1387"/>
      <c r="M772" s="1381" t="s">
        <v>543</v>
      </c>
      <c r="N772" s="1383" t="s">
        <v>544</v>
      </c>
    </row>
    <row r="773" spans="1:14" ht="5" customHeight="1" x14ac:dyDescent="0.15">
      <c r="A773" s="1385">
        <v>226143</v>
      </c>
      <c r="B773" s="1388"/>
      <c r="C773" s="1389"/>
      <c r="D773" s="1388"/>
      <c r="E773" s="1389"/>
      <c r="F773" s="1388"/>
      <c r="G773" s="1391"/>
      <c r="H773" s="1389"/>
      <c r="I773" s="1388"/>
      <c r="J773" s="1391"/>
      <c r="K773" s="1391"/>
      <c r="L773" s="1389"/>
      <c r="M773" s="1382"/>
      <c r="N773" s="1384"/>
    </row>
    <row r="774" spans="1:14" ht="16.5" customHeight="1" x14ac:dyDescent="0.15">
      <c r="A774" s="1385"/>
      <c r="B774" s="1376" t="s">
        <v>837</v>
      </c>
      <c r="C774" s="1377"/>
      <c r="D774" s="1377" t="s">
        <v>838</v>
      </c>
      <c r="E774" s="1377"/>
      <c r="F774" s="1378">
        <v>4469813</v>
      </c>
      <c r="G774" s="1378"/>
      <c r="H774" s="1378"/>
      <c r="I774" s="1377" t="s">
        <v>547</v>
      </c>
      <c r="J774" s="1377"/>
      <c r="K774" s="1377"/>
      <c r="L774" s="1377"/>
      <c r="M774" s="1379"/>
      <c r="N774" s="33">
        <v>80</v>
      </c>
    </row>
    <row r="775" spans="1:14" ht="19.5" customHeight="1" x14ac:dyDescent="0.15">
      <c r="A775" s="34"/>
      <c r="B775" s="1329"/>
      <c r="C775" s="1091"/>
      <c r="D775" s="1373" t="s">
        <v>838</v>
      </c>
      <c r="E775" s="1373"/>
      <c r="F775" s="1375">
        <v>4469814</v>
      </c>
      <c r="G775" s="1375"/>
      <c r="H775" s="1375"/>
      <c r="I775" s="1373" t="s">
        <v>547</v>
      </c>
      <c r="J775" s="1373"/>
      <c r="K775" s="1373"/>
      <c r="L775" s="1373"/>
      <c r="M775" s="1380"/>
      <c r="N775" s="37">
        <v>20</v>
      </c>
    </row>
    <row r="776" spans="1:14" ht="17.75" customHeight="1" x14ac:dyDescent="0.15">
      <c r="A776" s="44"/>
      <c r="B776" s="1365"/>
      <c r="C776" s="1366"/>
      <c r="D776" s="1365"/>
      <c r="E776" s="1366"/>
      <c r="F776" s="1365"/>
      <c r="G776" s="1367"/>
      <c r="H776" s="1366"/>
      <c r="I776" s="1365"/>
      <c r="J776" s="1367"/>
      <c r="K776" s="1367"/>
      <c r="L776" s="1366"/>
      <c r="M776" s="38" t="s">
        <v>548</v>
      </c>
      <c r="N776" s="40">
        <v>100</v>
      </c>
    </row>
    <row r="777" spans="1:14" ht="2" customHeight="1" x14ac:dyDescent="0.15"/>
    <row r="778" spans="1:14" ht="26" customHeight="1" x14ac:dyDescent="0.15">
      <c r="A778" s="53" t="s">
        <v>839</v>
      </c>
      <c r="B778" s="1388" t="s">
        <v>539</v>
      </c>
      <c r="C778" s="1389"/>
      <c r="D778" s="1388" t="s">
        <v>540</v>
      </c>
      <c r="E778" s="1389"/>
      <c r="F778" s="1388" t="s">
        <v>541</v>
      </c>
      <c r="G778" s="1391"/>
      <c r="H778" s="1389"/>
      <c r="I778" s="1388" t="s">
        <v>542</v>
      </c>
      <c r="J778" s="1391"/>
      <c r="K778" s="1391"/>
      <c r="L778" s="1389"/>
      <c r="M778" s="50" t="s">
        <v>543</v>
      </c>
      <c r="N778" s="51" t="s">
        <v>544</v>
      </c>
    </row>
    <row r="779" spans="1:14" ht="26.25" customHeight="1" x14ac:dyDescent="0.15">
      <c r="A779" s="70"/>
      <c r="B779" s="1376" t="s">
        <v>840</v>
      </c>
      <c r="C779" s="1377"/>
      <c r="D779" s="1377" t="s">
        <v>841</v>
      </c>
      <c r="E779" s="1377"/>
      <c r="F779" s="1378">
        <v>4462044</v>
      </c>
      <c r="G779" s="1378"/>
      <c r="H779" s="1378"/>
      <c r="I779" s="1377" t="s">
        <v>547</v>
      </c>
      <c r="J779" s="1377"/>
      <c r="K779" s="1377"/>
      <c r="L779" s="1377"/>
      <c r="M779" s="1368"/>
      <c r="N779" s="33">
        <v>321.67</v>
      </c>
    </row>
    <row r="780" spans="1:14" ht="26.25" customHeight="1" x14ac:dyDescent="0.15">
      <c r="A780" s="70"/>
      <c r="B780" s="1410"/>
      <c r="C780" s="1078"/>
      <c r="D780" s="1373" t="s">
        <v>841</v>
      </c>
      <c r="E780" s="1373"/>
      <c r="F780" s="1375">
        <v>4462045</v>
      </c>
      <c r="G780" s="1375"/>
      <c r="H780" s="1375"/>
      <c r="I780" s="1373" t="s">
        <v>547</v>
      </c>
      <c r="J780" s="1373"/>
      <c r="K780" s="1373"/>
      <c r="L780" s="1373"/>
      <c r="M780" s="1370"/>
      <c r="N780" s="37">
        <v>273.17</v>
      </c>
    </row>
    <row r="781" spans="1:14" ht="18" customHeight="1" x14ac:dyDescent="0.15">
      <c r="A781" s="56"/>
      <c r="B781" s="1152"/>
      <c r="C781" s="1154"/>
      <c r="D781" s="1152"/>
      <c r="E781" s="1154"/>
      <c r="F781" s="1152"/>
      <c r="G781" s="1153"/>
      <c r="H781" s="1154"/>
      <c r="I781" s="1152"/>
      <c r="J781" s="1153"/>
      <c r="K781" s="1153"/>
      <c r="L781" s="1154"/>
      <c r="M781" s="47" t="s">
        <v>548</v>
      </c>
      <c r="N781" s="48">
        <v>594.84</v>
      </c>
    </row>
    <row r="782" spans="1:14" ht="18" customHeight="1" x14ac:dyDescent="0.15">
      <c r="A782" s="1381" t="s">
        <v>842</v>
      </c>
      <c r="B782" s="1396" t="s">
        <v>539</v>
      </c>
      <c r="C782" s="1397"/>
      <c r="D782" s="1396" t="s">
        <v>540</v>
      </c>
      <c r="E782" s="1397"/>
      <c r="F782" s="1396" t="s">
        <v>541</v>
      </c>
      <c r="G782" s="1398"/>
      <c r="H782" s="1397"/>
      <c r="I782" s="1396" t="s">
        <v>542</v>
      </c>
      <c r="J782" s="1398"/>
      <c r="K782" s="1398"/>
      <c r="L782" s="1397"/>
      <c r="M782" s="50" t="s">
        <v>543</v>
      </c>
      <c r="N782" s="51" t="s">
        <v>544</v>
      </c>
    </row>
    <row r="783" spans="1:14" ht="26.25" customHeight="1" x14ac:dyDescent="0.15">
      <c r="A783" s="1394"/>
      <c r="B783" s="1376" t="s">
        <v>843</v>
      </c>
      <c r="C783" s="1377"/>
      <c r="D783" s="1377" t="s">
        <v>844</v>
      </c>
      <c r="E783" s="1377"/>
      <c r="F783" s="1378">
        <v>4469473</v>
      </c>
      <c r="G783" s="1378"/>
      <c r="H783" s="1378"/>
      <c r="I783" s="1377" t="s">
        <v>547</v>
      </c>
      <c r="J783" s="1377"/>
      <c r="K783" s="1377"/>
      <c r="L783" s="1377"/>
      <c r="M783" s="1368"/>
      <c r="N783" s="33">
        <v>80</v>
      </c>
    </row>
    <row r="784" spans="1:14" ht="26.25" customHeight="1" x14ac:dyDescent="0.15">
      <c r="A784" s="66"/>
      <c r="B784" s="1410"/>
      <c r="C784" s="1078"/>
      <c r="D784" s="1373" t="s">
        <v>844</v>
      </c>
      <c r="E784" s="1373"/>
      <c r="F784" s="1375">
        <v>4469474</v>
      </c>
      <c r="G784" s="1375"/>
      <c r="H784" s="1375"/>
      <c r="I784" s="1373" t="s">
        <v>547</v>
      </c>
      <c r="J784" s="1373"/>
      <c r="K784" s="1373"/>
      <c r="L784" s="1373"/>
      <c r="M784" s="1370"/>
      <c r="N784" s="37">
        <v>20</v>
      </c>
    </row>
    <row r="785" spans="1:14" ht="18" customHeight="1" x14ac:dyDescent="0.15">
      <c r="A785" s="44"/>
      <c r="B785" s="1152"/>
      <c r="C785" s="1154"/>
      <c r="D785" s="1152"/>
      <c r="E785" s="1154"/>
      <c r="F785" s="1152"/>
      <c r="G785" s="1153"/>
      <c r="H785" s="1154"/>
      <c r="I785" s="1152"/>
      <c r="J785" s="1153"/>
      <c r="K785" s="1153"/>
      <c r="L785" s="1154"/>
      <c r="M785" s="47" t="s">
        <v>548</v>
      </c>
      <c r="N785" s="48">
        <v>100</v>
      </c>
    </row>
    <row r="786" spans="1:14" ht="18" customHeight="1" x14ac:dyDescent="0.15">
      <c r="A786" s="1381" t="s">
        <v>845</v>
      </c>
      <c r="B786" s="1396" t="s">
        <v>539</v>
      </c>
      <c r="C786" s="1397"/>
      <c r="D786" s="1396" t="s">
        <v>540</v>
      </c>
      <c r="E786" s="1397"/>
      <c r="F786" s="1396" t="s">
        <v>541</v>
      </c>
      <c r="G786" s="1398"/>
      <c r="H786" s="1397"/>
      <c r="I786" s="1396" t="s">
        <v>542</v>
      </c>
      <c r="J786" s="1398"/>
      <c r="K786" s="1398"/>
      <c r="L786" s="1397"/>
      <c r="M786" s="50" t="s">
        <v>543</v>
      </c>
      <c r="N786" s="51" t="s">
        <v>544</v>
      </c>
    </row>
    <row r="787" spans="1:14" ht="18" customHeight="1" x14ac:dyDescent="0.15">
      <c r="A787" s="1394"/>
      <c r="B787" s="1376" t="s">
        <v>846</v>
      </c>
      <c r="C787" s="1377"/>
      <c r="D787" s="1377" t="s">
        <v>847</v>
      </c>
      <c r="E787" s="1377"/>
      <c r="F787" s="1378">
        <v>4463947</v>
      </c>
      <c r="G787" s="1378"/>
      <c r="H787" s="1378"/>
      <c r="I787" s="1377" t="s">
        <v>547</v>
      </c>
      <c r="J787" s="1377"/>
      <c r="K787" s="1377"/>
      <c r="L787" s="1377"/>
      <c r="M787" s="42"/>
      <c r="N787" s="43">
        <v>80</v>
      </c>
    </row>
    <row r="788" spans="1:14" ht="18" customHeight="1" x14ac:dyDescent="0.15">
      <c r="A788" s="1395"/>
      <c r="B788" s="1152"/>
      <c r="C788" s="1154"/>
      <c r="D788" s="1152"/>
      <c r="E788" s="1154"/>
      <c r="F788" s="1152"/>
      <c r="G788" s="1153"/>
      <c r="H788" s="1154"/>
      <c r="I788" s="1152"/>
      <c r="J788" s="1153"/>
      <c r="K788" s="1153"/>
      <c r="L788" s="1154"/>
      <c r="M788" s="47" t="s">
        <v>548</v>
      </c>
      <c r="N788" s="48">
        <v>80</v>
      </c>
    </row>
    <row r="789" spans="1:14" ht="14.25" customHeight="1" x14ac:dyDescent="0.15">
      <c r="A789" s="32" t="s">
        <v>538</v>
      </c>
      <c r="B789" s="1386" t="s">
        <v>539</v>
      </c>
      <c r="C789" s="1387"/>
      <c r="D789" s="1386" t="s">
        <v>540</v>
      </c>
      <c r="E789" s="1387"/>
      <c r="F789" s="1386" t="s">
        <v>541</v>
      </c>
      <c r="G789" s="1390"/>
      <c r="H789" s="1387"/>
      <c r="I789" s="1386" t="s">
        <v>542</v>
      </c>
      <c r="J789" s="1390"/>
      <c r="K789" s="1390"/>
      <c r="L789" s="1387"/>
      <c r="M789" s="1381" t="s">
        <v>543</v>
      </c>
      <c r="N789" s="1383" t="s">
        <v>544</v>
      </c>
    </row>
    <row r="790" spans="1:14" ht="5" customHeight="1" x14ac:dyDescent="0.15">
      <c r="A790" s="1385">
        <v>231259</v>
      </c>
      <c r="B790" s="1388"/>
      <c r="C790" s="1389"/>
      <c r="D790" s="1388"/>
      <c r="E790" s="1389"/>
      <c r="F790" s="1388"/>
      <c r="G790" s="1391"/>
      <c r="H790" s="1389"/>
      <c r="I790" s="1388"/>
      <c r="J790" s="1391"/>
      <c r="K790" s="1391"/>
      <c r="L790" s="1389"/>
      <c r="M790" s="1382"/>
      <c r="N790" s="1384"/>
    </row>
    <row r="791" spans="1:14" ht="16.5" customHeight="1" x14ac:dyDescent="0.15">
      <c r="A791" s="1385"/>
      <c r="B791" s="1376" t="s">
        <v>848</v>
      </c>
      <c r="C791" s="1377"/>
      <c r="D791" s="1377" t="s">
        <v>849</v>
      </c>
      <c r="E791" s="1377"/>
      <c r="F791" s="1378">
        <v>4462304</v>
      </c>
      <c r="G791" s="1378"/>
      <c r="H791" s="1378"/>
      <c r="I791" s="1377" t="s">
        <v>547</v>
      </c>
      <c r="J791" s="1377"/>
      <c r="K791" s="1377"/>
      <c r="L791" s="1377"/>
      <c r="M791" s="1379"/>
      <c r="N791" s="33">
        <v>13</v>
      </c>
    </row>
    <row r="792" spans="1:14" ht="19.5" customHeight="1" x14ac:dyDescent="0.15">
      <c r="A792" s="34"/>
      <c r="B792" s="1329"/>
      <c r="C792" s="1091"/>
      <c r="D792" s="1373" t="s">
        <v>849</v>
      </c>
      <c r="E792" s="1373"/>
      <c r="F792" s="1375">
        <v>4462305</v>
      </c>
      <c r="G792" s="1375"/>
      <c r="H792" s="1375"/>
      <c r="I792" s="1373" t="s">
        <v>547</v>
      </c>
      <c r="J792" s="1373"/>
      <c r="K792" s="1373"/>
      <c r="L792" s="1373"/>
      <c r="M792" s="1380"/>
      <c r="N792" s="37">
        <v>35</v>
      </c>
    </row>
    <row r="793" spans="1:14" ht="18" customHeight="1" x14ac:dyDescent="0.15">
      <c r="A793" s="34"/>
      <c r="B793" s="1365"/>
      <c r="C793" s="1366"/>
      <c r="D793" s="1365"/>
      <c r="E793" s="1366"/>
      <c r="F793" s="1365"/>
      <c r="G793" s="1367"/>
      <c r="H793" s="1366"/>
      <c r="I793" s="1365"/>
      <c r="J793" s="1367"/>
      <c r="K793" s="1367"/>
      <c r="L793" s="1366"/>
      <c r="M793" s="38" t="s">
        <v>548</v>
      </c>
      <c r="N793" s="40">
        <v>48</v>
      </c>
    </row>
    <row r="794" spans="1:14" ht="16.5" customHeight="1" x14ac:dyDescent="0.15">
      <c r="A794" s="34"/>
      <c r="B794" s="1376" t="s">
        <v>850</v>
      </c>
      <c r="C794" s="1377"/>
      <c r="D794" s="1377" t="s">
        <v>849</v>
      </c>
      <c r="E794" s="1377"/>
      <c r="F794" s="1378">
        <v>4462363</v>
      </c>
      <c r="G794" s="1378"/>
      <c r="H794" s="1378"/>
      <c r="I794" s="1377" t="s">
        <v>547</v>
      </c>
      <c r="J794" s="1377"/>
      <c r="K794" s="1377"/>
      <c r="L794" s="1377"/>
      <c r="M794" s="1379"/>
      <c r="N794" s="33">
        <v>13</v>
      </c>
    </row>
    <row r="795" spans="1:14" ht="19.5" customHeight="1" x14ac:dyDescent="0.15">
      <c r="A795" s="34"/>
      <c r="B795" s="1329"/>
      <c r="C795" s="1091"/>
      <c r="D795" s="1373" t="s">
        <v>849</v>
      </c>
      <c r="E795" s="1373"/>
      <c r="F795" s="1375">
        <v>4462364</v>
      </c>
      <c r="G795" s="1375"/>
      <c r="H795" s="1375"/>
      <c r="I795" s="1373" t="s">
        <v>547</v>
      </c>
      <c r="J795" s="1373"/>
      <c r="K795" s="1373"/>
      <c r="L795" s="1373"/>
      <c r="M795" s="1380"/>
      <c r="N795" s="37">
        <v>35</v>
      </c>
    </row>
    <row r="796" spans="1:14" ht="18" customHeight="1" x14ac:dyDescent="0.15">
      <c r="A796" s="34"/>
      <c r="B796" s="1365"/>
      <c r="C796" s="1366"/>
      <c r="D796" s="1365"/>
      <c r="E796" s="1366"/>
      <c r="F796" s="1365"/>
      <c r="G796" s="1367"/>
      <c r="H796" s="1366"/>
      <c r="I796" s="1365"/>
      <c r="J796" s="1367"/>
      <c r="K796" s="1367"/>
      <c r="L796" s="1366"/>
      <c r="M796" s="38" t="s">
        <v>548</v>
      </c>
      <c r="N796" s="40">
        <v>48</v>
      </c>
    </row>
    <row r="797" spans="1:14" ht="16.5" customHeight="1" x14ac:dyDescent="0.15">
      <c r="A797" s="34"/>
      <c r="B797" s="1376" t="s">
        <v>851</v>
      </c>
      <c r="C797" s="1377"/>
      <c r="D797" s="1377" t="s">
        <v>849</v>
      </c>
      <c r="E797" s="1377"/>
      <c r="F797" s="1378">
        <v>4468825</v>
      </c>
      <c r="G797" s="1378"/>
      <c r="H797" s="1378"/>
      <c r="I797" s="1377" t="s">
        <v>547</v>
      </c>
      <c r="J797" s="1377"/>
      <c r="K797" s="1377"/>
      <c r="L797" s="1377"/>
      <c r="M797" s="1379"/>
      <c r="N797" s="33">
        <v>13</v>
      </c>
    </row>
    <row r="798" spans="1:14" ht="19.5" customHeight="1" x14ac:dyDescent="0.15">
      <c r="A798" s="34"/>
      <c r="B798" s="1329"/>
      <c r="C798" s="1091"/>
      <c r="D798" s="1373" t="s">
        <v>849</v>
      </c>
      <c r="E798" s="1373"/>
      <c r="F798" s="1375">
        <v>4468826</v>
      </c>
      <c r="G798" s="1375"/>
      <c r="H798" s="1375"/>
      <c r="I798" s="1373" t="s">
        <v>547</v>
      </c>
      <c r="J798" s="1373"/>
      <c r="K798" s="1373"/>
      <c r="L798" s="1373"/>
      <c r="M798" s="1380"/>
      <c r="N798" s="37">
        <v>35</v>
      </c>
    </row>
    <row r="799" spans="1:14" ht="18" customHeight="1" x14ac:dyDescent="0.15">
      <c r="A799" s="34"/>
      <c r="B799" s="1365"/>
      <c r="C799" s="1366"/>
      <c r="D799" s="1365"/>
      <c r="E799" s="1366"/>
      <c r="F799" s="1365"/>
      <c r="G799" s="1367"/>
      <c r="H799" s="1366"/>
      <c r="I799" s="1365"/>
      <c r="J799" s="1367"/>
      <c r="K799" s="1367"/>
      <c r="L799" s="1366"/>
      <c r="M799" s="38" t="s">
        <v>548</v>
      </c>
      <c r="N799" s="40">
        <v>48</v>
      </c>
    </row>
    <row r="800" spans="1:14" ht="16.5" customHeight="1" x14ac:dyDescent="0.15">
      <c r="A800" s="34"/>
      <c r="B800" s="1376" t="s">
        <v>852</v>
      </c>
      <c r="C800" s="1377"/>
      <c r="D800" s="1377" t="s">
        <v>849</v>
      </c>
      <c r="E800" s="1377"/>
      <c r="F800" s="1378">
        <v>4469236</v>
      </c>
      <c r="G800" s="1378"/>
      <c r="H800" s="1378"/>
      <c r="I800" s="1377" t="s">
        <v>547</v>
      </c>
      <c r="J800" s="1377"/>
      <c r="K800" s="1377"/>
      <c r="L800" s="1377"/>
      <c r="M800" s="1379"/>
      <c r="N800" s="33">
        <v>13</v>
      </c>
    </row>
    <row r="801" spans="1:14" ht="19.5" customHeight="1" x14ac:dyDescent="0.15">
      <c r="A801" s="34"/>
      <c r="B801" s="1329"/>
      <c r="C801" s="1091"/>
      <c r="D801" s="1373" t="s">
        <v>849</v>
      </c>
      <c r="E801" s="1373"/>
      <c r="F801" s="1375">
        <v>4469237</v>
      </c>
      <c r="G801" s="1375"/>
      <c r="H801" s="1375"/>
      <c r="I801" s="1373" t="s">
        <v>547</v>
      </c>
      <c r="J801" s="1373"/>
      <c r="K801" s="1373"/>
      <c r="L801" s="1373"/>
      <c r="M801" s="1380"/>
      <c r="N801" s="37">
        <v>35</v>
      </c>
    </row>
    <row r="802" spans="1:14" ht="18" customHeight="1" x14ac:dyDescent="0.15">
      <c r="A802" s="44"/>
      <c r="B802" s="1152"/>
      <c r="C802" s="1154"/>
      <c r="D802" s="1152"/>
      <c r="E802" s="1154"/>
      <c r="F802" s="1152"/>
      <c r="G802" s="1153"/>
      <c r="H802" s="1154"/>
      <c r="I802" s="1152"/>
      <c r="J802" s="1153"/>
      <c r="K802" s="1153"/>
      <c r="L802" s="1154"/>
      <c r="M802" s="47" t="s">
        <v>548</v>
      </c>
      <c r="N802" s="48">
        <v>48</v>
      </c>
    </row>
    <row r="803" spans="1:14" ht="18" customHeight="1" x14ac:dyDescent="0.15">
      <c r="A803" s="1381" t="s">
        <v>853</v>
      </c>
      <c r="B803" s="1396" t="s">
        <v>539</v>
      </c>
      <c r="C803" s="1397"/>
      <c r="D803" s="1396" t="s">
        <v>540</v>
      </c>
      <c r="E803" s="1397"/>
      <c r="F803" s="1396" t="s">
        <v>541</v>
      </c>
      <c r="G803" s="1398"/>
      <c r="H803" s="1397"/>
      <c r="I803" s="1396" t="s">
        <v>542</v>
      </c>
      <c r="J803" s="1398"/>
      <c r="K803" s="1398"/>
      <c r="L803" s="1397"/>
      <c r="M803" s="50" t="s">
        <v>543</v>
      </c>
      <c r="N803" s="51" t="s">
        <v>544</v>
      </c>
    </row>
    <row r="804" spans="1:14" ht="26.25" customHeight="1" x14ac:dyDescent="0.15">
      <c r="A804" s="1394"/>
      <c r="B804" s="1376" t="s">
        <v>854</v>
      </c>
      <c r="C804" s="1377"/>
      <c r="D804" s="1377" t="s">
        <v>855</v>
      </c>
      <c r="E804" s="1377"/>
      <c r="F804" s="1378">
        <v>4463837</v>
      </c>
      <c r="G804" s="1378"/>
      <c r="H804" s="1378"/>
      <c r="I804" s="1377" t="s">
        <v>547</v>
      </c>
      <c r="J804" s="1377"/>
      <c r="K804" s="1377"/>
      <c r="L804" s="1377"/>
      <c r="M804" s="52"/>
      <c r="N804" s="43">
        <v>130</v>
      </c>
    </row>
    <row r="805" spans="1:14" ht="18" customHeight="1" x14ac:dyDescent="0.15">
      <c r="A805" s="1395"/>
      <c r="B805" s="1152"/>
      <c r="C805" s="1154"/>
      <c r="D805" s="1152"/>
      <c r="E805" s="1154"/>
      <c r="F805" s="1152"/>
      <c r="G805" s="1153"/>
      <c r="H805" s="1154"/>
      <c r="I805" s="1152"/>
      <c r="J805" s="1153"/>
      <c r="K805" s="1153"/>
      <c r="L805" s="1154"/>
      <c r="M805" s="47" t="s">
        <v>548</v>
      </c>
      <c r="N805" s="48">
        <v>130</v>
      </c>
    </row>
    <row r="806" spans="1:14" ht="18" customHeight="1" x14ac:dyDescent="0.15">
      <c r="A806" s="1381" t="s">
        <v>856</v>
      </c>
      <c r="B806" s="1396" t="s">
        <v>539</v>
      </c>
      <c r="C806" s="1397"/>
      <c r="D806" s="1396" t="s">
        <v>540</v>
      </c>
      <c r="E806" s="1397"/>
      <c r="F806" s="1396" t="s">
        <v>541</v>
      </c>
      <c r="G806" s="1398"/>
      <c r="H806" s="1397"/>
      <c r="I806" s="1396" t="s">
        <v>542</v>
      </c>
      <c r="J806" s="1398"/>
      <c r="K806" s="1398"/>
      <c r="L806" s="1397"/>
      <c r="M806" s="50" t="s">
        <v>543</v>
      </c>
      <c r="N806" s="51" t="s">
        <v>544</v>
      </c>
    </row>
    <row r="807" spans="1:14" ht="26.25" customHeight="1" x14ac:dyDescent="0.15">
      <c r="A807" s="1394"/>
      <c r="B807" s="1376" t="s">
        <v>857</v>
      </c>
      <c r="C807" s="1377"/>
      <c r="D807" s="1377" t="s">
        <v>858</v>
      </c>
      <c r="E807" s="1377"/>
      <c r="F807" s="1378">
        <v>4466916</v>
      </c>
      <c r="G807" s="1378"/>
      <c r="H807" s="1378"/>
      <c r="I807" s="1377" t="s">
        <v>547</v>
      </c>
      <c r="J807" s="1377"/>
      <c r="K807" s="1377"/>
      <c r="L807" s="1377"/>
      <c r="M807" s="1368"/>
      <c r="N807" s="33">
        <v>100</v>
      </c>
    </row>
    <row r="808" spans="1:14" ht="26.25" customHeight="1" x14ac:dyDescent="0.15">
      <c r="A808" s="66"/>
      <c r="B808" s="1410"/>
      <c r="C808" s="1078"/>
      <c r="D808" s="1373" t="s">
        <v>858</v>
      </c>
      <c r="E808" s="1373"/>
      <c r="F808" s="1375">
        <v>4466917</v>
      </c>
      <c r="G808" s="1375"/>
      <c r="H808" s="1375"/>
      <c r="I808" s="1373" t="s">
        <v>547</v>
      </c>
      <c r="J808" s="1373"/>
      <c r="K808" s="1373"/>
      <c r="L808" s="1373"/>
      <c r="M808" s="1370"/>
      <c r="N808" s="37">
        <v>25</v>
      </c>
    </row>
    <row r="809" spans="1:14" ht="17.75" customHeight="1" x14ac:dyDescent="0.15">
      <c r="A809" s="44"/>
      <c r="B809" s="1365"/>
      <c r="C809" s="1366"/>
      <c r="D809" s="1365"/>
      <c r="E809" s="1366"/>
      <c r="F809" s="1365"/>
      <c r="G809" s="1367"/>
      <c r="H809" s="1366"/>
      <c r="I809" s="1365"/>
      <c r="J809" s="1367"/>
      <c r="K809" s="1367"/>
      <c r="L809" s="1366"/>
      <c r="M809" s="38" t="s">
        <v>548</v>
      </c>
      <c r="N809" s="40">
        <v>125</v>
      </c>
    </row>
    <row r="810" spans="1:14" ht="2" customHeight="1" x14ac:dyDescent="0.15"/>
    <row r="811" spans="1:14" ht="17.75" customHeight="1" x14ac:dyDescent="0.15">
      <c r="A811" s="1392" t="s">
        <v>859</v>
      </c>
      <c r="B811" s="1388" t="s">
        <v>539</v>
      </c>
      <c r="C811" s="1389"/>
      <c r="D811" s="1388" t="s">
        <v>540</v>
      </c>
      <c r="E811" s="1389"/>
      <c r="F811" s="1388" t="s">
        <v>541</v>
      </c>
      <c r="G811" s="1391"/>
      <c r="H811" s="1389"/>
      <c r="I811" s="1388" t="s">
        <v>542</v>
      </c>
      <c r="J811" s="1391"/>
      <c r="K811" s="1391"/>
      <c r="L811" s="1389"/>
      <c r="M811" s="50" t="s">
        <v>543</v>
      </c>
      <c r="N811" s="51" t="s">
        <v>544</v>
      </c>
    </row>
    <row r="812" spans="1:14" ht="52.25" customHeight="1" x14ac:dyDescent="0.15">
      <c r="A812" s="1392"/>
      <c r="B812" s="1376" t="s">
        <v>860</v>
      </c>
      <c r="C812" s="1377"/>
      <c r="D812" s="1368" t="s">
        <v>861</v>
      </c>
      <c r="E812" s="1368"/>
      <c r="F812" s="1368" t="s">
        <v>862</v>
      </c>
      <c r="G812" s="1368"/>
      <c r="H812" s="1368"/>
      <c r="I812" s="1368" t="s">
        <v>592</v>
      </c>
      <c r="J812" s="1368"/>
      <c r="K812" s="1368"/>
      <c r="L812" s="1368"/>
      <c r="M812" s="1426" t="s">
        <v>863</v>
      </c>
      <c r="N812" s="1426"/>
    </row>
    <row r="813" spans="1:14" ht="18" customHeight="1" x14ac:dyDescent="0.15">
      <c r="A813" s="1393"/>
      <c r="B813" s="1152"/>
      <c r="C813" s="1154"/>
      <c r="D813" s="1152"/>
      <c r="E813" s="1154"/>
      <c r="F813" s="1152"/>
      <c r="G813" s="1153"/>
      <c r="H813" s="1154"/>
      <c r="I813" s="1152"/>
      <c r="J813" s="1153"/>
      <c r="K813" s="1153"/>
      <c r="L813" s="1154"/>
      <c r="M813" s="47" t="s">
        <v>548</v>
      </c>
      <c r="N813" s="48">
        <v>148</v>
      </c>
    </row>
    <row r="814" spans="1:14" ht="14.25" customHeight="1" x14ac:dyDescent="0.15">
      <c r="A814" s="32" t="s">
        <v>538</v>
      </c>
      <c r="B814" s="1386" t="s">
        <v>539</v>
      </c>
      <c r="C814" s="1387"/>
      <c r="D814" s="1386" t="s">
        <v>540</v>
      </c>
      <c r="E814" s="1387"/>
      <c r="F814" s="1386" t="s">
        <v>541</v>
      </c>
      <c r="G814" s="1390"/>
      <c r="H814" s="1387"/>
      <c r="I814" s="1386" t="s">
        <v>542</v>
      </c>
      <c r="J814" s="1390"/>
      <c r="K814" s="1390"/>
      <c r="L814" s="1387"/>
      <c r="M814" s="32" t="s">
        <v>543</v>
      </c>
      <c r="N814" s="61" t="s">
        <v>544</v>
      </c>
    </row>
    <row r="815" spans="1:14" ht="14.25" customHeight="1" x14ac:dyDescent="0.15">
      <c r="A815" s="68">
        <v>232011</v>
      </c>
      <c r="B815" s="1365"/>
      <c r="C815" s="1366"/>
      <c r="D815" s="1365"/>
      <c r="E815" s="1366"/>
      <c r="F815" s="1365"/>
      <c r="G815" s="1367"/>
      <c r="H815" s="1366"/>
      <c r="I815" s="1365"/>
      <c r="J815" s="1367"/>
      <c r="K815" s="1367"/>
      <c r="L815" s="1366"/>
      <c r="M815" s="62"/>
      <c r="N815" s="62"/>
    </row>
    <row r="816" spans="1:14" ht="16.5" customHeight="1" x14ac:dyDescent="0.15">
      <c r="A816" s="34"/>
      <c r="B816" s="1376" t="s">
        <v>864</v>
      </c>
      <c r="C816" s="1377"/>
      <c r="D816" s="1377" t="s">
        <v>865</v>
      </c>
      <c r="E816" s="1377"/>
      <c r="F816" s="1378">
        <v>4462433</v>
      </c>
      <c r="G816" s="1378"/>
      <c r="H816" s="1378"/>
      <c r="I816" s="1377" t="s">
        <v>547</v>
      </c>
      <c r="J816" s="1377"/>
      <c r="K816" s="1377"/>
      <c r="L816" s="1377"/>
      <c r="M816" s="1368"/>
      <c r="N816" s="33">
        <v>13</v>
      </c>
    </row>
    <row r="817" spans="1:14" ht="18" customHeight="1" x14ac:dyDescent="0.15">
      <c r="A817" s="34"/>
      <c r="B817" s="1329"/>
      <c r="C817" s="1091"/>
      <c r="D817" s="1373" t="s">
        <v>865</v>
      </c>
      <c r="E817" s="1373"/>
      <c r="F817" s="1375">
        <v>4462434</v>
      </c>
      <c r="G817" s="1375"/>
      <c r="H817" s="1375"/>
      <c r="I817" s="1373" t="s">
        <v>547</v>
      </c>
      <c r="J817" s="1373"/>
      <c r="K817" s="1373"/>
      <c r="L817" s="1373"/>
      <c r="M817" s="1369"/>
      <c r="N817" s="35">
        <v>13</v>
      </c>
    </row>
    <row r="818" spans="1:14" ht="18" customHeight="1" x14ac:dyDescent="0.15">
      <c r="A818" s="34"/>
      <c r="B818" s="1329"/>
      <c r="C818" s="1091"/>
      <c r="D818" s="1373" t="s">
        <v>865</v>
      </c>
      <c r="E818" s="1373"/>
      <c r="F818" s="1375">
        <v>4462435</v>
      </c>
      <c r="G818" s="1375"/>
      <c r="H818" s="1375"/>
      <c r="I818" s="1373" t="s">
        <v>547</v>
      </c>
      <c r="J818" s="1373"/>
      <c r="K818" s="1373"/>
      <c r="L818" s="1373"/>
      <c r="M818" s="1369"/>
      <c r="N818" s="35">
        <v>195</v>
      </c>
    </row>
    <row r="819" spans="1:14" ht="19.5" customHeight="1" x14ac:dyDescent="0.15">
      <c r="A819" s="34"/>
      <c r="B819" s="1329"/>
      <c r="C819" s="1091"/>
      <c r="D819" s="1373" t="s">
        <v>865</v>
      </c>
      <c r="E819" s="1373"/>
      <c r="F819" s="1375">
        <v>4462436</v>
      </c>
      <c r="G819" s="1375"/>
      <c r="H819" s="1375"/>
      <c r="I819" s="1373" t="s">
        <v>547</v>
      </c>
      <c r="J819" s="1373"/>
      <c r="K819" s="1373"/>
      <c r="L819" s="1373"/>
      <c r="M819" s="1370"/>
      <c r="N819" s="37">
        <v>35</v>
      </c>
    </row>
    <row r="820" spans="1:14" ht="18" customHeight="1" x14ac:dyDescent="0.15">
      <c r="A820" s="34"/>
      <c r="B820" s="1365"/>
      <c r="C820" s="1366"/>
      <c r="D820" s="1365"/>
      <c r="E820" s="1366"/>
      <c r="F820" s="1365"/>
      <c r="G820" s="1367"/>
      <c r="H820" s="1366"/>
      <c r="I820" s="1365"/>
      <c r="J820" s="1367"/>
      <c r="K820" s="1367"/>
      <c r="L820" s="1366"/>
      <c r="M820" s="38" t="s">
        <v>548</v>
      </c>
      <c r="N820" s="40">
        <v>256</v>
      </c>
    </row>
    <row r="821" spans="1:14" ht="16.5" customHeight="1" x14ac:dyDescent="0.15">
      <c r="A821" s="34"/>
      <c r="B821" s="1376" t="s">
        <v>866</v>
      </c>
      <c r="C821" s="1377"/>
      <c r="D821" s="1377" t="s">
        <v>865</v>
      </c>
      <c r="E821" s="1377"/>
      <c r="F821" s="1378">
        <v>4462440</v>
      </c>
      <c r="G821" s="1378"/>
      <c r="H821" s="1378"/>
      <c r="I821" s="1377" t="s">
        <v>547</v>
      </c>
      <c r="J821" s="1377"/>
      <c r="K821" s="1377"/>
      <c r="L821" s="1377"/>
      <c r="M821" s="1368"/>
      <c r="N821" s="33">
        <v>13</v>
      </c>
    </row>
    <row r="822" spans="1:14" ht="18" customHeight="1" x14ac:dyDescent="0.15">
      <c r="A822" s="34"/>
      <c r="B822" s="1329"/>
      <c r="C822" s="1091"/>
      <c r="D822" s="1373" t="s">
        <v>865</v>
      </c>
      <c r="E822" s="1373"/>
      <c r="F822" s="1375">
        <v>4462441</v>
      </c>
      <c r="G822" s="1375"/>
      <c r="H822" s="1375"/>
      <c r="I822" s="1373" t="s">
        <v>547</v>
      </c>
      <c r="J822" s="1373"/>
      <c r="K822" s="1373"/>
      <c r="L822" s="1373"/>
      <c r="M822" s="1369"/>
      <c r="N822" s="35">
        <v>13</v>
      </c>
    </row>
    <row r="823" spans="1:14" ht="18" customHeight="1" x14ac:dyDescent="0.15">
      <c r="A823" s="34"/>
      <c r="B823" s="1329"/>
      <c r="C823" s="1091"/>
      <c r="D823" s="1373" t="s">
        <v>865</v>
      </c>
      <c r="E823" s="1373"/>
      <c r="F823" s="1375">
        <v>4462442</v>
      </c>
      <c r="G823" s="1375"/>
      <c r="H823" s="1375"/>
      <c r="I823" s="1373" t="s">
        <v>547</v>
      </c>
      <c r="J823" s="1373"/>
      <c r="K823" s="1373"/>
      <c r="L823" s="1373"/>
      <c r="M823" s="1369"/>
      <c r="N823" s="35">
        <v>195</v>
      </c>
    </row>
    <row r="824" spans="1:14" ht="19.5" customHeight="1" x14ac:dyDescent="0.15">
      <c r="A824" s="34"/>
      <c r="B824" s="1329"/>
      <c r="C824" s="1091"/>
      <c r="D824" s="1373" t="s">
        <v>865</v>
      </c>
      <c r="E824" s="1373"/>
      <c r="F824" s="1375">
        <v>4462443</v>
      </c>
      <c r="G824" s="1375"/>
      <c r="H824" s="1375"/>
      <c r="I824" s="1373" t="s">
        <v>547</v>
      </c>
      <c r="J824" s="1373"/>
      <c r="K824" s="1373"/>
      <c r="L824" s="1373"/>
      <c r="M824" s="1370"/>
      <c r="N824" s="37">
        <v>35</v>
      </c>
    </row>
    <row r="825" spans="1:14" ht="18" customHeight="1" x14ac:dyDescent="0.15">
      <c r="A825" s="34"/>
      <c r="B825" s="1365"/>
      <c r="C825" s="1366"/>
      <c r="D825" s="1365"/>
      <c r="E825" s="1366"/>
      <c r="F825" s="1365"/>
      <c r="G825" s="1367"/>
      <c r="H825" s="1366"/>
      <c r="I825" s="1365"/>
      <c r="J825" s="1367"/>
      <c r="K825" s="1367"/>
      <c r="L825" s="1366"/>
      <c r="M825" s="38" t="s">
        <v>548</v>
      </c>
      <c r="N825" s="40">
        <v>256</v>
      </c>
    </row>
    <row r="826" spans="1:14" ht="16.5" customHeight="1" x14ac:dyDescent="0.15">
      <c r="A826" s="34"/>
      <c r="B826" s="1376" t="s">
        <v>867</v>
      </c>
      <c r="C826" s="1377"/>
      <c r="D826" s="1377" t="s">
        <v>865</v>
      </c>
      <c r="E826" s="1377"/>
      <c r="F826" s="1378">
        <v>4462447</v>
      </c>
      <c r="G826" s="1378"/>
      <c r="H826" s="1378"/>
      <c r="I826" s="1377" t="s">
        <v>547</v>
      </c>
      <c r="J826" s="1377"/>
      <c r="K826" s="1377"/>
      <c r="L826" s="1377"/>
      <c r="M826" s="1368"/>
      <c r="N826" s="33">
        <v>13</v>
      </c>
    </row>
    <row r="827" spans="1:14" ht="18" customHeight="1" x14ac:dyDescent="0.15">
      <c r="A827" s="34"/>
      <c r="B827" s="1329"/>
      <c r="C827" s="1091"/>
      <c r="D827" s="1373" t="s">
        <v>865</v>
      </c>
      <c r="E827" s="1373"/>
      <c r="F827" s="1375">
        <v>4462448</v>
      </c>
      <c r="G827" s="1375"/>
      <c r="H827" s="1375"/>
      <c r="I827" s="1373" t="s">
        <v>547</v>
      </c>
      <c r="J827" s="1373"/>
      <c r="K827" s="1373"/>
      <c r="L827" s="1373"/>
      <c r="M827" s="1369"/>
      <c r="N827" s="35">
        <v>13</v>
      </c>
    </row>
    <row r="828" spans="1:14" ht="18" customHeight="1" x14ac:dyDescent="0.15">
      <c r="A828" s="34"/>
      <c r="B828" s="1329"/>
      <c r="C828" s="1091"/>
      <c r="D828" s="1373" t="s">
        <v>865</v>
      </c>
      <c r="E828" s="1373"/>
      <c r="F828" s="1375">
        <v>4462449</v>
      </c>
      <c r="G828" s="1375"/>
      <c r="H828" s="1375"/>
      <c r="I828" s="1373" t="s">
        <v>547</v>
      </c>
      <c r="J828" s="1373"/>
      <c r="K828" s="1373"/>
      <c r="L828" s="1373"/>
      <c r="M828" s="1369"/>
      <c r="N828" s="35">
        <v>195</v>
      </c>
    </row>
    <row r="829" spans="1:14" ht="19.5" customHeight="1" x14ac:dyDescent="0.15">
      <c r="A829" s="34"/>
      <c r="B829" s="1329"/>
      <c r="C829" s="1091"/>
      <c r="D829" s="1373" t="s">
        <v>865</v>
      </c>
      <c r="E829" s="1373"/>
      <c r="F829" s="1375">
        <v>4462450</v>
      </c>
      <c r="G829" s="1375"/>
      <c r="H829" s="1375"/>
      <c r="I829" s="1373" t="s">
        <v>547</v>
      </c>
      <c r="J829" s="1373"/>
      <c r="K829" s="1373"/>
      <c r="L829" s="1373"/>
      <c r="M829" s="1370"/>
      <c r="N829" s="37">
        <v>35</v>
      </c>
    </row>
    <row r="830" spans="1:14" ht="18" customHeight="1" x14ac:dyDescent="0.15">
      <c r="A830" s="44"/>
      <c r="B830" s="1152"/>
      <c r="C830" s="1154"/>
      <c r="D830" s="1152"/>
      <c r="E830" s="1154"/>
      <c r="F830" s="1152"/>
      <c r="G830" s="1153"/>
      <c r="H830" s="1154"/>
      <c r="I830" s="1152"/>
      <c r="J830" s="1153"/>
      <c r="K830" s="1153"/>
      <c r="L830" s="1154"/>
      <c r="M830" s="47" t="s">
        <v>548</v>
      </c>
      <c r="N830" s="48">
        <v>256</v>
      </c>
    </row>
    <row r="831" spans="1:14" ht="18" customHeight="1" x14ac:dyDescent="0.15">
      <c r="A831" s="1381" t="s">
        <v>868</v>
      </c>
      <c r="B831" s="1396" t="s">
        <v>539</v>
      </c>
      <c r="C831" s="1397"/>
      <c r="D831" s="1396" t="s">
        <v>540</v>
      </c>
      <c r="E831" s="1397"/>
      <c r="F831" s="1396" t="s">
        <v>541</v>
      </c>
      <c r="G831" s="1398"/>
      <c r="H831" s="1397"/>
      <c r="I831" s="1396" t="s">
        <v>542</v>
      </c>
      <c r="J831" s="1398"/>
      <c r="K831" s="1398"/>
      <c r="L831" s="1397"/>
      <c r="M831" s="50" t="s">
        <v>543</v>
      </c>
      <c r="N831" s="51" t="s">
        <v>544</v>
      </c>
    </row>
    <row r="832" spans="1:14" ht="18" customHeight="1" x14ac:dyDescent="0.15">
      <c r="A832" s="1394"/>
      <c r="B832" s="1376" t="s">
        <v>869</v>
      </c>
      <c r="C832" s="1377"/>
      <c r="D832" s="1377" t="s">
        <v>870</v>
      </c>
      <c r="E832" s="1377"/>
      <c r="F832" s="1378">
        <v>4467445</v>
      </c>
      <c r="G832" s="1378"/>
      <c r="H832" s="1378"/>
      <c r="I832" s="1377" t="s">
        <v>547</v>
      </c>
      <c r="J832" s="1377"/>
      <c r="K832" s="1377"/>
      <c r="L832" s="1377"/>
      <c r="M832" s="42"/>
      <c r="N832" s="43">
        <v>409</v>
      </c>
    </row>
    <row r="833" spans="1:14" ht="18" customHeight="1" x14ac:dyDescent="0.15">
      <c r="A833" s="1395"/>
      <c r="B833" s="1152"/>
      <c r="C833" s="1154"/>
      <c r="D833" s="1152"/>
      <c r="E833" s="1154"/>
      <c r="F833" s="1152"/>
      <c r="G833" s="1153"/>
      <c r="H833" s="1154"/>
      <c r="I833" s="1152"/>
      <c r="J833" s="1153"/>
      <c r="K833" s="1153"/>
      <c r="L833" s="1154"/>
      <c r="M833" s="47" t="s">
        <v>548</v>
      </c>
      <c r="N833" s="48">
        <v>409</v>
      </c>
    </row>
    <row r="834" spans="1:14" ht="18" customHeight="1" x14ac:dyDescent="0.15">
      <c r="A834" s="1381" t="s">
        <v>871</v>
      </c>
      <c r="B834" s="1396" t="s">
        <v>539</v>
      </c>
      <c r="C834" s="1397"/>
      <c r="D834" s="1396" t="s">
        <v>540</v>
      </c>
      <c r="E834" s="1397"/>
      <c r="F834" s="1396" t="s">
        <v>541</v>
      </c>
      <c r="G834" s="1398"/>
      <c r="H834" s="1397"/>
      <c r="I834" s="1396" t="s">
        <v>542</v>
      </c>
      <c r="J834" s="1398"/>
      <c r="K834" s="1398"/>
      <c r="L834" s="1397"/>
      <c r="M834" s="50" t="s">
        <v>543</v>
      </c>
      <c r="N834" s="51" t="s">
        <v>544</v>
      </c>
    </row>
    <row r="835" spans="1:14" ht="26.25" customHeight="1" x14ac:dyDescent="0.15">
      <c r="A835" s="1394"/>
      <c r="B835" s="1376" t="s">
        <v>872</v>
      </c>
      <c r="C835" s="1377"/>
      <c r="D835" s="1377" t="s">
        <v>873</v>
      </c>
      <c r="E835" s="1377"/>
      <c r="F835" s="1378">
        <v>4462684</v>
      </c>
      <c r="G835" s="1378"/>
      <c r="H835" s="1378"/>
      <c r="I835" s="1377" t="s">
        <v>547</v>
      </c>
      <c r="J835" s="1377"/>
      <c r="K835" s="1377"/>
      <c r="L835" s="1377"/>
      <c r="M835" s="1368"/>
      <c r="N835" s="33">
        <v>13</v>
      </c>
    </row>
    <row r="836" spans="1:14" ht="26.25" customHeight="1" x14ac:dyDescent="0.15">
      <c r="A836" s="66"/>
      <c r="B836" s="1410"/>
      <c r="C836" s="1078"/>
      <c r="D836" s="1373" t="s">
        <v>873</v>
      </c>
      <c r="E836" s="1373"/>
      <c r="F836" s="1375">
        <v>4462685</v>
      </c>
      <c r="G836" s="1375"/>
      <c r="H836" s="1375"/>
      <c r="I836" s="1373" t="s">
        <v>547</v>
      </c>
      <c r="J836" s="1373"/>
      <c r="K836" s="1373"/>
      <c r="L836" s="1373"/>
      <c r="M836" s="1370"/>
      <c r="N836" s="37">
        <v>35</v>
      </c>
    </row>
    <row r="837" spans="1:14" ht="18" customHeight="1" x14ac:dyDescent="0.15">
      <c r="A837" s="44"/>
      <c r="B837" s="1152"/>
      <c r="C837" s="1154"/>
      <c r="D837" s="1152"/>
      <c r="E837" s="1154"/>
      <c r="F837" s="1152"/>
      <c r="G837" s="1153"/>
      <c r="H837" s="1154"/>
      <c r="I837" s="1152"/>
      <c r="J837" s="1153"/>
      <c r="K837" s="1153"/>
      <c r="L837" s="1154"/>
      <c r="M837" s="47" t="s">
        <v>548</v>
      </c>
      <c r="N837" s="48">
        <v>48</v>
      </c>
    </row>
    <row r="838" spans="1:14" ht="18" customHeight="1" x14ac:dyDescent="0.15">
      <c r="A838" s="1381" t="s">
        <v>874</v>
      </c>
      <c r="B838" s="1396" t="s">
        <v>539</v>
      </c>
      <c r="C838" s="1397"/>
      <c r="D838" s="1396" t="s">
        <v>540</v>
      </c>
      <c r="E838" s="1397"/>
      <c r="F838" s="1396" t="s">
        <v>541</v>
      </c>
      <c r="G838" s="1398"/>
      <c r="H838" s="1397"/>
      <c r="I838" s="1396" t="s">
        <v>542</v>
      </c>
      <c r="J838" s="1398"/>
      <c r="K838" s="1398"/>
      <c r="L838" s="1397"/>
      <c r="M838" s="50" t="s">
        <v>543</v>
      </c>
      <c r="N838" s="51" t="s">
        <v>544</v>
      </c>
    </row>
    <row r="839" spans="1:14" ht="26.25" customHeight="1" x14ac:dyDescent="0.15">
      <c r="A839" s="1394"/>
      <c r="B839" s="1376" t="s">
        <v>875</v>
      </c>
      <c r="C839" s="1377"/>
      <c r="D839" s="1377" t="s">
        <v>876</v>
      </c>
      <c r="E839" s="1377"/>
      <c r="F839" s="1378">
        <v>4465731</v>
      </c>
      <c r="G839" s="1378"/>
      <c r="H839" s="1378"/>
      <c r="I839" s="1377" t="s">
        <v>547</v>
      </c>
      <c r="J839" s="1377"/>
      <c r="K839" s="1377"/>
      <c r="L839" s="1377"/>
      <c r="M839" s="52"/>
      <c r="N839" s="43">
        <v>302</v>
      </c>
    </row>
    <row r="840" spans="1:14" ht="18" customHeight="1" x14ac:dyDescent="0.15">
      <c r="A840" s="1395"/>
      <c r="B840" s="1152"/>
      <c r="C840" s="1154"/>
      <c r="D840" s="1152"/>
      <c r="E840" s="1154"/>
      <c r="F840" s="1152"/>
      <c r="G840" s="1153"/>
      <c r="H840" s="1154"/>
      <c r="I840" s="1152"/>
      <c r="J840" s="1153"/>
      <c r="K840" s="1153"/>
      <c r="L840" s="1154"/>
      <c r="M840" s="47" t="s">
        <v>548</v>
      </c>
      <c r="N840" s="48">
        <v>302</v>
      </c>
    </row>
    <row r="841" spans="1:14" ht="18" customHeight="1" x14ac:dyDescent="0.15">
      <c r="A841" s="1381" t="s">
        <v>877</v>
      </c>
      <c r="B841" s="1396" t="s">
        <v>539</v>
      </c>
      <c r="C841" s="1397"/>
      <c r="D841" s="1396" t="s">
        <v>540</v>
      </c>
      <c r="E841" s="1397"/>
      <c r="F841" s="1396" t="s">
        <v>541</v>
      </c>
      <c r="G841" s="1398"/>
      <c r="H841" s="1397"/>
      <c r="I841" s="1396" t="s">
        <v>542</v>
      </c>
      <c r="J841" s="1398"/>
      <c r="K841" s="1398"/>
      <c r="L841" s="1397"/>
      <c r="M841" s="50" t="s">
        <v>543</v>
      </c>
      <c r="N841" s="51" t="s">
        <v>544</v>
      </c>
    </row>
    <row r="842" spans="1:14" ht="16.5" customHeight="1" x14ac:dyDescent="0.15">
      <c r="A842" s="1394"/>
      <c r="B842" s="1376" t="s">
        <v>878</v>
      </c>
      <c r="C842" s="1377"/>
      <c r="D842" s="1377" t="s">
        <v>879</v>
      </c>
      <c r="E842" s="1377"/>
      <c r="F842" s="1378">
        <v>4467440</v>
      </c>
      <c r="G842" s="1378"/>
      <c r="H842" s="1378"/>
      <c r="I842" s="1377" t="s">
        <v>547</v>
      </c>
      <c r="J842" s="1377"/>
      <c r="K842" s="1377"/>
      <c r="L842" s="1377"/>
      <c r="M842" s="1379"/>
      <c r="N842" s="33">
        <v>80</v>
      </c>
    </row>
    <row r="843" spans="1:14" ht="19.25" customHeight="1" x14ac:dyDescent="0.15">
      <c r="A843" s="44"/>
      <c r="B843" s="1329"/>
      <c r="C843" s="1091"/>
      <c r="D843" s="1373" t="s">
        <v>879</v>
      </c>
      <c r="E843" s="1373"/>
      <c r="F843" s="1375">
        <v>4467441</v>
      </c>
      <c r="G843" s="1375"/>
      <c r="H843" s="1375"/>
      <c r="I843" s="1373" t="s">
        <v>547</v>
      </c>
      <c r="J843" s="1373"/>
      <c r="K843" s="1373"/>
      <c r="L843" s="1373"/>
      <c r="M843" s="1078"/>
      <c r="N843" s="35">
        <v>20</v>
      </c>
    </row>
    <row r="844" spans="1:14" ht="2" customHeight="1" x14ac:dyDescent="0.15"/>
    <row r="845" spans="1:14" ht="17.75" customHeight="1" x14ac:dyDescent="0.15">
      <c r="A845" s="46" t="s">
        <v>538</v>
      </c>
      <c r="B845" s="1152"/>
      <c r="C845" s="1154"/>
      <c r="D845" s="1152"/>
      <c r="E845" s="1154"/>
      <c r="F845" s="1152"/>
      <c r="G845" s="1153"/>
      <c r="H845" s="1154"/>
      <c r="I845" s="1152"/>
      <c r="J845" s="1153"/>
      <c r="K845" s="1153"/>
      <c r="L845" s="1154"/>
      <c r="M845" s="47" t="s">
        <v>548</v>
      </c>
      <c r="N845" s="48">
        <v>100</v>
      </c>
    </row>
    <row r="846" spans="1:14" ht="26.25" customHeight="1" x14ac:dyDescent="0.15">
      <c r="A846" s="32" t="s">
        <v>880</v>
      </c>
      <c r="B846" s="1396" t="s">
        <v>539</v>
      </c>
      <c r="C846" s="1397"/>
      <c r="D846" s="1396" t="s">
        <v>540</v>
      </c>
      <c r="E846" s="1397"/>
      <c r="F846" s="1396" t="s">
        <v>541</v>
      </c>
      <c r="G846" s="1398"/>
      <c r="H846" s="1397"/>
      <c r="I846" s="1396" t="s">
        <v>542</v>
      </c>
      <c r="J846" s="1398"/>
      <c r="K846" s="1398"/>
      <c r="L846" s="1397"/>
      <c r="M846" s="50" t="s">
        <v>543</v>
      </c>
      <c r="N846" s="51" t="s">
        <v>544</v>
      </c>
    </row>
    <row r="847" spans="1:14" ht="16.5" customHeight="1" x14ac:dyDescent="0.15">
      <c r="A847" s="34"/>
      <c r="B847" s="1376" t="s">
        <v>881</v>
      </c>
      <c r="C847" s="1377"/>
      <c r="D847" s="1377" t="s">
        <v>882</v>
      </c>
      <c r="E847" s="1377"/>
      <c r="F847" s="1378">
        <v>4466676</v>
      </c>
      <c r="G847" s="1378"/>
      <c r="H847" s="1378"/>
      <c r="I847" s="1377" t="s">
        <v>547</v>
      </c>
      <c r="J847" s="1377"/>
      <c r="K847" s="1377"/>
      <c r="L847" s="1377"/>
      <c r="M847" s="45"/>
      <c r="N847" s="33">
        <v>23</v>
      </c>
    </row>
    <row r="848" spans="1:14" ht="18" customHeight="1" x14ac:dyDescent="0.15">
      <c r="A848" s="34"/>
      <c r="B848" s="1329"/>
      <c r="C848" s="1091"/>
      <c r="D848" s="1373" t="s">
        <v>882</v>
      </c>
      <c r="E848" s="1373"/>
      <c r="F848" s="1375">
        <v>4466677</v>
      </c>
      <c r="G848" s="1375"/>
      <c r="H848" s="1375"/>
      <c r="I848" s="1373" t="s">
        <v>547</v>
      </c>
      <c r="J848" s="1373"/>
      <c r="K848" s="1373"/>
      <c r="L848" s="1373"/>
      <c r="M848" s="57"/>
      <c r="N848" s="35">
        <v>23</v>
      </c>
    </row>
    <row r="849" spans="1:14" ht="18" customHeight="1" x14ac:dyDescent="0.15">
      <c r="A849" s="34"/>
      <c r="B849" s="1329"/>
      <c r="C849" s="1091"/>
      <c r="D849" s="1373" t="s">
        <v>882</v>
      </c>
      <c r="E849" s="1373"/>
      <c r="F849" s="1375">
        <v>4466678</v>
      </c>
      <c r="G849" s="1375"/>
      <c r="H849" s="1375"/>
      <c r="I849" s="1373" t="s">
        <v>547</v>
      </c>
      <c r="J849" s="1373"/>
      <c r="K849" s="1373"/>
      <c r="L849" s="1373"/>
      <c r="M849" s="57"/>
      <c r="N849" s="35">
        <v>40</v>
      </c>
    </row>
    <row r="850" spans="1:14" ht="18" customHeight="1" x14ac:dyDescent="0.15">
      <c r="A850" s="34"/>
      <c r="B850" s="1329"/>
      <c r="C850" s="1091"/>
      <c r="D850" s="1373" t="s">
        <v>882</v>
      </c>
      <c r="E850" s="1373"/>
      <c r="F850" s="1375">
        <v>4466679</v>
      </c>
      <c r="G850" s="1375"/>
      <c r="H850" s="1375"/>
      <c r="I850" s="1373" t="s">
        <v>547</v>
      </c>
      <c r="J850" s="1373"/>
      <c r="K850" s="1373"/>
      <c r="L850" s="1373"/>
      <c r="M850" s="57"/>
      <c r="N850" s="35">
        <v>13</v>
      </c>
    </row>
    <row r="851" spans="1:14" ht="19.5" customHeight="1" x14ac:dyDescent="0.15">
      <c r="A851" s="34"/>
      <c r="B851" s="1329"/>
      <c r="C851" s="1091"/>
      <c r="D851" s="1373" t="s">
        <v>882</v>
      </c>
      <c r="E851" s="1373"/>
      <c r="F851" s="1375">
        <v>4466680</v>
      </c>
      <c r="G851" s="1375"/>
      <c r="H851" s="1375"/>
      <c r="I851" s="1373" t="s">
        <v>547</v>
      </c>
      <c r="J851" s="1373"/>
      <c r="K851" s="1373"/>
      <c r="L851" s="1373"/>
      <c r="M851" s="41"/>
      <c r="N851" s="37">
        <v>35</v>
      </c>
    </row>
    <row r="852" spans="1:14" ht="18" customHeight="1" x14ac:dyDescent="0.15">
      <c r="A852" s="34"/>
      <c r="B852" s="1365"/>
      <c r="C852" s="1366"/>
      <c r="D852" s="1365"/>
      <c r="E852" s="1366"/>
      <c r="F852" s="1365"/>
      <c r="G852" s="1367"/>
      <c r="H852" s="1366"/>
      <c r="I852" s="1365"/>
      <c r="J852" s="1367"/>
      <c r="K852" s="1367"/>
      <c r="L852" s="1366"/>
      <c r="M852" s="38" t="s">
        <v>548</v>
      </c>
      <c r="N852" s="40">
        <v>134</v>
      </c>
    </row>
    <row r="853" spans="1:14" ht="16.5" customHeight="1" x14ac:dyDescent="0.15">
      <c r="A853" s="34"/>
      <c r="B853" s="1376" t="s">
        <v>883</v>
      </c>
      <c r="C853" s="1377"/>
      <c r="D853" s="1377" t="s">
        <v>882</v>
      </c>
      <c r="E853" s="1377"/>
      <c r="F853" s="1378">
        <v>4466669</v>
      </c>
      <c r="G853" s="1378"/>
      <c r="H853" s="1378"/>
      <c r="I853" s="1377" t="s">
        <v>547</v>
      </c>
      <c r="J853" s="1377"/>
      <c r="K853" s="1377"/>
      <c r="L853" s="1377"/>
      <c r="M853" s="45"/>
      <c r="N853" s="33">
        <v>23</v>
      </c>
    </row>
    <row r="854" spans="1:14" ht="18" customHeight="1" x14ac:dyDescent="0.15">
      <c r="A854" s="34"/>
      <c r="B854" s="1329"/>
      <c r="C854" s="1091"/>
      <c r="D854" s="1373" t="s">
        <v>882</v>
      </c>
      <c r="E854" s="1373"/>
      <c r="F854" s="1375">
        <v>4466670</v>
      </c>
      <c r="G854" s="1375"/>
      <c r="H854" s="1375"/>
      <c r="I854" s="1373" t="s">
        <v>547</v>
      </c>
      <c r="J854" s="1373"/>
      <c r="K854" s="1373"/>
      <c r="L854" s="1373"/>
      <c r="M854" s="57"/>
      <c r="N854" s="35">
        <v>40</v>
      </c>
    </row>
    <row r="855" spans="1:14" ht="18" customHeight="1" x14ac:dyDescent="0.15">
      <c r="A855" s="34"/>
      <c r="B855" s="1329"/>
      <c r="C855" s="1091"/>
      <c r="D855" s="1373" t="s">
        <v>882</v>
      </c>
      <c r="E855" s="1373"/>
      <c r="F855" s="1375">
        <v>4466671</v>
      </c>
      <c r="G855" s="1375"/>
      <c r="H855" s="1375"/>
      <c r="I855" s="1373" t="s">
        <v>547</v>
      </c>
      <c r="J855" s="1373"/>
      <c r="K855" s="1373"/>
      <c r="L855" s="1373"/>
      <c r="M855" s="57"/>
      <c r="N855" s="35">
        <v>13</v>
      </c>
    </row>
    <row r="856" spans="1:14" ht="19.5" customHeight="1" x14ac:dyDescent="0.15">
      <c r="A856" s="34"/>
      <c r="B856" s="1329"/>
      <c r="C856" s="1091"/>
      <c r="D856" s="1373" t="s">
        <v>882</v>
      </c>
      <c r="E856" s="1373"/>
      <c r="F856" s="1375">
        <v>4466672</v>
      </c>
      <c r="G856" s="1375"/>
      <c r="H856" s="1375"/>
      <c r="I856" s="1373" t="s">
        <v>547</v>
      </c>
      <c r="J856" s="1373"/>
      <c r="K856" s="1373"/>
      <c r="L856" s="1373"/>
      <c r="M856" s="41"/>
      <c r="N856" s="37">
        <v>35</v>
      </c>
    </row>
    <row r="857" spans="1:14" ht="18" customHeight="1" x14ac:dyDescent="0.15">
      <c r="A857" s="44"/>
      <c r="B857" s="1152"/>
      <c r="C857" s="1154"/>
      <c r="D857" s="1152"/>
      <c r="E857" s="1154"/>
      <c r="F857" s="1152"/>
      <c r="G857" s="1153"/>
      <c r="H857" s="1154"/>
      <c r="I857" s="1152"/>
      <c r="J857" s="1153"/>
      <c r="K857" s="1153"/>
      <c r="L857" s="1154"/>
      <c r="M857" s="47" t="s">
        <v>548</v>
      </c>
      <c r="N857" s="48">
        <v>111</v>
      </c>
    </row>
    <row r="858" spans="1:14" ht="18" customHeight="1" x14ac:dyDescent="0.15">
      <c r="A858" s="1381" t="s">
        <v>884</v>
      </c>
      <c r="B858" s="1396" t="s">
        <v>539</v>
      </c>
      <c r="C858" s="1397"/>
      <c r="D858" s="1396" t="s">
        <v>540</v>
      </c>
      <c r="E858" s="1397"/>
      <c r="F858" s="1396" t="s">
        <v>541</v>
      </c>
      <c r="G858" s="1398"/>
      <c r="H858" s="1397"/>
      <c r="I858" s="1396" t="s">
        <v>542</v>
      </c>
      <c r="J858" s="1398"/>
      <c r="K858" s="1398"/>
      <c r="L858" s="1397"/>
      <c r="M858" s="50" t="s">
        <v>543</v>
      </c>
      <c r="N858" s="51" t="s">
        <v>544</v>
      </c>
    </row>
    <row r="859" spans="1:14" ht="18" customHeight="1" x14ac:dyDescent="0.15">
      <c r="A859" s="1394"/>
      <c r="B859" s="1376" t="s">
        <v>885</v>
      </c>
      <c r="C859" s="1377"/>
      <c r="D859" s="1377" t="s">
        <v>886</v>
      </c>
      <c r="E859" s="1377"/>
      <c r="F859" s="1378">
        <v>4466061</v>
      </c>
      <c r="G859" s="1378"/>
      <c r="H859" s="1378"/>
      <c r="I859" s="1377" t="s">
        <v>547</v>
      </c>
      <c r="J859" s="1377"/>
      <c r="K859" s="1377"/>
      <c r="L859" s="1377"/>
      <c r="M859" s="42"/>
      <c r="N859" s="43">
        <v>19</v>
      </c>
    </row>
    <row r="860" spans="1:14" ht="18" customHeight="1" x14ac:dyDescent="0.15">
      <c r="A860" s="1395"/>
      <c r="B860" s="1152"/>
      <c r="C860" s="1154"/>
      <c r="D860" s="1152"/>
      <c r="E860" s="1154"/>
      <c r="F860" s="1152"/>
      <c r="G860" s="1153"/>
      <c r="H860" s="1154"/>
      <c r="I860" s="1152"/>
      <c r="J860" s="1153"/>
      <c r="K860" s="1153"/>
      <c r="L860" s="1154"/>
      <c r="M860" s="47" t="s">
        <v>548</v>
      </c>
      <c r="N860" s="48">
        <v>19</v>
      </c>
    </row>
    <row r="861" spans="1:14" ht="14.25" customHeight="1" x14ac:dyDescent="0.15">
      <c r="A861" s="49" t="s">
        <v>538</v>
      </c>
      <c r="B861" s="1386" t="s">
        <v>539</v>
      </c>
      <c r="C861" s="1387"/>
      <c r="D861" s="1386" t="s">
        <v>540</v>
      </c>
      <c r="E861" s="1387"/>
      <c r="F861" s="1386" t="s">
        <v>541</v>
      </c>
      <c r="G861" s="1390"/>
      <c r="H861" s="1387"/>
      <c r="I861" s="1386" t="s">
        <v>542</v>
      </c>
      <c r="J861" s="1390"/>
      <c r="K861" s="1390"/>
      <c r="L861" s="1387"/>
      <c r="M861" s="1381" t="s">
        <v>543</v>
      </c>
      <c r="N861" s="1383" t="s">
        <v>544</v>
      </c>
    </row>
    <row r="862" spans="1:14" ht="5" customHeight="1" x14ac:dyDescent="0.15">
      <c r="A862" s="1385">
        <v>232763</v>
      </c>
      <c r="B862" s="1388"/>
      <c r="C862" s="1389"/>
      <c r="D862" s="1388"/>
      <c r="E862" s="1389"/>
      <c r="F862" s="1388"/>
      <c r="G862" s="1391"/>
      <c r="H862" s="1389"/>
      <c r="I862" s="1388"/>
      <c r="J862" s="1391"/>
      <c r="K862" s="1391"/>
      <c r="L862" s="1389"/>
      <c r="M862" s="1382"/>
      <c r="N862" s="1384"/>
    </row>
    <row r="863" spans="1:14" ht="14.25" customHeight="1" x14ac:dyDescent="0.15">
      <c r="A863" s="1385"/>
      <c r="B863" s="1376" t="s">
        <v>887</v>
      </c>
      <c r="C863" s="1377"/>
      <c r="D863" s="1377" t="s">
        <v>888</v>
      </c>
      <c r="E863" s="1377"/>
      <c r="F863" s="1378">
        <v>4467203</v>
      </c>
      <c r="G863" s="1378"/>
      <c r="H863" s="1378"/>
      <c r="I863" s="1377" t="s">
        <v>547</v>
      </c>
      <c r="J863" s="1377"/>
      <c r="K863" s="1377"/>
      <c r="L863" s="1377"/>
      <c r="M863" s="1379"/>
      <c r="N863" s="33">
        <v>302</v>
      </c>
    </row>
    <row r="864" spans="1:14" ht="14.25" customHeight="1" x14ac:dyDescent="0.15">
      <c r="A864" s="34"/>
      <c r="B864" s="1329"/>
      <c r="C864" s="1091"/>
      <c r="D864" s="1373" t="s">
        <v>889</v>
      </c>
      <c r="E864" s="1373"/>
      <c r="F864" s="1091"/>
      <c r="G864" s="1091"/>
      <c r="H864" s="1091"/>
      <c r="I864" s="1091"/>
      <c r="J864" s="1091"/>
      <c r="K864" s="1091"/>
      <c r="L864" s="1091"/>
      <c r="M864" s="1380"/>
      <c r="N864" s="41"/>
    </row>
    <row r="865" spans="1:14" ht="18" customHeight="1" x14ac:dyDescent="0.15">
      <c r="A865" s="34"/>
      <c r="B865" s="1365"/>
      <c r="C865" s="1366"/>
      <c r="D865" s="1365"/>
      <c r="E865" s="1366"/>
      <c r="F865" s="1365"/>
      <c r="G865" s="1367"/>
      <c r="H865" s="1366"/>
      <c r="I865" s="1365"/>
      <c r="J865" s="1367"/>
      <c r="K865" s="1367"/>
      <c r="L865" s="1366"/>
      <c r="M865" s="38" t="s">
        <v>548</v>
      </c>
      <c r="N865" s="40">
        <v>302</v>
      </c>
    </row>
    <row r="866" spans="1:14" ht="14.25" customHeight="1" x14ac:dyDescent="0.15">
      <c r="A866" s="34"/>
      <c r="B866" s="1376" t="s">
        <v>890</v>
      </c>
      <c r="C866" s="1377"/>
      <c r="D866" s="1377" t="s">
        <v>888</v>
      </c>
      <c r="E866" s="1377"/>
      <c r="F866" s="1378">
        <v>4467207</v>
      </c>
      <c r="G866" s="1378"/>
      <c r="H866" s="1378"/>
      <c r="I866" s="1377" t="s">
        <v>547</v>
      </c>
      <c r="J866" s="1377"/>
      <c r="K866" s="1377"/>
      <c r="L866" s="1377"/>
      <c r="M866" s="1379"/>
      <c r="N866" s="33">
        <v>302</v>
      </c>
    </row>
    <row r="867" spans="1:14" ht="14.25" customHeight="1" x14ac:dyDescent="0.15">
      <c r="A867" s="34"/>
      <c r="B867" s="1329"/>
      <c r="C867" s="1091"/>
      <c r="D867" s="1373" t="s">
        <v>889</v>
      </c>
      <c r="E867" s="1373"/>
      <c r="F867" s="1091"/>
      <c r="G867" s="1091"/>
      <c r="H867" s="1091"/>
      <c r="I867" s="1091"/>
      <c r="J867" s="1091"/>
      <c r="K867" s="1091"/>
      <c r="L867" s="1091"/>
      <c r="M867" s="1380"/>
      <c r="N867" s="41"/>
    </row>
    <row r="868" spans="1:14" ht="18" customHeight="1" x14ac:dyDescent="0.15">
      <c r="A868" s="34"/>
      <c r="B868" s="1365"/>
      <c r="C868" s="1366"/>
      <c r="D868" s="1365"/>
      <c r="E868" s="1366"/>
      <c r="F868" s="1365"/>
      <c r="G868" s="1367"/>
      <c r="H868" s="1366"/>
      <c r="I868" s="1365"/>
      <c r="J868" s="1367"/>
      <c r="K868" s="1367"/>
      <c r="L868" s="1366"/>
      <c r="M868" s="38" t="s">
        <v>548</v>
      </c>
      <c r="N868" s="40">
        <v>302</v>
      </c>
    </row>
    <row r="869" spans="1:14" ht="14.25" customHeight="1" x14ac:dyDescent="0.15">
      <c r="A869" s="34"/>
      <c r="B869" s="1376" t="s">
        <v>891</v>
      </c>
      <c r="C869" s="1377"/>
      <c r="D869" s="1377" t="s">
        <v>888</v>
      </c>
      <c r="E869" s="1377"/>
      <c r="F869" s="1378">
        <v>4467211</v>
      </c>
      <c r="G869" s="1378"/>
      <c r="H869" s="1378"/>
      <c r="I869" s="1377" t="s">
        <v>547</v>
      </c>
      <c r="J869" s="1377"/>
      <c r="K869" s="1377"/>
      <c r="L869" s="1377"/>
      <c r="M869" s="1379"/>
      <c r="N869" s="33">
        <v>302</v>
      </c>
    </row>
    <row r="870" spans="1:14" ht="14.25" customHeight="1" x14ac:dyDescent="0.15">
      <c r="A870" s="34"/>
      <c r="B870" s="1329"/>
      <c r="C870" s="1091"/>
      <c r="D870" s="1373" t="s">
        <v>889</v>
      </c>
      <c r="E870" s="1373"/>
      <c r="F870" s="1091"/>
      <c r="G870" s="1091"/>
      <c r="H870" s="1091"/>
      <c r="I870" s="1091"/>
      <c r="J870" s="1091"/>
      <c r="K870" s="1091"/>
      <c r="L870" s="1091"/>
      <c r="M870" s="1380"/>
      <c r="N870" s="41"/>
    </row>
    <row r="871" spans="1:14" ht="18" customHeight="1" x14ac:dyDescent="0.15">
      <c r="A871" s="34"/>
      <c r="B871" s="1365"/>
      <c r="C871" s="1366"/>
      <c r="D871" s="1365"/>
      <c r="E871" s="1366"/>
      <c r="F871" s="1365"/>
      <c r="G871" s="1367"/>
      <c r="H871" s="1366"/>
      <c r="I871" s="1365"/>
      <c r="J871" s="1367"/>
      <c r="K871" s="1367"/>
      <c r="L871" s="1366"/>
      <c r="M871" s="38" t="s">
        <v>548</v>
      </c>
      <c r="N871" s="40">
        <v>302</v>
      </c>
    </row>
    <row r="872" spans="1:14" ht="14.25" customHeight="1" x14ac:dyDescent="0.15">
      <c r="A872" s="34"/>
      <c r="B872" s="1376" t="s">
        <v>892</v>
      </c>
      <c r="C872" s="1377"/>
      <c r="D872" s="1377" t="s">
        <v>888</v>
      </c>
      <c r="E872" s="1377"/>
      <c r="F872" s="1378">
        <v>4467215</v>
      </c>
      <c r="G872" s="1378"/>
      <c r="H872" s="1378"/>
      <c r="I872" s="1377" t="s">
        <v>547</v>
      </c>
      <c r="J872" s="1377"/>
      <c r="K872" s="1377"/>
      <c r="L872" s="1377"/>
      <c r="M872" s="1368"/>
      <c r="N872" s="33">
        <v>428</v>
      </c>
    </row>
    <row r="873" spans="1:14" ht="14.25" customHeight="1" x14ac:dyDescent="0.15">
      <c r="A873" s="34"/>
      <c r="B873" s="1329"/>
      <c r="C873" s="1091"/>
      <c r="D873" s="1373" t="s">
        <v>889</v>
      </c>
      <c r="E873" s="1373"/>
      <c r="F873" s="1091"/>
      <c r="G873" s="1091"/>
      <c r="H873" s="1091"/>
      <c r="I873" s="1091"/>
      <c r="J873" s="1091"/>
      <c r="K873" s="1091"/>
      <c r="L873" s="1091"/>
      <c r="M873" s="1369"/>
      <c r="N873" s="57"/>
    </row>
    <row r="874" spans="1:14" ht="14.25" customHeight="1" x14ac:dyDescent="0.15">
      <c r="A874" s="34"/>
      <c r="B874" s="1329"/>
      <c r="C874" s="1091"/>
      <c r="D874" s="1373" t="s">
        <v>888</v>
      </c>
      <c r="E874" s="1373"/>
      <c r="F874" s="1375">
        <v>4467216</v>
      </c>
      <c r="G874" s="1375"/>
      <c r="H874" s="1375"/>
      <c r="I874" s="1373" t="s">
        <v>547</v>
      </c>
      <c r="J874" s="1373"/>
      <c r="K874" s="1373"/>
      <c r="L874" s="1373"/>
      <c r="M874" s="1369"/>
      <c r="N874" s="35">
        <v>232</v>
      </c>
    </row>
    <row r="875" spans="1:14" ht="14.25" customHeight="1" x14ac:dyDescent="0.15">
      <c r="A875" s="34"/>
      <c r="B875" s="1329"/>
      <c r="C875" s="1091"/>
      <c r="D875" s="1373" t="s">
        <v>889</v>
      </c>
      <c r="E875" s="1373"/>
      <c r="F875" s="1091"/>
      <c r="G875" s="1091"/>
      <c r="H875" s="1091"/>
      <c r="I875" s="1091"/>
      <c r="J875" s="1091"/>
      <c r="K875" s="1091"/>
      <c r="L875" s="1091"/>
      <c r="M875" s="1370"/>
      <c r="N875" s="41"/>
    </row>
    <row r="876" spans="1:14" ht="18" customHeight="1" x14ac:dyDescent="0.15">
      <c r="A876" s="34"/>
      <c r="B876" s="1365"/>
      <c r="C876" s="1366"/>
      <c r="D876" s="1365"/>
      <c r="E876" s="1366"/>
      <c r="F876" s="1365"/>
      <c r="G876" s="1367"/>
      <c r="H876" s="1366"/>
      <c r="I876" s="1365"/>
      <c r="J876" s="1367"/>
      <c r="K876" s="1367"/>
      <c r="L876" s="1366"/>
      <c r="M876" s="38" t="s">
        <v>548</v>
      </c>
      <c r="N876" s="40">
        <v>660</v>
      </c>
    </row>
    <row r="877" spans="1:14" ht="14.25" customHeight="1" x14ac:dyDescent="0.15">
      <c r="A877" s="34"/>
      <c r="B877" s="1376" t="s">
        <v>893</v>
      </c>
      <c r="C877" s="1377"/>
      <c r="D877" s="1377" t="s">
        <v>888</v>
      </c>
      <c r="E877" s="1377"/>
      <c r="F877" s="1378">
        <v>4468705</v>
      </c>
      <c r="G877" s="1378"/>
      <c r="H877" s="1378"/>
      <c r="I877" s="1377" t="s">
        <v>547</v>
      </c>
      <c r="J877" s="1377"/>
      <c r="K877" s="1377"/>
      <c r="L877" s="1377"/>
      <c r="M877" s="1368"/>
      <c r="N877" s="33">
        <v>232</v>
      </c>
    </row>
    <row r="878" spans="1:14" ht="14.25" customHeight="1" x14ac:dyDescent="0.15">
      <c r="A878" s="34"/>
      <c r="B878" s="1329"/>
      <c r="C878" s="1091"/>
      <c r="D878" s="1373" t="s">
        <v>889</v>
      </c>
      <c r="E878" s="1373"/>
      <c r="F878" s="1091"/>
      <c r="G878" s="1091"/>
      <c r="H878" s="1091"/>
      <c r="I878" s="1091"/>
      <c r="J878" s="1091"/>
      <c r="K878" s="1091"/>
      <c r="L878" s="1091"/>
      <c r="M878" s="1369"/>
      <c r="N878" s="57"/>
    </row>
    <row r="879" spans="1:14" ht="14.25" customHeight="1" x14ac:dyDescent="0.15">
      <c r="A879" s="34"/>
      <c r="B879" s="1329"/>
      <c r="C879" s="1091"/>
      <c r="D879" s="1373" t="s">
        <v>888</v>
      </c>
      <c r="E879" s="1373"/>
      <c r="F879" s="1375">
        <v>4468706</v>
      </c>
      <c r="G879" s="1375"/>
      <c r="H879" s="1375"/>
      <c r="I879" s="1373" t="s">
        <v>547</v>
      </c>
      <c r="J879" s="1373"/>
      <c r="K879" s="1373"/>
      <c r="L879" s="1373"/>
      <c r="M879" s="1369"/>
      <c r="N879" s="35">
        <v>214</v>
      </c>
    </row>
    <row r="880" spans="1:14" ht="14.25" customHeight="1" x14ac:dyDescent="0.15">
      <c r="A880" s="34"/>
      <c r="B880" s="1329"/>
      <c r="C880" s="1091"/>
      <c r="D880" s="1373" t="s">
        <v>889</v>
      </c>
      <c r="E880" s="1373"/>
      <c r="F880" s="1091"/>
      <c r="G880" s="1091"/>
      <c r="H880" s="1091"/>
      <c r="I880" s="1091"/>
      <c r="J880" s="1091"/>
      <c r="K880" s="1091"/>
      <c r="L880" s="1091"/>
      <c r="M880" s="1370"/>
      <c r="N880" s="41"/>
    </row>
    <row r="881" spans="1:14" ht="18" customHeight="1" x14ac:dyDescent="0.15">
      <c r="A881" s="34"/>
      <c r="B881" s="1365"/>
      <c r="C881" s="1366"/>
      <c r="D881" s="1365"/>
      <c r="E881" s="1366"/>
      <c r="F881" s="1365"/>
      <c r="G881" s="1367"/>
      <c r="H881" s="1366"/>
      <c r="I881" s="1365"/>
      <c r="J881" s="1367"/>
      <c r="K881" s="1367"/>
      <c r="L881" s="1366"/>
      <c r="M881" s="38" t="s">
        <v>548</v>
      </c>
      <c r="N881" s="40">
        <v>446</v>
      </c>
    </row>
    <row r="882" spans="1:14" ht="14.25" customHeight="1" x14ac:dyDescent="0.15">
      <c r="A882" s="34"/>
      <c r="B882" s="1376" t="s">
        <v>894</v>
      </c>
      <c r="C882" s="1377"/>
      <c r="D882" s="1377" t="s">
        <v>888</v>
      </c>
      <c r="E882" s="1377"/>
      <c r="F882" s="1378">
        <v>4469180</v>
      </c>
      <c r="G882" s="1378"/>
      <c r="H882" s="1378"/>
      <c r="I882" s="1377" t="s">
        <v>547</v>
      </c>
      <c r="J882" s="1377"/>
      <c r="K882" s="1377"/>
      <c r="L882" s="1377"/>
      <c r="M882" s="1379"/>
      <c r="N882" s="33">
        <v>302</v>
      </c>
    </row>
    <row r="883" spans="1:14" ht="14.25" customHeight="1" x14ac:dyDescent="0.15">
      <c r="A883" s="34"/>
      <c r="B883" s="1329"/>
      <c r="C883" s="1091"/>
      <c r="D883" s="1373" t="s">
        <v>889</v>
      </c>
      <c r="E883" s="1373"/>
      <c r="F883" s="1091"/>
      <c r="G883" s="1091"/>
      <c r="H883" s="1091"/>
      <c r="I883" s="1091"/>
      <c r="J883" s="1091"/>
      <c r="K883" s="1091"/>
      <c r="L883" s="1091"/>
      <c r="M883" s="1380"/>
      <c r="N883" s="41"/>
    </row>
    <row r="884" spans="1:14" ht="17.75" customHeight="1" x14ac:dyDescent="0.15">
      <c r="A884" s="44"/>
      <c r="B884" s="1365"/>
      <c r="C884" s="1366"/>
      <c r="D884" s="1365"/>
      <c r="E884" s="1366"/>
      <c r="F884" s="1365"/>
      <c r="G884" s="1367"/>
      <c r="H884" s="1366"/>
      <c r="I884" s="1365"/>
      <c r="J884" s="1367"/>
      <c r="K884" s="1367"/>
      <c r="L884" s="1366"/>
      <c r="M884" s="38" t="s">
        <v>548</v>
      </c>
      <c r="N884" s="40">
        <v>302</v>
      </c>
    </row>
    <row r="885" spans="1:14" ht="2" customHeight="1" x14ac:dyDescent="0.15"/>
    <row r="886" spans="1:14" ht="17.75" customHeight="1" x14ac:dyDescent="0.15">
      <c r="A886" s="1392" t="s">
        <v>895</v>
      </c>
      <c r="B886" s="1388" t="s">
        <v>539</v>
      </c>
      <c r="C886" s="1389"/>
      <c r="D886" s="1388" t="s">
        <v>540</v>
      </c>
      <c r="E886" s="1389"/>
      <c r="F886" s="1388" t="s">
        <v>541</v>
      </c>
      <c r="G886" s="1391"/>
      <c r="H886" s="1389"/>
      <c r="I886" s="1388" t="s">
        <v>542</v>
      </c>
      <c r="J886" s="1391"/>
      <c r="K886" s="1391"/>
      <c r="L886" s="1389"/>
      <c r="M886" s="50" t="s">
        <v>543</v>
      </c>
      <c r="N886" s="51" t="s">
        <v>544</v>
      </c>
    </row>
    <row r="887" spans="1:14" ht="18" customHeight="1" x14ac:dyDescent="0.15">
      <c r="A887" s="1392"/>
      <c r="B887" s="1376" t="s">
        <v>896</v>
      </c>
      <c r="C887" s="1377"/>
      <c r="D887" s="1377"/>
      <c r="E887" s="1377"/>
      <c r="F887" s="1378">
        <v>4468902</v>
      </c>
      <c r="G887" s="1378"/>
      <c r="H887" s="1378"/>
      <c r="I887" s="1377" t="s">
        <v>547</v>
      </c>
      <c r="J887" s="1377"/>
      <c r="K887" s="1377"/>
      <c r="L887" s="1377"/>
      <c r="M887" s="42"/>
      <c r="N887" s="43">
        <v>371</v>
      </c>
    </row>
    <row r="888" spans="1:14" ht="18" customHeight="1" x14ac:dyDescent="0.15">
      <c r="A888" s="1392"/>
      <c r="B888" s="1365"/>
      <c r="C888" s="1366"/>
      <c r="D888" s="1365"/>
      <c r="E888" s="1366"/>
      <c r="F888" s="1365"/>
      <c r="G888" s="1367"/>
      <c r="H888" s="1366"/>
      <c r="I888" s="1365"/>
      <c r="J888" s="1367"/>
      <c r="K888" s="1367"/>
      <c r="L888" s="1366"/>
      <c r="M888" s="38" t="s">
        <v>548</v>
      </c>
      <c r="N888" s="40">
        <v>371</v>
      </c>
    </row>
    <row r="889" spans="1:14" ht="18" customHeight="1" x14ac:dyDescent="0.15">
      <c r="A889" s="1392"/>
      <c r="B889" s="1376" t="s">
        <v>897</v>
      </c>
      <c r="C889" s="1377"/>
      <c r="D889" s="1377" t="s">
        <v>898</v>
      </c>
      <c r="E889" s="1377"/>
      <c r="F889" s="1378">
        <v>4463655</v>
      </c>
      <c r="G889" s="1378"/>
      <c r="H889" s="1378"/>
      <c r="I889" s="1377" t="s">
        <v>547</v>
      </c>
      <c r="J889" s="1377"/>
      <c r="K889" s="1377"/>
      <c r="L889" s="1377"/>
      <c r="M889" s="42"/>
      <c r="N889" s="43">
        <v>130</v>
      </c>
    </row>
    <row r="890" spans="1:14" ht="18" customHeight="1" x14ac:dyDescent="0.15">
      <c r="A890" s="1393"/>
      <c r="B890" s="1152"/>
      <c r="C890" s="1154"/>
      <c r="D890" s="1152"/>
      <c r="E890" s="1154"/>
      <c r="F890" s="1152"/>
      <c r="G890" s="1153"/>
      <c r="H890" s="1154"/>
      <c r="I890" s="1152"/>
      <c r="J890" s="1153"/>
      <c r="K890" s="1153"/>
      <c r="L890" s="1154"/>
      <c r="M890" s="47" t="s">
        <v>548</v>
      </c>
      <c r="N890" s="48">
        <v>130</v>
      </c>
    </row>
    <row r="891" spans="1:14" ht="18" customHeight="1" x14ac:dyDescent="0.15">
      <c r="A891" s="1381" t="s">
        <v>899</v>
      </c>
      <c r="B891" s="1396" t="s">
        <v>539</v>
      </c>
      <c r="C891" s="1397"/>
      <c r="D891" s="1396" t="s">
        <v>540</v>
      </c>
      <c r="E891" s="1397"/>
      <c r="F891" s="1396" t="s">
        <v>541</v>
      </c>
      <c r="G891" s="1398"/>
      <c r="H891" s="1397"/>
      <c r="I891" s="1396" t="s">
        <v>542</v>
      </c>
      <c r="J891" s="1398"/>
      <c r="K891" s="1398"/>
      <c r="L891" s="1397"/>
      <c r="M891" s="50" t="s">
        <v>543</v>
      </c>
      <c r="N891" s="51" t="s">
        <v>544</v>
      </c>
    </row>
    <row r="892" spans="1:14" ht="20.75" customHeight="1" x14ac:dyDescent="0.15">
      <c r="A892" s="1394"/>
      <c r="B892" s="1404" t="s">
        <v>900</v>
      </c>
      <c r="C892" s="1368"/>
      <c r="D892" s="1368"/>
      <c r="E892" s="1368"/>
      <c r="F892" s="1378">
        <v>4469145</v>
      </c>
      <c r="G892" s="1378"/>
      <c r="H892" s="1378"/>
      <c r="I892" s="1377" t="s">
        <v>547</v>
      </c>
      <c r="J892" s="1377"/>
      <c r="K892" s="1377"/>
      <c r="L892" s="1377"/>
      <c r="M892" s="1368"/>
      <c r="N892" s="33">
        <v>126</v>
      </c>
    </row>
    <row r="893" spans="1:14" ht="32" customHeight="1" x14ac:dyDescent="0.15">
      <c r="A893" s="66"/>
      <c r="B893" s="1405"/>
      <c r="C893" s="1369"/>
      <c r="D893" s="1369"/>
      <c r="E893" s="1369"/>
      <c r="F893" s="1375">
        <v>4469146</v>
      </c>
      <c r="G893" s="1375"/>
      <c r="H893" s="1375"/>
      <c r="I893" s="1373" t="s">
        <v>547</v>
      </c>
      <c r="J893" s="1373"/>
      <c r="K893" s="1373"/>
      <c r="L893" s="1373"/>
      <c r="M893" s="1370"/>
      <c r="N893" s="37">
        <v>27</v>
      </c>
    </row>
    <row r="894" spans="1:14" ht="18" customHeight="1" x14ac:dyDescent="0.15">
      <c r="A894" s="44"/>
      <c r="B894" s="1152"/>
      <c r="C894" s="1154"/>
      <c r="D894" s="1152"/>
      <c r="E894" s="1154"/>
      <c r="F894" s="1152"/>
      <c r="G894" s="1153"/>
      <c r="H894" s="1154"/>
      <c r="I894" s="1152"/>
      <c r="J894" s="1153"/>
      <c r="K894" s="1153"/>
      <c r="L894" s="1154"/>
      <c r="M894" s="47" t="s">
        <v>548</v>
      </c>
      <c r="N894" s="48">
        <v>153</v>
      </c>
    </row>
    <row r="895" spans="1:14" ht="14.25" customHeight="1" x14ac:dyDescent="0.15">
      <c r="A895" s="32" t="s">
        <v>538</v>
      </c>
      <c r="B895" s="1386" t="s">
        <v>539</v>
      </c>
      <c r="C895" s="1387"/>
      <c r="D895" s="1386" t="s">
        <v>540</v>
      </c>
      <c r="E895" s="1387"/>
      <c r="F895" s="1386" t="s">
        <v>541</v>
      </c>
      <c r="G895" s="1390"/>
      <c r="H895" s="1387"/>
      <c r="I895" s="1386" t="s">
        <v>542</v>
      </c>
      <c r="J895" s="1390"/>
      <c r="K895" s="1390"/>
      <c r="L895" s="1387"/>
      <c r="M895" s="1381" t="s">
        <v>543</v>
      </c>
      <c r="N895" s="1383" t="s">
        <v>544</v>
      </c>
    </row>
    <row r="896" spans="1:14" ht="5" customHeight="1" x14ac:dyDescent="0.15">
      <c r="A896" s="1385">
        <v>232946</v>
      </c>
      <c r="B896" s="1388"/>
      <c r="C896" s="1389"/>
      <c r="D896" s="1388"/>
      <c r="E896" s="1389"/>
      <c r="F896" s="1388"/>
      <c r="G896" s="1391"/>
      <c r="H896" s="1389"/>
      <c r="I896" s="1388"/>
      <c r="J896" s="1391"/>
      <c r="K896" s="1391"/>
      <c r="L896" s="1389"/>
      <c r="M896" s="1382"/>
      <c r="N896" s="1384"/>
    </row>
    <row r="897" spans="1:14" ht="14.25" customHeight="1" x14ac:dyDescent="0.15">
      <c r="A897" s="1385"/>
      <c r="B897" s="1376" t="s">
        <v>901</v>
      </c>
      <c r="C897" s="1377"/>
      <c r="D897" s="1377" t="s">
        <v>902</v>
      </c>
      <c r="E897" s="1377"/>
      <c r="F897" s="1378">
        <v>4464648</v>
      </c>
      <c r="G897" s="1378"/>
      <c r="H897" s="1378"/>
      <c r="I897" s="1377" t="s">
        <v>547</v>
      </c>
      <c r="J897" s="1377"/>
      <c r="K897" s="1377"/>
      <c r="L897" s="1377"/>
      <c r="M897" s="45"/>
      <c r="N897" s="33">
        <v>16</v>
      </c>
    </row>
    <row r="898" spans="1:14" ht="14.25" customHeight="1" x14ac:dyDescent="0.15">
      <c r="A898" s="34"/>
      <c r="B898" s="1371" t="s">
        <v>903</v>
      </c>
      <c r="C898" s="1372"/>
      <c r="D898" s="1372"/>
      <c r="E898" s="1372"/>
      <c r="F898" s="1091"/>
      <c r="G898" s="1091"/>
      <c r="H898" s="1091"/>
      <c r="I898" s="1091"/>
      <c r="J898" s="1091"/>
      <c r="K898" s="1091"/>
      <c r="L898" s="1091"/>
      <c r="M898" s="57"/>
      <c r="N898" s="57"/>
    </row>
    <row r="899" spans="1:14" ht="14.25" customHeight="1" x14ac:dyDescent="0.15">
      <c r="A899" s="34"/>
      <c r="B899" s="1371" t="s">
        <v>902</v>
      </c>
      <c r="C899" s="1372"/>
      <c r="D899" s="1372"/>
      <c r="E899" s="1372"/>
      <c r="F899" s="1375">
        <v>4464649</v>
      </c>
      <c r="G899" s="1375"/>
      <c r="H899" s="1375"/>
      <c r="I899" s="1373" t="s">
        <v>547</v>
      </c>
      <c r="J899" s="1373"/>
      <c r="K899" s="1373"/>
      <c r="L899" s="1373"/>
      <c r="M899" s="57"/>
      <c r="N899" s="35">
        <v>10</v>
      </c>
    </row>
    <row r="900" spans="1:14" ht="14.25" customHeight="1" x14ac:dyDescent="0.15">
      <c r="A900" s="34"/>
      <c r="B900" s="1371" t="s">
        <v>903</v>
      </c>
      <c r="C900" s="1372"/>
      <c r="D900" s="1372"/>
      <c r="E900" s="1372"/>
      <c r="F900" s="1091"/>
      <c r="G900" s="1091"/>
      <c r="H900" s="1091"/>
      <c r="I900" s="1091"/>
      <c r="J900" s="1091"/>
      <c r="K900" s="1091"/>
      <c r="L900" s="1091"/>
      <c r="M900" s="41"/>
      <c r="N900" s="41"/>
    </row>
    <row r="901" spans="1:14" ht="18" customHeight="1" x14ac:dyDescent="0.15">
      <c r="A901" s="34"/>
      <c r="B901" s="1365"/>
      <c r="C901" s="1366"/>
      <c r="D901" s="1365"/>
      <c r="E901" s="1366"/>
      <c r="F901" s="1365"/>
      <c r="G901" s="1367"/>
      <c r="H901" s="1366"/>
      <c r="I901" s="1365"/>
      <c r="J901" s="1367"/>
      <c r="K901" s="1367"/>
      <c r="L901" s="1366"/>
      <c r="M901" s="38" t="s">
        <v>548</v>
      </c>
      <c r="N901" s="40">
        <v>26</v>
      </c>
    </row>
    <row r="902" spans="1:14" ht="14.25" customHeight="1" x14ac:dyDescent="0.15">
      <c r="A902" s="34"/>
      <c r="B902" s="1376" t="s">
        <v>904</v>
      </c>
      <c r="C902" s="1377"/>
      <c r="D902" s="1377" t="s">
        <v>902</v>
      </c>
      <c r="E902" s="1377"/>
      <c r="F902" s="1378">
        <v>4463990</v>
      </c>
      <c r="G902" s="1378"/>
      <c r="H902" s="1378"/>
      <c r="I902" s="1377" t="s">
        <v>547</v>
      </c>
      <c r="J902" s="1377"/>
      <c r="K902" s="1377"/>
      <c r="L902" s="1377"/>
      <c r="M902" s="45"/>
      <c r="N902" s="33">
        <v>23</v>
      </c>
    </row>
    <row r="903" spans="1:14" ht="14.25" customHeight="1" x14ac:dyDescent="0.15">
      <c r="A903" s="34"/>
      <c r="B903" s="1371" t="s">
        <v>903</v>
      </c>
      <c r="C903" s="1372"/>
      <c r="D903" s="1372"/>
      <c r="E903" s="1372"/>
      <c r="F903" s="1091"/>
      <c r="G903" s="1091"/>
      <c r="H903" s="1091"/>
      <c r="I903" s="1091"/>
      <c r="J903" s="1091"/>
      <c r="K903" s="1091"/>
      <c r="L903" s="1091"/>
      <c r="M903" s="57"/>
      <c r="N903" s="57"/>
    </row>
    <row r="904" spans="1:14" ht="14.25" customHeight="1" x14ac:dyDescent="0.15">
      <c r="A904" s="34"/>
      <c r="B904" s="1371" t="s">
        <v>902</v>
      </c>
      <c r="C904" s="1372"/>
      <c r="D904" s="1372"/>
      <c r="E904" s="1372"/>
      <c r="F904" s="1375">
        <v>4463991</v>
      </c>
      <c r="G904" s="1375"/>
      <c r="H904" s="1375"/>
      <c r="I904" s="1373" t="s">
        <v>547</v>
      </c>
      <c r="J904" s="1373"/>
      <c r="K904" s="1373"/>
      <c r="L904" s="1373"/>
      <c r="M904" s="57"/>
      <c r="N904" s="35">
        <v>23</v>
      </c>
    </row>
    <row r="905" spans="1:14" ht="14.25" customHeight="1" x14ac:dyDescent="0.15">
      <c r="A905" s="34"/>
      <c r="B905" s="1371" t="s">
        <v>903</v>
      </c>
      <c r="C905" s="1372"/>
      <c r="D905" s="1372"/>
      <c r="E905" s="1372"/>
      <c r="F905" s="1091"/>
      <c r="G905" s="1091"/>
      <c r="H905" s="1091"/>
      <c r="I905" s="1091"/>
      <c r="J905" s="1091"/>
      <c r="K905" s="1091"/>
      <c r="L905" s="1091"/>
      <c r="M905" s="57"/>
      <c r="N905" s="57"/>
    </row>
    <row r="906" spans="1:14" ht="14.25" customHeight="1" x14ac:dyDescent="0.15">
      <c r="A906" s="34"/>
      <c r="B906" s="1371" t="s">
        <v>902</v>
      </c>
      <c r="C906" s="1372"/>
      <c r="D906" s="1372"/>
      <c r="E906" s="1372"/>
      <c r="F906" s="1375">
        <v>4463992</v>
      </c>
      <c r="G906" s="1375"/>
      <c r="H906" s="1375"/>
      <c r="I906" s="1373" t="s">
        <v>547</v>
      </c>
      <c r="J906" s="1373"/>
      <c r="K906" s="1373"/>
      <c r="L906" s="1373"/>
      <c r="M906" s="57"/>
      <c r="N906" s="35">
        <v>10</v>
      </c>
    </row>
    <row r="907" spans="1:14" ht="14.25" customHeight="1" x14ac:dyDescent="0.15">
      <c r="A907" s="34"/>
      <c r="B907" s="1371" t="s">
        <v>903</v>
      </c>
      <c r="C907" s="1372"/>
      <c r="D907" s="1372"/>
      <c r="E907" s="1372"/>
      <c r="F907" s="1091"/>
      <c r="G907" s="1091"/>
      <c r="H907" s="1091"/>
      <c r="I907" s="1091"/>
      <c r="J907" s="1091"/>
      <c r="K907" s="1091"/>
      <c r="L907" s="1091"/>
      <c r="M907" s="57"/>
      <c r="N907" s="57"/>
    </row>
    <row r="908" spans="1:14" ht="14.25" customHeight="1" x14ac:dyDescent="0.15">
      <c r="A908" s="34"/>
      <c r="B908" s="1371" t="s">
        <v>902</v>
      </c>
      <c r="C908" s="1372"/>
      <c r="D908" s="1372"/>
      <c r="E908" s="1372"/>
      <c r="F908" s="1375">
        <v>4463993</v>
      </c>
      <c r="G908" s="1375"/>
      <c r="H908" s="1375"/>
      <c r="I908" s="1373" t="s">
        <v>547</v>
      </c>
      <c r="J908" s="1373"/>
      <c r="K908" s="1373"/>
      <c r="L908" s="1373"/>
      <c r="M908" s="57"/>
      <c r="N908" s="35">
        <v>13</v>
      </c>
    </row>
    <row r="909" spans="1:14" ht="14.25" customHeight="1" x14ac:dyDescent="0.15">
      <c r="A909" s="34"/>
      <c r="B909" s="1371" t="s">
        <v>903</v>
      </c>
      <c r="C909" s="1372"/>
      <c r="D909" s="1372"/>
      <c r="E909" s="1372"/>
      <c r="F909" s="1091"/>
      <c r="G909" s="1091"/>
      <c r="H909" s="1091"/>
      <c r="I909" s="1091"/>
      <c r="J909" s="1091"/>
      <c r="K909" s="1091"/>
      <c r="L909" s="1091"/>
      <c r="M909" s="57"/>
      <c r="N909" s="57"/>
    </row>
    <row r="910" spans="1:14" ht="14.25" customHeight="1" x14ac:dyDescent="0.15">
      <c r="A910" s="34"/>
      <c r="B910" s="1371" t="s">
        <v>902</v>
      </c>
      <c r="C910" s="1372"/>
      <c r="D910" s="1372"/>
      <c r="E910" s="1372"/>
      <c r="F910" s="1375">
        <v>4463994</v>
      </c>
      <c r="G910" s="1375"/>
      <c r="H910" s="1375"/>
      <c r="I910" s="1373" t="s">
        <v>547</v>
      </c>
      <c r="J910" s="1373"/>
      <c r="K910" s="1373"/>
      <c r="L910" s="1373"/>
      <c r="M910" s="57"/>
      <c r="N910" s="35">
        <v>35</v>
      </c>
    </row>
    <row r="911" spans="1:14" ht="14.25" customHeight="1" x14ac:dyDescent="0.15">
      <c r="A911" s="34"/>
      <c r="B911" s="1371" t="s">
        <v>903</v>
      </c>
      <c r="C911" s="1372"/>
      <c r="D911" s="1372"/>
      <c r="E911" s="1372"/>
      <c r="F911" s="1091"/>
      <c r="G911" s="1091"/>
      <c r="H911" s="1091"/>
      <c r="I911" s="1091"/>
      <c r="J911" s="1091"/>
      <c r="K911" s="1091"/>
      <c r="L911" s="1091"/>
      <c r="M911" s="41"/>
      <c r="N911" s="41"/>
    </row>
    <row r="912" spans="1:14" ht="18" customHeight="1" x14ac:dyDescent="0.15">
      <c r="A912" s="34"/>
      <c r="B912" s="1365"/>
      <c r="C912" s="1366"/>
      <c r="D912" s="1365"/>
      <c r="E912" s="1366"/>
      <c r="F912" s="1365"/>
      <c r="G912" s="1367"/>
      <c r="H912" s="1366"/>
      <c r="I912" s="1365"/>
      <c r="J912" s="1367"/>
      <c r="K912" s="1367"/>
      <c r="L912" s="1366"/>
      <c r="M912" s="38" t="s">
        <v>548</v>
      </c>
      <c r="N912" s="40">
        <v>104</v>
      </c>
    </row>
    <row r="913" spans="1:14" ht="14.25" customHeight="1" x14ac:dyDescent="0.15">
      <c r="A913" s="34"/>
      <c r="B913" s="1376" t="s">
        <v>905</v>
      </c>
      <c r="C913" s="1377"/>
      <c r="D913" s="1377" t="s">
        <v>902</v>
      </c>
      <c r="E913" s="1377"/>
      <c r="F913" s="1378">
        <v>4465532</v>
      </c>
      <c r="G913" s="1378"/>
      <c r="H913" s="1378"/>
      <c r="I913" s="1377" t="s">
        <v>547</v>
      </c>
      <c r="J913" s="1377"/>
      <c r="K913" s="1377"/>
      <c r="L913" s="1377"/>
      <c r="M913" s="45"/>
      <c r="N913" s="33">
        <v>23</v>
      </c>
    </row>
    <row r="914" spans="1:14" ht="14.25" customHeight="1" x14ac:dyDescent="0.15">
      <c r="A914" s="34"/>
      <c r="B914" s="1371" t="s">
        <v>903</v>
      </c>
      <c r="C914" s="1372"/>
      <c r="D914" s="1372"/>
      <c r="E914" s="1372"/>
      <c r="F914" s="1091"/>
      <c r="G914" s="1091"/>
      <c r="H914" s="1091"/>
      <c r="I914" s="1091"/>
      <c r="J914" s="1091"/>
      <c r="K914" s="1091"/>
      <c r="L914" s="1091"/>
      <c r="M914" s="57"/>
      <c r="N914" s="57"/>
    </row>
    <row r="915" spans="1:14" ht="14.25" customHeight="1" x14ac:dyDescent="0.15">
      <c r="A915" s="34"/>
      <c r="B915" s="1371" t="s">
        <v>902</v>
      </c>
      <c r="C915" s="1372"/>
      <c r="D915" s="1372"/>
      <c r="E915" s="1372"/>
      <c r="F915" s="1375">
        <v>4465533</v>
      </c>
      <c r="G915" s="1375"/>
      <c r="H915" s="1375"/>
      <c r="I915" s="1373" t="s">
        <v>547</v>
      </c>
      <c r="J915" s="1373"/>
      <c r="K915" s="1373"/>
      <c r="L915" s="1373"/>
      <c r="M915" s="57"/>
      <c r="N915" s="35">
        <v>23</v>
      </c>
    </row>
    <row r="916" spans="1:14" ht="14.25" customHeight="1" x14ac:dyDescent="0.15">
      <c r="A916" s="34"/>
      <c r="B916" s="1371" t="s">
        <v>903</v>
      </c>
      <c r="C916" s="1372"/>
      <c r="D916" s="1372"/>
      <c r="E916" s="1372"/>
      <c r="F916" s="1091"/>
      <c r="G916" s="1091"/>
      <c r="H916" s="1091"/>
      <c r="I916" s="1091"/>
      <c r="J916" s="1091"/>
      <c r="K916" s="1091"/>
      <c r="L916" s="1091"/>
      <c r="M916" s="57"/>
      <c r="N916" s="57"/>
    </row>
    <row r="917" spans="1:14" ht="14.25" customHeight="1" x14ac:dyDescent="0.15">
      <c r="A917" s="34"/>
      <c r="B917" s="1371" t="s">
        <v>902</v>
      </c>
      <c r="C917" s="1372"/>
      <c r="D917" s="1372"/>
      <c r="E917" s="1372"/>
      <c r="F917" s="1375">
        <v>4465534</v>
      </c>
      <c r="G917" s="1375"/>
      <c r="H917" s="1375"/>
      <c r="I917" s="1373" t="s">
        <v>547</v>
      </c>
      <c r="J917" s="1373"/>
      <c r="K917" s="1373"/>
      <c r="L917" s="1373"/>
      <c r="M917" s="57"/>
      <c r="N917" s="35">
        <v>35</v>
      </c>
    </row>
    <row r="918" spans="1:14" ht="14.25" customHeight="1" x14ac:dyDescent="0.15">
      <c r="A918" s="34"/>
      <c r="B918" s="1371" t="s">
        <v>903</v>
      </c>
      <c r="C918" s="1372"/>
      <c r="D918" s="1372"/>
      <c r="E918" s="1372"/>
      <c r="F918" s="1091"/>
      <c r="G918" s="1091"/>
      <c r="H918" s="1091"/>
      <c r="I918" s="1091"/>
      <c r="J918" s="1091"/>
      <c r="K918" s="1091"/>
      <c r="L918" s="1091"/>
      <c r="M918" s="41"/>
      <c r="N918" s="41"/>
    </row>
    <row r="919" spans="1:14" ht="18" customHeight="1" x14ac:dyDescent="0.15">
      <c r="A919" s="34"/>
      <c r="B919" s="1365"/>
      <c r="C919" s="1366"/>
      <c r="D919" s="1365"/>
      <c r="E919" s="1366"/>
      <c r="F919" s="1365"/>
      <c r="G919" s="1367"/>
      <c r="H919" s="1366"/>
      <c r="I919" s="1365"/>
      <c r="J919" s="1367"/>
      <c r="K919" s="1367"/>
      <c r="L919" s="1366"/>
      <c r="M919" s="38" t="s">
        <v>548</v>
      </c>
      <c r="N919" s="40">
        <v>81</v>
      </c>
    </row>
    <row r="920" spans="1:14" ht="14.25" customHeight="1" x14ac:dyDescent="0.15">
      <c r="A920" s="34"/>
      <c r="B920" s="1376" t="s">
        <v>906</v>
      </c>
      <c r="C920" s="1377"/>
      <c r="D920" s="1377" t="s">
        <v>902</v>
      </c>
      <c r="E920" s="1377"/>
      <c r="F920" s="1378">
        <v>4466739</v>
      </c>
      <c r="G920" s="1378"/>
      <c r="H920" s="1378"/>
      <c r="I920" s="1377" t="s">
        <v>547</v>
      </c>
      <c r="J920" s="1377"/>
      <c r="K920" s="1377"/>
      <c r="L920" s="1377"/>
      <c r="M920" s="45"/>
      <c r="N920" s="33">
        <v>23</v>
      </c>
    </row>
    <row r="921" spans="1:14" ht="14.25" customHeight="1" x14ac:dyDescent="0.15">
      <c r="A921" s="34"/>
      <c r="B921" s="1371" t="s">
        <v>903</v>
      </c>
      <c r="C921" s="1372"/>
      <c r="D921" s="1372"/>
      <c r="E921" s="1372"/>
      <c r="F921" s="1091"/>
      <c r="G921" s="1091"/>
      <c r="H921" s="1091"/>
      <c r="I921" s="1091"/>
      <c r="J921" s="1091"/>
      <c r="K921" s="1091"/>
      <c r="L921" s="1091"/>
      <c r="M921" s="57"/>
      <c r="N921" s="57"/>
    </row>
    <row r="922" spans="1:14" ht="14.25" customHeight="1" x14ac:dyDescent="0.15">
      <c r="A922" s="34"/>
      <c r="B922" s="1371" t="s">
        <v>902</v>
      </c>
      <c r="C922" s="1372"/>
      <c r="D922" s="1372"/>
      <c r="E922" s="1372"/>
      <c r="F922" s="1375">
        <v>4466740</v>
      </c>
      <c r="G922" s="1375"/>
      <c r="H922" s="1375"/>
      <c r="I922" s="1373" t="s">
        <v>547</v>
      </c>
      <c r="J922" s="1373"/>
      <c r="K922" s="1373"/>
      <c r="L922" s="1373"/>
      <c r="M922" s="57"/>
      <c r="N922" s="35">
        <v>23</v>
      </c>
    </row>
    <row r="923" spans="1:14" ht="14.25" customHeight="1" x14ac:dyDescent="0.15">
      <c r="A923" s="34"/>
      <c r="B923" s="1371" t="s">
        <v>903</v>
      </c>
      <c r="C923" s="1372"/>
      <c r="D923" s="1372"/>
      <c r="E923" s="1372"/>
      <c r="F923" s="1091"/>
      <c r="G923" s="1091"/>
      <c r="H923" s="1091"/>
      <c r="I923" s="1091"/>
      <c r="J923" s="1091"/>
      <c r="K923" s="1091"/>
      <c r="L923" s="1091"/>
      <c r="M923" s="57"/>
      <c r="N923" s="57"/>
    </row>
    <row r="924" spans="1:14" ht="14.25" customHeight="1" x14ac:dyDescent="0.15">
      <c r="A924" s="34"/>
      <c r="B924" s="1371" t="s">
        <v>902</v>
      </c>
      <c r="C924" s="1372"/>
      <c r="D924" s="1372"/>
      <c r="E924" s="1372"/>
      <c r="F924" s="1375">
        <v>4466741</v>
      </c>
      <c r="G924" s="1375"/>
      <c r="H924" s="1375"/>
      <c r="I924" s="1373" t="s">
        <v>547</v>
      </c>
      <c r="J924" s="1373"/>
      <c r="K924" s="1373"/>
      <c r="L924" s="1373"/>
      <c r="M924" s="57"/>
      <c r="N924" s="35">
        <v>10</v>
      </c>
    </row>
    <row r="925" spans="1:14" ht="14.25" customHeight="1" x14ac:dyDescent="0.15">
      <c r="A925" s="34"/>
      <c r="B925" s="1371" t="s">
        <v>903</v>
      </c>
      <c r="C925" s="1372"/>
      <c r="D925" s="1372"/>
      <c r="E925" s="1372"/>
      <c r="F925" s="1091"/>
      <c r="G925" s="1091"/>
      <c r="H925" s="1091"/>
      <c r="I925" s="1091"/>
      <c r="J925" s="1091"/>
      <c r="K925" s="1091"/>
      <c r="L925" s="1091"/>
      <c r="M925" s="57"/>
      <c r="N925" s="57"/>
    </row>
    <row r="926" spans="1:14" ht="14.25" customHeight="1" x14ac:dyDescent="0.15">
      <c r="A926" s="34"/>
      <c r="B926" s="1371" t="s">
        <v>902</v>
      </c>
      <c r="C926" s="1372"/>
      <c r="D926" s="1372"/>
      <c r="E926" s="1372"/>
      <c r="F926" s="1375">
        <v>4466742</v>
      </c>
      <c r="G926" s="1375"/>
      <c r="H926" s="1375"/>
      <c r="I926" s="1373" t="s">
        <v>547</v>
      </c>
      <c r="J926" s="1373"/>
      <c r="K926" s="1373"/>
      <c r="L926" s="1373"/>
      <c r="M926" s="57"/>
      <c r="N926" s="35">
        <v>13</v>
      </c>
    </row>
    <row r="927" spans="1:14" ht="14.25" customHeight="1" x14ac:dyDescent="0.15">
      <c r="A927" s="34"/>
      <c r="B927" s="1371" t="s">
        <v>903</v>
      </c>
      <c r="C927" s="1372"/>
      <c r="D927" s="1372"/>
      <c r="E927" s="1372"/>
      <c r="F927" s="1091"/>
      <c r="G927" s="1091"/>
      <c r="H927" s="1091"/>
      <c r="I927" s="1091"/>
      <c r="J927" s="1091"/>
      <c r="K927" s="1091"/>
      <c r="L927" s="1091"/>
      <c r="M927" s="57"/>
      <c r="N927" s="57"/>
    </row>
    <row r="928" spans="1:14" ht="14.25" customHeight="1" x14ac:dyDescent="0.15">
      <c r="A928" s="34"/>
      <c r="B928" s="1371" t="s">
        <v>902</v>
      </c>
      <c r="C928" s="1372"/>
      <c r="D928" s="1372"/>
      <c r="E928" s="1372"/>
      <c r="F928" s="1375">
        <v>4466743</v>
      </c>
      <c r="G928" s="1375"/>
      <c r="H928" s="1375"/>
      <c r="I928" s="1373" t="s">
        <v>547</v>
      </c>
      <c r="J928" s="1373"/>
      <c r="K928" s="1373"/>
      <c r="L928" s="1373"/>
      <c r="M928" s="57"/>
      <c r="N928" s="35">
        <v>35</v>
      </c>
    </row>
    <row r="929" spans="1:14" ht="14.25" customHeight="1" x14ac:dyDescent="0.15">
      <c r="A929" s="44"/>
      <c r="B929" s="1371" t="s">
        <v>903</v>
      </c>
      <c r="C929" s="1372"/>
      <c r="D929" s="1372"/>
      <c r="E929" s="1372"/>
      <c r="F929" s="1091"/>
      <c r="G929" s="1091"/>
      <c r="H929" s="1091"/>
      <c r="I929" s="1091"/>
      <c r="J929" s="1091"/>
      <c r="K929" s="1091"/>
      <c r="L929" s="1091"/>
      <c r="M929" s="57"/>
      <c r="N929" s="57"/>
    </row>
    <row r="930" spans="1:14" ht="2" customHeight="1" x14ac:dyDescent="0.15"/>
    <row r="931" spans="1:14" ht="17.75" customHeight="1" x14ac:dyDescent="0.15">
      <c r="A931" s="46" t="s">
        <v>538</v>
      </c>
      <c r="B931" s="1152"/>
      <c r="C931" s="1154"/>
      <c r="D931" s="1152"/>
      <c r="E931" s="1154"/>
      <c r="F931" s="1152"/>
      <c r="G931" s="1153"/>
      <c r="H931" s="1154"/>
      <c r="I931" s="1152"/>
      <c r="J931" s="1153"/>
      <c r="K931" s="1153"/>
      <c r="L931" s="1154"/>
      <c r="M931" s="47" t="s">
        <v>548</v>
      </c>
      <c r="N931" s="48">
        <v>104</v>
      </c>
    </row>
    <row r="932" spans="1:14" ht="14.25" customHeight="1" x14ac:dyDescent="0.15">
      <c r="A932" s="49" t="s">
        <v>538</v>
      </c>
      <c r="B932" s="1386" t="s">
        <v>539</v>
      </c>
      <c r="C932" s="1387"/>
      <c r="D932" s="1386" t="s">
        <v>540</v>
      </c>
      <c r="E932" s="1387"/>
      <c r="F932" s="1386" t="s">
        <v>541</v>
      </c>
      <c r="G932" s="1390"/>
      <c r="H932" s="1387"/>
      <c r="I932" s="1386" t="s">
        <v>542</v>
      </c>
      <c r="J932" s="1390"/>
      <c r="K932" s="1390"/>
      <c r="L932" s="1387"/>
      <c r="M932" s="1381" t="s">
        <v>543</v>
      </c>
      <c r="N932" s="1383" t="s">
        <v>544</v>
      </c>
    </row>
    <row r="933" spans="1:14" ht="5" customHeight="1" x14ac:dyDescent="0.15">
      <c r="A933" s="1385">
        <v>232954</v>
      </c>
      <c r="B933" s="1388"/>
      <c r="C933" s="1389"/>
      <c r="D933" s="1388"/>
      <c r="E933" s="1389"/>
      <c r="F933" s="1388"/>
      <c r="G933" s="1391"/>
      <c r="H933" s="1389"/>
      <c r="I933" s="1388"/>
      <c r="J933" s="1391"/>
      <c r="K933" s="1391"/>
      <c r="L933" s="1389"/>
      <c r="M933" s="1382"/>
      <c r="N933" s="1384"/>
    </row>
    <row r="934" spans="1:14" ht="16.5" customHeight="1" x14ac:dyDescent="0.15">
      <c r="A934" s="1385"/>
      <c r="B934" s="1376" t="s">
        <v>907</v>
      </c>
      <c r="C934" s="1377"/>
      <c r="D934" s="1377" t="s">
        <v>908</v>
      </c>
      <c r="E934" s="1377"/>
      <c r="F934" s="1378">
        <v>4464818</v>
      </c>
      <c r="G934" s="1378"/>
      <c r="H934" s="1378"/>
      <c r="I934" s="1377" t="s">
        <v>547</v>
      </c>
      <c r="J934" s="1377"/>
      <c r="K934" s="1377"/>
      <c r="L934" s="1377"/>
      <c r="M934" s="1368"/>
      <c r="N934" s="33">
        <v>13</v>
      </c>
    </row>
    <row r="935" spans="1:14" ht="18" customHeight="1" x14ac:dyDescent="0.15">
      <c r="A935" s="34"/>
      <c r="B935" s="1329"/>
      <c r="C935" s="1091"/>
      <c r="D935" s="1373" t="s">
        <v>908</v>
      </c>
      <c r="E935" s="1373"/>
      <c r="F935" s="1375">
        <v>4464819</v>
      </c>
      <c r="G935" s="1375"/>
      <c r="H935" s="1375"/>
      <c r="I935" s="1373" t="s">
        <v>547</v>
      </c>
      <c r="J935" s="1373"/>
      <c r="K935" s="1373"/>
      <c r="L935" s="1373"/>
      <c r="M935" s="1369"/>
      <c r="N935" s="35">
        <v>169</v>
      </c>
    </row>
    <row r="936" spans="1:14" ht="19.5" customHeight="1" x14ac:dyDescent="0.15">
      <c r="A936" s="34"/>
      <c r="B936" s="1329"/>
      <c r="C936" s="1091"/>
      <c r="D936" s="1373" t="s">
        <v>908</v>
      </c>
      <c r="E936" s="1373"/>
      <c r="F936" s="1375">
        <v>4464820</v>
      </c>
      <c r="G936" s="1375"/>
      <c r="H936" s="1375"/>
      <c r="I936" s="1373" t="s">
        <v>547</v>
      </c>
      <c r="J936" s="1373"/>
      <c r="K936" s="1373"/>
      <c r="L936" s="1373"/>
      <c r="M936" s="1370"/>
      <c r="N936" s="37">
        <v>35</v>
      </c>
    </row>
    <row r="937" spans="1:14" ht="18" customHeight="1" x14ac:dyDescent="0.15">
      <c r="A937" s="34"/>
      <c r="B937" s="1365"/>
      <c r="C937" s="1366"/>
      <c r="D937" s="1365"/>
      <c r="E937" s="1366"/>
      <c r="F937" s="1365"/>
      <c r="G937" s="1367"/>
      <c r="H937" s="1366"/>
      <c r="I937" s="1365"/>
      <c r="J937" s="1367"/>
      <c r="K937" s="1367"/>
      <c r="L937" s="1366"/>
      <c r="M937" s="38" t="s">
        <v>548</v>
      </c>
      <c r="N937" s="40">
        <v>217</v>
      </c>
    </row>
    <row r="938" spans="1:14" ht="16.5" customHeight="1" x14ac:dyDescent="0.15">
      <c r="A938" s="34"/>
      <c r="B938" s="1376" t="s">
        <v>909</v>
      </c>
      <c r="C938" s="1377"/>
      <c r="D938" s="1377" t="s">
        <v>908</v>
      </c>
      <c r="E938" s="1377"/>
      <c r="F938" s="1378">
        <v>4465350</v>
      </c>
      <c r="G938" s="1378"/>
      <c r="H938" s="1378"/>
      <c r="I938" s="1377" t="s">
        <v>547</v>
      </c>
      <c r="J938" s="1377"/>
      <c r="K938" s="1377"/>
      <c r="L938" s="1377"/>
      <c r="M938" s="1368"/>
      <c r="N938" s="33">
        <v>13</v>
      </c>
    </row>
    <row r="939" spans="1:14" ht="18" customHeight="1" x14ac:dyDescent="0.15">
      <c r="A939" s="34"/>
      <c r="B939" s="1329"/>
      <c r="C939" s="1091"/>
      <c r="D939" s="1373" t="s">
        <v>908</v>
      </c>
      <c r="E939" s="1373"/>
      <c r="F939" s="1375">
        <v>4465351</v>
      </c>
      <c r="G939" s="1375"/>
      <c r="H939" s="1375"/>
      <c r="I939" s="1373" t="s">
        <v>547</v>
      </c>
      <c r="J939" s="1373"/>
      <c r="K939" s="1373"/>
      <c r="L939" s="1373"/>
      <c r="M939" s="1369"/>
      <c r="N939" s="35">
        <v>143</v>
      </c>
    </row>
    <row r="940" spans="1:14" ht="19.5" customHeight="1" x14ac:dyDescent="0.15">
      <c r="A940" s="34"/>
      <c r="B940" s="1329"/>
      <c r="C940" s="1091"/>
      <c r="D940" s="1373" t="s">
        <v>908</v>
      </c>
      <c r="E940" s="1373"/>
      <c r="F940" s="1375">
        <v>4465352</v>
      </c>
      <c r="G940" s="1375"/>
      <c r="H940" s="1375"/>
      <c r="I940" s="1373" t="s">
        <v>547</v>
      </c>
      <c r="J940" s="1373"/>
      <c r="K940" s="1373"/>
      <c r="L940" s="1373"/>
      <c r="M940" s="1370"/>
      <c r="N940" s="37">
        <v>35</v>
      </c>
    </row>
    <row r="941" spans="1:14" ht="18" customHeight="1" x14ac:dyDescent="0.15">
      <c r="A941" s="34"/>
      <c r="B941" s="1365"/>
      <c r="C941" s="1366"/>
      <c r="D941" s="1365"/>
      <c r="E941" s="1366"/>
      <c r="F941" s="1365"/>
      <c r="G941" s="1367"/>
      <c r="H941" s="1366"/>
      <c r="I941" s="1365"/>
      <c r="J941" s="1367"/>
      <c r="K941" s="1367"/>
      <c r="L941" s="1366"/>
      <c r="M941" s="38" t="s">
        <v>548</v>
      </c>
      <c r="N941" s="40">
        <v>191</v>
      </c>
    </row>
    <row r="942" spans="1:14" ht="16.5" customHeight="1" x14ac:dyDescent="0.15">
      <c r="A942" s="34"/>
      <c r="B942" s="1376" t="s">
        <v>910</v>
      </c>
      <c r="C942" s="1377"/>
      <c r="D942" s="1377" t="s">
        <v>908</v>
      </c>
      <c r="E942" s="1377"/>
      <c r="F942" s="1378">
        <v>4465339</v>
      </c>
      <c r="G942" s="1378"/>
      <c r="H942" s="1378"/>
      <c r="I942" s="1377" t="s">
        <v>547</v>
      </c>
      <c r="J942" s="1377"/>
      <c r="K942" s="1377"/>
      <c r="L942" s="1377"/>
      <c r="M942" s="1368"/>
      <c r="N942" s="33">
        <v>13</v>
      </c>
    </row>
    <row r="943" spans="1:14" ht="18" customHeight="1" x14ac:dyDescent="0.15">
      <c r="A943" s="34"/>
      <c r="B943" s="1329"/>
      <c r="C943" s="1091"/>
      <c r="D943" s="1373" t="s">
        <v>908</v>
      </c>
      <c r="E943" s="1373"/>
      <c r="F943" s="1375">
        <v>4465340</v>
      </c>
      <c r="G943" s="1375"/>
      <c r="H943" s="1375"/>
      <c r="I943" s="1373" t="s">
        <v>547</v>
      </c>
      <c r="J943" s="1373"/>
      <c r="K943" s="1373"/>
      <c r="L943" s="1373"/>
      <c r="M943" s="1369"/>
      <c r="N943" s="35">
        <v>143</v>
      </c>
    </row>
    <row r="944" spans="1:14" ht="19.5" customHeight="1" x14ac:dyDescent="0.15">
      <c r="A944" s="34"/>
      <c r="B944" s="1329"/>
      <c r="C944" s="1091"/>
      <c r="D944" s="1373" t="s">
        <v>908</v>
      </c>
      <c r="E944" s="1373"/>
      <c r="F944" s="1375">
        <v>4465341</v>
      </c>
      <c r="G944" s="1375"/>
      <c r="H944" s="1375"/>
      <c r="I944" s="1373" t="s">
        <v>547</v>
      </c>
      <c r="J944" s="1373"/>
      <c r="K944" s="1373"/>
      <c r="L944" s="1373"/>
      <c r="M944" s="1370"/>
      <c r="N944" s="37">
        <v>35</v>
      </c>
    </row>
    <row r="945" spans="1:14" ht="18" customHeight="1" x14ac:dyDescent="0.15">
      <c r="A945" s="34"/>
      <c r="B945" s="1365"/>
      <c r="C945" s="1366"/>
      <c r="D945" s="1365"/>
      <c r="E945" s="1366"/>
      <c r="F945" s="1365"/>
      <c r="G945" s="1367"/>
      <c r="H945" s="1366"/>
      <c r="I945" s="1365"/>
      <c r="J945" s="1367"/>
      <c r="K945" s="1367"/>
      <c r="L945" s="1366"/>
      <c r="M945" s="38" t="s">
        <v>548</v>
      </c>
      <c r="N945" s="40">
        <v>191</v>
      </c>
    </row>
    <row r="946" spans="1:14" ht="16.5" customHeight="1" x14ac:dyDescent="0.15">
      <c r="A946" s="34"/>
      <c r="B946" s="1376" t="s">
        <v>911</v>
      </c>
      <c r="C946" s="1377"/>
      <c r="D946" s="1377" t="s">
        <v>908</v>
      </c>
      <c r="E946" s="1377"/>
      <c r="F946" s="1378">
        <v>4465333</v>
      </c>
      <c r="G946" s="1378"/>
      <c r="H946" s="1378"/>
      <c r="I946" s="1377" t="s">
        <v>547</v>
      </c>
      <c r="J946" s="1377"/>
      <c r="K946" s="1377"/>
      <c r="L946" s="1377"/>
      <c r="M946" s="1368"/>
      <c r="N946" s="33">
        <v>13</v>
      </c>
    </row>
    <row r="947" spans="1:14" ht="18" customHeight="1" x14ac:dyDescent="0.15">
      <c r="A947" s="34"/>
      <c r="B947" s="1329"/>
      <c r="C947" s="1091"/>
      <c r="D947" s="1373" t="s">
        <v>908</v>
      </c>
      <c r="E947" s="1373"/>
      <c r="F947" s="1375">
        <v>4465334</v>
      </c>
      <c r="G947" s="1375"/>
      <c r="H947" s="1375"/>
      <c r="I947" s="1373" t="s">
        <v>547</v>
      </c>
      <c r="J947" s="1373"/>
      <c r="K947" s="1373"/>
      <c r="L947" s="1373"/>
      <c r="M947" s="1369"/>
      <c r="N947" s="35">
        <v>169</v>
      </c>
    </row>
    <row r="948" spans="1:14" ht="19.5" customHeight="1" x14ac:dyDescent="0.15">
      <c r="A948" s="34"/>
      <c r="B948" s="1329"/>
      <c r="C948" s="1091"/>
      <c r="D948" s="1373" t="s">
        <v>908</v>
      </c>
      <c r="E948" s="1373"/>
      <c r="F948" s="1375">
        <v>4465335</v>
      </c>
      <c r="G948" s="1375"/>
      <c r="H948" s="1375"/>
      <c r="I948" s="1373" t="s">
        <v>547</v>
      </c>
      <c r="J948" s="1373"/>
      <c r="K948" s="1373"/>
      <c r="L948" s="1373"/>
      <c r="M948" s="1370"/>
      <c r="N948" s="37">
        <v>35</v>
      </c>
    </row>
    <row r="949" spans="1:14" ht="18" customHeight="1" x14ac:dyDescent="0.15">
      <c r="A949" s="34"/>
      <c r="B949" s="1365"/>
      <c r="C949" s="1366"/>
      <c r="D949" s="1365"/>
      <c r="E949" s="1366"/>
      <c r="F949" s="1365"/>
      <c r="G949" s="1367"/>
      <c r="H949" s="1366"/>
      <c r="I949" s="1365"/>
      <c r="J949" s="1367"/>
      <c r="K949" s="1367"/>
      <c r="L949" s="1366"/>
      <c r="M949" s="38" t="s">
        <v>548</v>
      </c>
      <c r="N949" s="40">
        <v>217</v>
      </c>
    </row>
    <row r="950" spans="1:14" ht="16.5" customHeight="1" x14ac:dyDescent="0.15">
      <c r="A950" s="34"/>
      <c r="B950" s="1376" t="s">
        <v>912</v>
      </c>
      <c r="C950" s="1377"/>
      <c r="D950" s="1377" t="s">
        <v>908</v>
      </c>
      <c r="E950" s="1377"/>
      <c r="F950" s="1378">
        <v>4465327</v>
      </c>
      <c r="G950" s="1378"/>
      <c r="H950" s="1378"/>
      <c r="I950" s="1377" t="s">
        <v>547</v>
      </c>
      <c r="J950" s="1377"/>
      <c r="K950" s="1377"/>
      <c r="L950" s="1377"/>
      <c r="M950" s="1368"/>
      <c r="N950" s="33">
        <v>13</v>
      </c>
    </row>
    <row r="951" spans="1:14" ht="18" customHeight="1" x14ac:dyDescent="0.15">
      <c r="A951" s="34"/>
      <c r="B951" s="1329"/>
      <c r="C951" s="1091"/>
      <c r="D951" s="1373" t="s">
        <v>908</v>
      </c>
      <c r="E951" s="1373"/>
      <c r="F951" s="1375">
        <v>4465328</v>
      </c>
      <c r="G951" s="1375"/>
      <c r="H951" s="1375"/>
      <c r="I951" s="1373" t="s">
        <v>547</v>
      </c>
      <c r="J951" s="1373"/>
      <c r="K951" s="1373"/>
      <c r="L951" s="1373"/>
      <c r="M951" s="1369"/>
      <c r="N951" s="35">
        <v>169</v>
      </c>
    </row>
    <row r="952" spans="1:14" ht="19.5" customHeight="1" x14ac:dyDescent="0.15">
      <c r="A952" s="34"/>
      <c r="B952" s="1329"/>
      <c r="C952" s="1091"/>
      <c r="D952" s="1373" t="s">
        <v>908</v>
      </c>
      <c r="E952" s="1373"/>
      <c r="F952" s="1375">
        <v>4465329</v>
      </c>
      <c r="G952" s="1375"/>
      <c r="H952" s="1375"/>
      <c r="I952" s="1373" t="s">
        <v>547</v>
      </c>
      <c r="J952" s="1373"/>
      <c r="K952" s="1373"/>
      <c r="L952" s="1373"/>
      <c r="M952" s="1370"/>
      <c r="N952" s="37">
        <v>35</v>
      </c>
    </row>
    <row r="953" spans="1:14" ht="18" customHeight="1" x14ac:dyDescent="0.15">
      <c r="A953" s="34"/>
      <c r="B953" s="1365"/>
      <c r="C953" s="1366"/>
      <c r="D953" s="1365"/>
      <c r="E953" s="1366"/>
      <c r="F953" s="1365"/>
      <c r="G953" s="1367"/>
      <c r="H953" s="1366"/>
      <c r="I953" s="1365"/>
      <c r="J953" s="1367"/>
      <c r="K953" s="1367"/>
      <c r="L953" s="1366"/>
      <c r="M953" s="38" t="s">
        <v>548</v>
      </c>
      <c r="N953" s="40">
        <v>217</v>
      </c>
    </row>
    <row r="954" spans="1:14" ht="16.5" customHeight="1" x14ac:dyDescent="0.15">
      <c r="A954" s="34"/>
      <c r="B954" s="1376" t="s">
        <v>913</v>
      </c>
      <c r="C954" s="1377"/>
      <c r="D954" s="1377" t="s">
        <v>908</v>
      </c>
      <c r="E954" s="1377"/>
      <c r="F954" s="1378">
        <v>4465356</v>
      </c>
      <c r="G954" s="1378"/>
      <c r="H954" s="1378"/>
      <c r="I954" s="1377" t="s">
        <v>547</v>
      </c>
      <c r="J954" s="1377"/>
      <c r="K954" s="1377"/>
      <c r="L954" s="1377"/>
      <c r="M954" s="1368"/>
      <c r="N954" s="33">
        <v>13</v>
      </c>
    </row>
    <row r="955" spans="1:14" ht="18" customHeight="1" x14ac:dyDescent="0.15">
      <c r="A955" s="34"/>
      <c r="B955" s="1329"/>
      <c r="C955" s="1091"/>
      <c r="D955" s="1373" t="s">
        <v>908</v>
      </c>
      <c r="E955" s="1373"/>
      <c r="F955" s="1375">
        <v>4465357</v>
      </c>
      <c r="G955" s="1375"/>
      <c r="H955" s="1375"/>
      <c r="I955" s="1373" t="s">
        <v>547</v>
      </c>
      <c r="J955" s="1373"/>
      <c r="K955" s="1373"/>
      <c r="L955" s="1373"/>
      <c r="M955" s="1369"/>
      <c r="N955" s="35">
        <v>143</v>
      </c>
    </row>
    <row r="956" spans="1:14" ht="19.5" customHeight="1" x14ac:dyDescent="0.15">
      <c r="A956" s="34"/>
      <c r="B956" s="1329"/>
      <c r="C956" s="1091"/>
      <c r="D956" s="1373" t="s">
        <v>908</v>
      </c>
      <c r="E956" s="1373"/>
      <c r="F956" s="1375">
        <v>4465358</v>
      </c>
      <c r="G956" s="1375"/>
      <c r="H956" s="1375"/>
      <c r="I956" s="1373" t="s">
        <v>547</v>
      </c>
      <c r="J956" s="1373"/>
      <c r="K956" s="1373"/>
      <c r="L956" s="1373"/>
      <c r="M956" s="1370"/>
      <c r="N956" s="37">
        <v>35</v>
      </c>
    </row>
    <row r="957" spans="1:14" ht="18" customHeight="1" x14ac:dyDescent="0.15">
      <c r="A957" s="34"/>
      <c r="B957" s="1365"/>
      <c r="C957" s="1366"/>
      <c r="D957" s="1365"/>
      <c r="E957" s="1366"/>
      <c r="F957" s="1365"/>
      <c r="G957" s="1367"/>
      <c r="H957" s="1366"/>
      <c r="I957" s="1365"/>
      <c r="J957" s="1367"/>
      <c r="K957" s="1367"/>
      <c r="L957" s="1366"/>
      <c r="M957" s="38" t="s">
        <v>548</v>
      </c>
      <c r="N957" s="40">
        <v>191</v>
      </c>
    </row>
    <row r="958" spans="1:14" ht="16.5" customHeight="1" x14ac:dyDescent="0.15">
      <c r="A958" s="34"/>
      <c r="B958" s="1376" t="s">
        <v>914</v>
      </c>
      <c r="C958" s="1377"/>
      <c r="D958" s="1377" t="s">
        <v>908</v>
      </c>
      <c r="E958" s="1377"/>
      <c r="F958" s="1378">
        <v>4465345</v>
      </c>
      <c r="G958" s="1378"/>
      <c r="H958" s="1378"/>
      <c r="I958" s="1377" t="s">
        <v>547</v>
      </c>
      <c r="J958" s="1377"/>
      <c r="K958" s="1377"/>
      <c r="L958" s="1377"/>
      <c r="M958" s="1379"/>
      <c r="N958" s="33">
        <v>78</v>
      </c>
    </row>
    <row r="959" spans="1:14" ht="19.5" customHeight="1" x14ac:dyDescent="0.15">
      <c r="A959" s="34"/>
      <c r="B959" s="1329"/>
      <c r="C959" s="1091"/>
      <c r="D959" s="1373" t="s">
        <v>908</v>
      </c>
      <c r="E959" s="1373"/>
      <c r="F959" s="1375">
        <v>4465346</v>
      </c>
      <c r="G959" s="1375"/>
      <c r="H959" s="1375"/>
      <c r="I959" s="1373" t="s">
        <v>547</v>
      </c>
      <c r="J959" s="1373"/>
      <c r="K959" s="1373"/>
      <c r="L959" s="1373"/>
      <c r="M959" s="1380"/>
      <c r="N959" s="37">
        <v>35</v>
      </c>
    </row>
    <row r="960" spans="1:14" ht="18" customHeight="1" x14ac:dyDescent="0.15">
      <c r="A960" s="44"/>
      <c r="B960" s="1152"/>
      <c r="C960" s="1154"/>
      <c r="D960" s="1152"/>
      <c r="E960" s="1154"/>
      <c r="F960" s="1152"/>
      <c r="G960" s="1153"/>
      <c r="H960" s="1154"/>
      <c r="I960" s="1152"/>
      <c r="J960" s="1153"/>
      <c r="K960" s="1153"/>
      <c r="L960" s="1154"/>
      <c r="M960" s="47" t="s">
        <v>548</v>
      </c>
      <c r="N960" s="48">
        <v>113</v>
      </c>
    </row>
    <row r="961" spans="1:14" ht="14.25" customHeight="1" x14ac:dyDescent="0.15">
      <c r="A961" s="49" t="s">
        <v>538</v>
      </c>
      <c r="B961" s="1386" t="s">
        <v>539</v>
      </c>
      <c r="C961" s="1387"/>
      <c r="D961" s="1386" t="s">
        <v>540</v>
      </c>
      <c r="E961" s="1387"/>
      <c r="F961" s="1386" t="s">
        <v>541</v>
      </c>
      <c r="G961" s="1390"/>
      <c r="H961" s="1387"/>
      <c r="I961" s="1386" t="s">
        <v>542</v>
      </c>
      <c r="J961" s="1390"/>
      <c r="K961" s="1390"/>
      <c r="L961" s="1387"/>
      <c r="M961" s="1381" t="s">
        <v>543</v>
      </c>
      <c r="N961" s="1383" t="s">
        <v>544</v>
      </c>
    </row>
    <row r="962" spans="1:14" ht="5" customHeight="1" x14ac:dyDescent="0.15">
      <c r="A962" s="1385">
        <v>233040</v>
      </c>
      <c r="B962" s="1388"/>
      <c r="C962" s="1389"/>
      <c r="D962" s="1388"/>
      <c r="E962" s="1389"/>
      <c r="F962" s="1388"/>
      <c r="G962" s="1391"/>
      <c r="H962" s="1389"/>
      <c r="I962" s="1388"/>
      <c r="J962" s="1391"/>
      <c r="K962" s="1391"/>
      <c r="L962" s="1389"/>
      <c r="M962" s="1382"/>
      <c r="N962" s="1384"/>
    </row>
    <row r="963" spans="1:14" ht="16.5" customHeight="1" x14ac:dyDescent="0.15">
      <c r="A963" s="1385"/>
      <c r="B963" s="1376" t="s">
        <v>915</v>
      </c>
      <c r="C963" s="1377"/>
      <c r="D963" s="1377" t="s">
        <v>916</v>
      </c>
      <c r="E963" s="1377"/>
      <c r="F963" s="1378">
        <v>4465742</v>
      </c>
      <c r="G963" s="1378"/>
      <c r="H963" s="1378"/>
      <c r="I963" s="1377" t="s">
        <v>547</v>
      </c>
      <c r="J963" s="1377"/>
      <c r="K963" s="1377"/>
      <c r="L963" s="1377"/>
      <c r="M963" s="1379"/>
      <c r="N963" s="33">
        <v>80</v>
      </c>
    </row>
    <row r="964" spans="1:14" ht="19.5" customHeight="1" x14ac:dyDescent="0.15">
      <c r="A964" s="34"/>
      <c r="B964" s="1329"/>
      <c r="C964" s="1091"/>
      <c r="D964" s="1373" t="s">
        <v>916</v>
      </c>
      <c r="E964" s="1373"/>
      <c r="F964" s="1375">
        <v>4465743</v>
      </c>
      <c r="G964" s="1375"/>
      <c r="H964" s="1375"/>
      <c r="I964" s="1373" t="s">
        <v>547</v>
      </c>
      <c r="J964" s="1373"/>
      <c r="K964" s="1373"/>
      <c r="L964" s="1373"/>
      <c r="M964" s="1380"/>
      <c r="N964" s="37">
        <v>20</v>
      </c>
    </row>
    <row r="965" spans="1:14" ht="18" customHeight="1" x14ac:dyDescent="0.15">
      <c r="A965" s="44"/>
      <c r="B965" s="1152"/>
      <c r="C965" s="1154"/>
      <c r="D965" s="1152"/>
      <c r="E965" s="1154"/>
      <c r="F965" s="1152"/>
      <c r="G965" s="1153"/>
      <c r="H965" s="1154"/>
      <c r="I965" s="1152"/>
      <c r="J965" s="1153"/>
      <c r="K965" s="1153"/>
      <c r="L965" s="1154"/>
      <c r="M965" s="47" t="s">
        <v>548</v>
      </c>
      <c r="N965" s="48">
        <v>100</v>
      </c>
    </row>
    <row r="966" spans="1:14" ht="18" customHeight="1" x14ac:dyDescent="0.15">
      <c r="A966" s="1381" t="s">
        <v>917</v>
      </c>
      <c r="B966" s="1396" t="s">
        <v>539</v>
      </c>
      <c r="C966" s="1397"/>
      <c r="D966" s="1396" t="s">
        <v>540</v>
      </c>
      <c r="E966" s="1397"/>
      <c r="F966" s="1396" t="s">
        <v>541</v>
      </c>
      <c r="G966" s="1398"/>
      <c r="H966" s="1397"/>
      <c r="I966" s="1396" t="s">
        <v>542</v>
      </c>
      <c r="J966" s="1398"/>
      <c r="K966" s="1398"/>
      <c r="L966" s="1397"/>
      <c r="M966" s="50" t="s">
        <v>543</v>
      </c>
      <c r="N966" s="51" t="s">
        <v>544</v>
      </c>
    </row>
    <row r="967" spans="1:14" ht="26" customHeight="1" x14ac:dyDescent="0.15">
      <c r="A967" s="1395"/>
      <c r="B967" s="1376" t="s">
        <v>918</v>
      </c>
      <c r="C967" s="1377"/>
      <c r="D967" s="1377" t="s">
        <v>919</v>
      </c>
      <c r="E967" s="1377"/>
      <c r="F967" s="1378">
        <v>4468958</v>
      </c>
      <c r="G967" s="1378"/>
      <c r="H967" s="1378"/>
      <c r="I967" s="1377" t="s">
        <v>547</v>
      </c>
      <c r="J967" s="1377"/>
      <c r="K967" s="1377"/>
      <c r="L967" s="1377"/>
      <c r="M967" s="71"/>
      <c r="N967" s="33">
        <v>80</v>
      </c>
    </row>
    <row r="968" spans="1:14" ht="2" customHeight="1" x14ac:dyDescent="0.15"/>
    <row r="969" spans="1:14" ht="26" customHeight="1" x14ac:dyDescent="0.15">
      <c r="A969" s="1392" t="s">
        <v>917</v>
      </c>
      <c r="B969" s="1374" t="s">
        <v>918</v>
      </c>
      <c r="C969" s="1373"/>
      <c r="D969" s="1373" t="s">
        <v>919</v>
      </c>
      <c r="E969" s="1373"/>
      <c r="F969" s="1375">
        <v>4468959</v>
      </c>
      <c r="G969" s="1375"/>
      <c r="H969" s="1375"/>
      <c r="I969" s="1373" t="s">
        <v>547</v>
      </c>
      <c r="J969" s="1373"/>
      <c r="K969" s="1373"/>
      <c r="L969" s="1373"/>
      <c r="M969" s="1423">
        <v>20</v>
      </c>
      <c r="N969" s="1423"/>
    </row>
    <row r="970" spans="1:14" ht="18" customHeight="1" x14ac:dyDescent="0.15">
      <c r="A970" s="1393"/>
      <c r="B970" s="1152"/>
      <c r="C970" s="1154"/>
      <c r="D970" s="1152"/>
      <c r="E970" s="1154"/>
      <c r="F970" s="1152"/>
      <c r="G970" s="1153"/>
      <c r="H970" s="1154"/>
      <c r="I970" s="1152"/>
      <c r="J970" s="1153"/>
      <c r="K970" s="1153"/>
      <c r="L970" s="1154"/>
      <c r="M970" s="47" t="s">
        <v>548</v>
      </c>
      <c r="N970" s="48">
        <v>100</v>
      </c>
    </row>
    <row r="971" spans="1:14" ht="18" customHeight="1" x14ac:dyDescent="0.15">
      <c r="A971" s="1381" t="s">
        <v>920</v>
      </c>
      <c r="B971" s="1396" t="s">
        <v>539</v>
      </c>
      <c r="C971" s="1397"/>
      <c r="D971" s="1396" t="s">
        <v>540</v>
      </c>
      <c r="E971" s="1397"/>
      <c r="F971" s="1396" t="s">
        <v>541</v>
      </c>
      <c r="G971" s="1398"/>
      <c r="H971" s="1397"/>
      <c r="I971" s="1396" t="s">
        <v>542</v>
      </c>
      <c r="J971" s="1398"/>
      <c r="K971" s="1398"/>
      <c r="L971" s="1397"/>
      <c r="M971" s="50" t="s">
        <v>543</v>
      </c>
      <c r="N971" s="51" t="s">
        <v>544</v>
      </c>
    </row>
    <row r="972" spans="1:14" ht="26.25" customHeight="1" x14ac:dyDescent="0.15">
      <c r="A972" s="1394"/>
      <c r="B972" s="1376" t="s">
        <v>921</v>
      </c>
      <c r="C972" s="1377"/>
      <c r="D972" s="1377" t="s">
        <v>922</v>
      </c>
      <c r="E972" s="1377"/>
      <c r="F972" s="1378">
        <v>4468675</v>
      </c>
      <c r="G972" s="1378"/>
      <c r="H972" s="1378"/>
      <c r="I972" s="1377" t="s">
        <v>547</v>
      </c>
      <c r="J972" s="1377"/>
      <c r="K972" s="1377"/>
      <c r="L972" s="1377"/>
      <c r="M972" s="52"/>
      <c r="N972" s="43">
        <v>35</v>
      </c>
    </row>
    <row r="973" spans="1:14" ht="18" customHeight="1" x14ac:dyDescent="0.15">
      <c r="A973" s="1394"/>
      <c r="B973" s="1365"/>
      <c r="C973" s="1366"/>
      <c r="D973" s="1365"/>
      <c r="E973" s="1366"/>
      <c r="F973" s="1365"/>
      <c r="G973" s="1367"/>
      <c r="H973" s="1366"/>
      <c r="I973" s="1365"/>
      <c r="J973" s="1367"/>
      <c r="K973" s="1367"/>
      <c r="L973" s="1366"/>
      <c r="M973" s="38" t="s">
        <v>548</v>
      </c>
      <c r="N973" s="40">
        <v>35</v>
      </c>
    </row>
    <row r="974" spans="1:14" ht="26.25" customHeight="1" x14ac:dyDescent="0.15">
      <c r="A974" s="1394"/>
      <c r="B974" s="1376" t="s">
        <v>923</v>
      </c>
      <c r="C974" s="1377"/>
      <c r="D974" s="1377" t="s">
        <v>922</v>
      </c>
      <c r="E974" s="1377"/>
      <c r="F974" s="1378">
        <v>4468679</v>
      </c>
      <c r="G974" s="1378"/>
      <c r="H974" s="1378"/>
      <c r="I974" s="1377" t="s">
        <v>547</v>
      </c>
      <c r="J974" s="1377"/>
      <c r="K974" s="1377"/>
      <c r="L974" s="1377"/>
      <c r="M974" s="52"/>
      <c r="N974" s="43">
        <v>35</v>
      </c>
    </row>
    <row r="975" spans="1:14" ht="18" customHeight="1" x14ac:dyDescent="0.15">
      <c r="A975" s="1395"/>
      <c r="B975" s="1152"/>
      <c r="C975" s="1154"/>
      <c r="D975" s="1152"/>
      <c r="E975" s="1154"/>
      <c r="F975" s="1152"/>
      <c r="G975" s="1153"/>
      <c r="H975" s="1154"/>
      <c r="I975" s="1152"/>
      <c r="J975" s="1153"/>
      <c r="K975" s="1153"/>
      <c r="L975" s="1154"/>
      <c r="M975" s="47" t="s">
        <v>548</v>
      </c>
      <c r="N975" s="48">
        <v>35</v>
      </c>
    </row>
    <row r="976" spans="1:14" ht="18" customHeight="1" x14ac:dyDescent="0.15">
      <c r="A976" s="1381" t="s">
        <v>924</v>
      </c>
      <c r="B976" s="1396" t="s">
        <v>539</v>
      </c>
      <c r="C976" s="1397"/>
      <c r="D976" s="1396" t="s">
        <v>540</v>
      </c>
      <c r="E976" s="1397"/>
      <c r="F976" s="1396" t="s">
        <v>541</v>
      </c>
      <c r="G976" s="1398"/>
      <c r="H976" s="1397"/>
      <c r="I976" s="1396" t="s">
        <v>542</v>
      </c>
      <c r="J976" s="1398"/>
      <c r="K976" s="1398"/>
      <c r="L976" s="1397"/>
      <c r="M976" s="50" t="s">
        <v>543</v>
      </c>
      <c r="N976" s="51" t="s">
        <v>544</v>
      </c>
    </row>
    <row r="977" spans="1:14" ht="18" customHeight="1" x14ac:dyDescent="0.15">
      <c r="A977" s="1394"/>
      <c r="B977" s="1376" t="s">
        <v>925</v>
      </c>
      <c r="C977" s="1377"/>
      <c r="D977" s="1377" t="s">
        <v>926</v>
      </c>
      <c r="E977" s="1377"/>
      <c r="F977" s="1378">
        <v>4464360</v>
      </c>
      <c r="G977" s="1378"/>
      <c r="H977" s="1378"/>
      <c r="I977" s="1377" t="s">
        <v>547</v>
      </c>
      <c r="J977" s="1377"/>
      <c r="K977" s="1377"/>
      <c r="L977" s="1377"/>
      <c r="M977" s="42"/>
      <c r="N977" s="43">
        <v>130</v>
      </c>
    </row>
    <row r="978" spans="1:14" ht="18" customHeight="1" x14ac:dyDescent="0.15">
      <c r="A978" s="1395"/>
      <c r="B978" s="1152"/>
      <c r="C978" s="1154"/>
      <c r="D978" s="1152"/>
      <c r="E978" s="1154"/>
      <c r="F978" s="1152"/>
      <c r="G978" s="1153"/>
      <c r="H978" s="1154"/>
      <c r="I978" s="1152"/>
      <c r="J978" s="1153"/>
      <c r="K978" s="1153"/>
      <c r="L978" s="1154"/>
      <c r="M978" s="47" t="s">
        <v>548</v>
      </c>
      <c r="N978" s="48">
        <v>130</v>
      </c>
    </row>
    <row r="979" spans="1:14" ht="14.25" customHeight="1" x14ac:dyDescent="0.15">
      <c r="A979" s="32" t="s">
        <v>538</v>
      </c>
      <c r="B979" s="1386" t="s">
        <v>539</v>
      </c>
      <c r="C979" s="1387"/>
      <c r="D979" s="1386" t="s">
        <v>540</v>
      </c>
      <c r="E979" s="1387"/>
      <c r="F979" s="1386" t="s">
        <v>541</v>
      </c>
      <c r="G979" s="1390"/>
      <c r="H979" s="1387"/>
      <c r="I979" s="1386" t="s">
        <v>542</v>
      </c>
      <c r="J979" s="1390"/>
      <c r="K979" s="1390"/>
      <c r="L979" s="1387"/>
      <c r="M979" s="1381" t="s">
        <v>543</v>
      </c>
      <c r="N979" s="1383" t="s">
        <v>544</v>
      </c>
    </row>
    <row r="980" spans="1:14" ht="5" customHeight="1" x14ac:dyDescent="0.15">
      <c r="A980" s="1385">
        <v>233486</v>
      </c>
      <c r="B980" s="1388"/>
      <c r="C980" s="1389"/>
      <c r="D980" s="1388"/>
      <c r="E980" s="1389"/>
      <c r="F980" s="1388"/>
      <c r="G980" s="1391"/>
      <c r="H980" s="1389"/>
      <c r="I980" s="1388"/>
      <c r="J980" s="1391"/>
      <c r="K980" s="1391"/>
      <c r="L980" s="1389"/>
      <c r="M980" s="1382"/>
      <c r="N980" s="1384"/>
    </row>
    <row r="981" spans="1:14" ht="20.75" customHeight="1" x14ac:dyDescent="0.15">
      <c r="A981" s="1385"/>
      <c r="B981" s="1404" t="s">
        <v>927</v>
      </c>
      <c r="C981" s="1368"/>
      <c r="D981" s="1368"/>
      <c r="E981" s="1368"/>
      <c r="F981" s="1378">
        <v>4467833</v>
      </c>
      <c r="G981" s="1378"/>
      <c r="H981" s="1378"/>
      <c r="I981" s="1377" t="s">
        <v>547</v>
      </c>
      <c r="J981" s="1377"/>
      <c r="K981" s="1377"/>
      <c r="L981" s="1377"/>
      <c r="M981" s="1368"/>
      <c r="N981" s="33">
        <v>53</v>
      </c>
    </row>
    <row r="982" spans="1:14" ht="26.25" customHeight="1" x14ac:dyDescent="0.15">
      <c r="A982" s="66"/>
      <c r="B982" s="1405"/>
      <c r="C982" s="1369"/>
      <c r="D982" s="1369"/>
      <c r="E982" s="1369"/>
      <c r="F982" s="1375">
        <v>4467834</v>
      </c>
      <c r="G982" s="1375"/>
      <c r="H982" s="1375"/>
      <c r="I982" s="1373" t="s">
        <v>547</v>
      </c>
      <c r="J982" s="1373"/>
      <c r="K982" s="1373"/>
      <c r="L982" s="1373"/>
      <c r="M982" s="1369"/>
      <c r="N982" s="35">
        <v>38</v>
      </c>
    </row>
    <row r="983" spans="1:14" ht="26.25" customHeight="1" x14ac:dyDescent="0.15">
      <c r="A983" s="66"/>
      <c r="B983" s="1405"/>
      <c r="C983" s="1369"/>
      <c r="D983" s="1369"/>
      <c r="E983" s="1369"/>
      <c r="F983" s="1375">
        <v>4467835</v>
      </c>
      <c r="G983" s="1375"/>
      <c r="H983" s="1375"/>
      <c r="I983" s="1373" t="s">
        <v>547</v>
      </c>
      <c r="J983" s="1373"/>
      <c r="K983" s="1373"/>
      <c r="L983" s="1373"/>
      <c r="M983" s="1369"/>
      <c r="N983" s="35">
        <v>132</v>
      </c>
    </row>
    <row r="984" spans="1:14" ht="26.25" customHeight="1" x14ac:dyDescent="0.15">
      <c r="A984" s="66"/>
      <c r="B984" s="1405"/>
      <c r="C984" s="1369"/>
      <c r="D984" s="1369"/>
      <c r="E984" s="1369"/>
      <c r="F984" s="1375">
        <v>4467836</v>
      </c>
      <c r="G984" s="1375"/>
      <c r="H984" s="1375"/>
      <c r="I984" s="1373" t="s">
        <v>547</v>
      </c>
      <c r="J984" s="1373"/>
      <c r="K984" s="1373"/>
      <c r="L984" s="1373"/>
      <c r="M984" s="1369"/>
      <c r="N984" s="35">
        <v>450</v>
      </c>
    </row>
    <row r="985" spans="1:14" ht="26.25" customHeight="1" x14ac:dyDescent="0.15">
      <c r="A985" s="66"/>
      <c r="B985" s="1405"/>
      <c r="C985" s="1369"/>
      <c r="D985" s="1369"/>
      <c r="E985" s="1369"/>
      <c r="F985" s="1375">
        <v>4467837</v>
      </c>
      <c r="G985" s="1375"/>
      <c r="H985" s="1375"/>
      <c r="I985" s="1373" t="s">
        <v>547</v>
      </c>
      <c r="J985" s="1373"/>
      <c r="K985" s="1373"/>
      <c r="L985" s="1373"/>
      <c r="M985" s="1369"/>
      <c r="N985" s="36">
        <v>9532.6200000000008</v>
      </c>
    </row>
    <row r="986" spans="1:14" ht="32" customHeight="1" x14ac:dyDescent="0.15">
      <c r="A986" s="66"/>
      <c r="B986" s="1405"/>
      <c r="C986" s="1369"/>
      <c r="D986" s="1369"/>
      <c r="E986" s="1369"/>
      <c r="F986" s="1375">
        <v>4467838</v>
      </c>
      <c r="G986" s="1375"/>
      <c r="H986" s="1375"/>
      <c r="I986" s="1373" t="s">
        <v>547</v>
      </c>
      <c r="J986" s="1373"/>
      <c r="K986" s="1373"/>
      <c r="L986" s="1373"/>
      <c r="M986" s="1370"/>
      <c r="N986" s="72">
        <v>-375.76</v>
      </c>
    </row>
    <row r="987" spans="1:14" ht="18" customHeight="1" x14ac:dyDescent="0.15">
      <c r="A987" s="44"/>
      <c r="B987" s="1152"/>
      <c r="C987" s="1154"/>
      <c r="D987" s="1152"/>
      <c r="E987" s="1154"/>
      <c r="F987" s="1152"/>
      <c r="G987" s="1153"/>
      <c r="H987" s="1154"/>
      <c r="I987" s="1152"/>
      <c r="J987" s="1153"/>
      <c r="K987" s="1153"/>
      <c r="L987" s="1154"/>
      <c r="M987" s="47" t="s">
        <v>548</v>
      </c>
      <c r="N987" s="67">
        <v>9829.86</v>
      </c>
    </row>
    <row r="988" spans="1:14" ht="18" customHeight="1" x14ac:dyDescent="0.15">
      <c r="A988" s="1381" t="s">
        <v>928</v>
      </c>
      <c r="B988" s="1396" t="s">
        <v>539</v>
      </c>
      <c r="C988" s="1397"/>
      <c r="D988" s="1396" t="s">
        <v>540</v>
      </c>
      <c r="E988" s="1397"/>
      <c r="F988" s="1396" t="s">
        <v>541</v>
      </c>
      <c r="G988" s="1398"/>
      <c r="H988" s="1397"/>
      <c r="I988" s="1396" t="s">
        <v>542</v>
      </c>
      <c r="J988" s="1398"/>
      <c r="K988" s="1398"/>
      <c r="L988" s="1397"/>
      <c r="M988" s="50" t="s">
        <v>543</v>
      </c>
      <c r="N988" s="51" t="s">
        <v>544</v>
      </c>
    </row>
    <row r="989" spans="1:14" ht="26.25" customHeight="1" x14ac:dyDescent="0.15">
      <c r="A989" s="1394"/>
      <c r="B989" s="1376" t="s">
        <v>929</v>
      </c>
      <c r="C989" s="1377"/>
      <c r="D989" s="1377" t="s">
        <v>930</v>
      </c>
      <c r="E989" s="1377"/>
      <c r="F989" s="1378">
        <v>4464165</v>
      </c>
      <c r="G989" s="1378"/>
      <c r="H989" s="1378"/>
      <c r="I989" s="1377" t="s">
        <v>547</v>
      </c>
      <c r="J989" s="1377"/>
      <c r="K989" s="1377"/>
      <c r="L989" s="1377"/>
      <c r="M989" s="52"/>
      <c r="N989" s="43">
        <v>57</v>
      </c>
    </row>
    <row r="990" spans="1:14" ht="18" customHeight="1" x14ac:dyDescent="0.15">
      <c r="A990" s="1394"/>
      <c r="B990" s="1365"/>
      <c r="C990" s="1366"/>
      <c r="D990" s="1365"/>
      <c r="E990" s="1366"/>
      <c r="F990" s="1365"/>
      <c r="G990" s="1367"/>
      <c r="H990" s="1366"/>
      <c r="I990" s="1365"/>
      <c r="J990" s="1367"/>
      <c r="K990" s="1367"/>
      <c r="L990" s="1366"/>
      <c r="M990" s="38" t="s">
        <v>548</v>
      </c>
      <c r="N990" s="40">
        <v>57</v>
      </c>
    </row>
    <row r="991" spans="1:14" ht="26.25" customHeight="1" x14ac:dyDescent="0.15">
      <c r="A991" s="1394"/>
      <c r="B991" s="1376" t="s">
        <v>931</v>
      </c>
      <c r="C991" s="1377"/>
      <c r="D991" s="1377" t="s">
        <v>930</v>
      </c>
      <c r="E991" s="1377"/>
      <c r="F991" s="1378">
        <v>4466202</v>
      </c>
      <c r="G991" s="1378"/>
      <c r="H991" s="1378"/>
      <c r="I991" s="1377" t="s">
        <v>547</v>
      </c>
      <c r="J991" s="1377"/>
      <c r="K991" s="1377"/>
      <c r="L991" s="1377"/>
      <c r="M991" s="52"/>
      <c r="N991" s="43">
        <v>57</v>
      </c>
    </row>
    <row r="992" spans="1:14" ht="18" customHeight="1" x14ac:dyDescent="0.15">
      <c r="A992" s="1394"/>
      <c r="B992" s="1365"/>
      <c r="C992" s="1366"/>
      <c r="D992" s="1365"/>
      <c r="E992" s="1366"/>
      <c r="F992" s="1365"/>
      <c r="G992" s="1367"/>
      <c r="H992" s="1366"/>
      <c r="I992" s="1365"/>
      <c r="J992" s="1367"/>
      <c r="K992" s="1367"/>
      <c r="L992" s="1366"/>
      <c r="M992" s="38" t="s">
        <v>548</v>
      </c>
      <c r="N992" s="40">
        <v>57</v>
      </c>
    </row>
    <row r="993" spans="1:14" ht="26.25" customHeight="1" x14ac:dyDescent="0.15">
      <c r="A993" s="1394"/>
      <c r="B993" s="1376" t="s">
        <v>932</v>
      </c>
      <c r="C993" s="1377"/>
      <c r="D993" s="1377" t="s">
        <v>930</v>
      </c>
      <c r="E993" s="1377"/>
      <c r="F993" s="1378">
        <v>4468080</v>
      </c>
      <c r="G993" s="1378"/>
      <c r="H993" s="1378"/>
      <c r="I993" s="1377" t="s">
        <v>547</v>
      </c>
      <c r="J993" s="1377"/>
      <c r="K993" s="1377"/>
      <c r="L993" s="1377"/>
      <c r="M993" s="52"/>
      <c r="N993" s="43">
        <v>57</v>
      </c>
    </row>
    <row r="994" spans="1:14" ht="18" customHeight="1" x14ac:dyDescent="0.15">
      <c r="A994" s="1395"/>
      <c r="B994" s="1152"/>
      <c r="C994" s="1154"/>
      <c r="D994" s="1152"/>
      <c r="E994" s="1154"/>
      <c r="F994" s="1152"/>
      <c r="G994" s="1153"/>
      <c r="H994" s="1154"/>
      <c r="I994" s="1152"/>
      <c r="J994" s="1153"/>
      <c r="K994" s="1153"/>
      <c r="L994" s="1154"/>
      <c r="M994" s="47" t="s">
        <v>548</v>
      </c>
      <c r="N994" s="48">
        <v>57</v>
      </c>
    </row>
    <row r="995" spans="1:14" ht="18" customHeight="1" x14ac:dyDescent="0.15">
      <c r="A995" s="1381" t="s">
        <v>933</v>
      </c>
      <c r="B995" s="1396" t="s">
        <v>539</v>
      </c>
      <c r="C995" s="1397"/>
      <c r="D995" s="1396" t="s">
        <v>540</v>
      </c>
      <c r="E995" s="1397"/>
      <c r="F995" s="1396" t="s">
        <v>541</v>
      </c>
      <c r="G995" s="1398"/>
      <c r="H995" s="1397"/>
      <c r="I995" s="1396" t="s">
        <v>542</v>
      </c>
      <c r="J995" s="1398"/>
      <c r="K995" s="1398"/>
      <c r="L995" s="1397"/>
      <c r="M995" s="50" t="s">
        <v>543</v>
      </c>
      <c r="N995" s="51" t="s">
        <v>544</v>
      </c>
    </row>
    <row r="996" spans="1:14" ht="18" customHeight="1" x14ac:dyDescent="0.15">
      <c r="A996" s="1394"/>
      <c r="B996" s="1376" t="s">
        <v>934</v>
      </c>
      <c r="C996" s="1377"/>
      <c r="D996" s="1377"/>
      <c r="E996" s="1377"/>
      <c r="F996" s="1378">
        <v>4466923</v>
      </c>
      <c r="G996" s="1378"/>
      <c r="H996" s="1378"/>
      <c r="I996" s="1377" t="s">
        <v>547</v>
      </c>
      <c r="J996" s="1377"/>
      <c r="K996" s="1377"/>
      <c r="L996" s="1377"/>
      <c r="M996" s="42"/>
      <c r="N996" s="60">
        <v>2617.69</v>
      </c>
    </row>
    <row r="997" spans="1:14" ht="18" customHeight="1" x14ac:dyDescent="0.15">
      <c r="A997" s="1394"/>
      <c r="B997" s="1365"/>
      <c r="C997" s="1366"/>
      <c r="D997" s="1365"/>
      <c r="E997" s="1366"/>
      <c r="F997" s="1365"/>
      <c r="G997" s="1367"/>
      <c r="H997" s="1366"/>
      <c r="I997" s="1365"/>
      <c r="J997" s="1367"/>
      <c r="K997" s="1367"/>
      <c r="L997" s="1366"/>
      <c r="M997" s="38" t="s">
        <v>548</v>
      </c>
      <c r="N997" s="39">
        <v>2617.69</v>
      </c>
    </row>
    <row r="998" spans="1:14" ht="18" customHeight="1" x14ac:dyDescent="0.15">
      <c r="A998" s="1394"/>
      <c r="B998" s="1376" t="s">
        <v>935</v>
      </c>
      <c r="C998" s="1377"/>
      <c r="D998" s="1377" t="s">
        <v>936</v>
      </c>
      <c r="E998" s="1377"/>
      <c r="F998" s="1378">
        <v>4462454</v>
      </c>
      <c r="G998" s="1378"/>
      <c r="H998" s="1378"/>
      <c r="I998" s="1377" t="s">
        <v>547</v>
      </c>
      <c r="J998" s="1377"/>
      <c r="K998" s="1377"/>
      <c r="L998" s="1377"/>
      <c r="M998" s="42"/>
      <c r="N998" s="43">
        <v>130</v>
      </c>
    </row>
    <row r="999" spans="1:14" ht="17.75" customHeight="1" x14ac:dyDescent="0.15">
      <c r="A999" s="1395"/>
      <c r="B999" s="1365"/>
      <c r="C999" s="1366"/>
      <c r="D999" s="1365"/>
      <c r="E999" s="1366"/>
      <c r="F999" s="1365"/>
      <c r="G999" s="1367"/>
      <c r="H999" s="1366"/>
      <c r="I999" s="1365"/>
      <c r="J999" s="1367"/>
      <c r="K999" s="1367"/>
      <c r="L999" s="1366"/>
      <c r="M999" s="38" t="s">
        <v>548</v>
      </c>
      <c r="N999" s="40">
        <v>130</v>
      </c>
    </row>
    <row r="1000" spans="1:14" ht="2" customHeight="1" x14ac:dyDescent="0.15"/>
    <row r="1001" spans="1:14" ht="14.25" customHeight="1" x14ac:dyDescent="0.15">
      <c r="A1001" s="65" t="s">
        <v>538</v>
      </c>
      <c r="B1001" s="1412" t="s">
        <v>539</v>
      </c>
      <c r="C1001" s="1392"/>
      <c r="D1001" s="1412" t="s">
        <v>540</v>
      </c>
      <c r="E1001" s="1392"/>
      <c r="F1001" s="1412" t="s">
        <v>541</v>
      </c>
      <c r="G1001" s="1413"/>
      <c r="H1001" s="1392"/>
      <c r="I1001" s="1412" t="s">
        <v>542</v>
      </c>
      <c r="J1001" s="1413"/>
      <c r="K1001" s="1413"/>
      <c r="L1001" s="1392"/>
      <c r="M1001" s="1381" t="s">
        <v>543</v>
      </c>
      <c r="N1001" s="1383" t="s">
        <v>544</v>
      </c>
    </row>
    <row r="1002" spans="1:14" ht="5" customHeight="1" x14ac:dyDescent="0.15">
      <c r="A1002" s="1399">
        <v>233612</v>
      </c>
      <c r="B1002" s="1388"/>
      <c r="C1002" s="1389"/>
      <c r="D1002" s="1388"/>
      <c r="E1002" s="1389"/>
      <c r="F1002" s="1388"/>
      <c r="G1002" s="1391"/>
      <c r="H1002" s="1389"/>
      <c r="I1002" s="1388"/>
      <c r="J1002" s="1391"/>
      <c r="K1002" s="1391"/>
      <c r="L1002" s="1389"/>
      <c r="M1002" s="1382"/>
      <c r="N1002" s="1384"/>
    </row>
    <row r="1003" spans="1:14" ht="20.75" customHeight="1" x14ac:dyDescent="0.15">
      <c r="A1003" s="1399"/>
      <c r="B1003" s="1376" t="s">
        <v>937</v>
      </c>
      <c r="C1003" s="1377"/>
      <c r="D1003" s="1368" t="s">
        <v>938</v>
      </c>
      <c r="E1003" s="1368"/>
      <c r="F1003" s="1378">
        <v>4467141</v>
      </c>
      <c r="G1003" s="1378"/>
      <c r="H1003" s="1378"/>
      <c r="I1003" s="1377" t="s">
        <v>547</v>
      </c>
      <c r="J1003" s="1377"/>
      <c r="K1003" s="1377"/>
      <c r="L1003" s="1377"/>
      <c r="M1003" s="1368"/>
      <c r="N1003" s="33">
        <v>46</v>
      </c>
    </row>
    <row r="1004" spans="1:14" ht="26.25" customHeight="1" x14ac:dyDescent="0.15">
      <c r="A1004" s="70"/>
      <c r="B1004" s="1374"/>
      <c r="C1004" s="1373"/>
      <c r="D1004" s="1369"/>
      <c r="E1004" s="1369"/>
      <c r="F1004" s="1375">
        <v>4467142</v>
      </c>
      <c r="G1004" s="1375"/>
      <c r="H1004" s="1375"/>
      <c r="I1004" s="1373" t="s">
        <v>547</v>
      </c>
      <c r="J1004" s="1373"/>
      <c r="K1004" s="1373"/>
      <c r="L1004" s="1373"/>
      <c r="M1004" s="1369"/>
      <c r="N1004" s="35">
        <v>13</v>
      </c>
    </row>
    <row r="1005" spans="1:14" ht="32" customHeight="1" x14ac:dyDescent="0.15">
      <c r="A1005" s="70"/>
      <c r="B1005" s="1374"/>
      <c r="C1005" s="1373"/>
      <c r="D1005" s="1369"/>
      <c r="E1005" s="1369"/>
      <c r="F1005" s="1375">
        <v>4467143</v>
      </c>
      <c r="G1005" s="1375"/>
      <c r="H1005" s="1375"/>
      <c r="I1005" s="1373" t="s">
        <v>547</v>
      </c>
      <c r="J1005" s="1373"/>
      <c r="K1005" s="1373"/>
      <c r="L1005" s="1373"/>
      <c r="M1005" s="1370"/>
      <c r="N1005" s="37">
        <v>35</v>
      </c>
    </row>
    <row r="1006" spans="1:14" ht="18" customHeight="1" x14ac:dyDescent="0.15">
      <c r="A1006" s="55"/>
      <c r="B1006" s="1365"/>
      <c r="C1006" s="1366"/>
      <c r="D1006" s="1365"/>
      <c r="E1006" s="1366"/>
      <c r="F1006" s="1365"/>
      <c r="G1006" s="1367"/>
      <c r="H1006" s="1366"/>
      <c r="I1006" s="1365"/>
      <c r="J1006" s="1367"/>
      <c r="K1006" s="1367"/>
      <c r="L1006" s="1366"/>
      <c r="M1006" s="38" t="s">
        <v>548</v>
      </c>
      <c r="N1006" s="40">
        <v>94</v>
      </c>
    </row>
    <row r="1007" spans="1:14" ht="20.75" customHeight="1" x14ac:dyDescent="0.15">
      <c r="A1007" s="55"/>
      <c r="B1007" s="1376" t="s">
        <v>939</v>
      </c>
      <c r="C1007" s="1377"/>
      <c r="D1007" s="1368" t="s">
        <v>940</v>
      </c>
      <c r="E1007" s="1368"/>
      <c r="F1007" s="1378">
        <v>4467147</v>
      </c>
      <c r="G1007" s="1378"/>
      <c r="H1007" s="1378"/>
      <c r="I1007" s="1377" t="s">
        <v>547</v>
      </c>
      <c r="J1007" s="1377"/>
      <c r="K1007" s="1377"/>
      <c r="L1007" s="1377"/>
      <c r="M1007" s="1368"/>
      <c r="N1007" s="33">
        <v>23</v>
      </c>
    </row>
    <row r="1008" spans="1:14" ht="32" customHeight="1" x14ac:dyDescent="0.15">
      <c r="A1008" s="70"/>
      <c r="B1008" s="1374"/>
      <c r="C1008" s="1373"/>
      <c r="D1008" s="1369"/>
      <c r="E1008" s="1369"/>
      <c r="F1008" s="1375">
        <v>4467148</v>
      </c>
      <c r="G1008" s="1375"/>
      <c r="H1008" s="1375"/>
      <c r="I1008" s="1373" t="s">
        <v>547</v>
      </c>
      <c r="J1008" s="1373"/>
      <c r="K1008" s="1373"/>
      <c r="L1008" s="1373"/>
      <c r="M1008" s="1370"/>
      <c r="N1008" s="37">
        <v>35</v>
      </c>
    </row>
    <row r="1009" spans="1:14" ht="18" customHeight="1" x14ac:dyDescent="0.15">
      <c r="A1009" s="55"/>
      <c r="B1009" s="1365"/>
      <c r="C1009" s="1366"/>
      <c r="D1009" s="1365"/>
      <c r="E1009" s="1366"/>
      <c r="F1009" s="1365"/>
      <c r="G1009" s="1367"/>
      <c r="H1009" s="1366"/>
      <c r="I1009" s="1365"/>
      <c r="J1009" s="1367"/>
      <c r="K1009" s="1367"/>
      <c r="L1009" s="1366"/>
      <c r="M1009" s="38" t="s">
        <v>548</v>
      </c>
      <c r="N1009" s="40">
        <v>58</v>
      </c>
    </row>
    <row r="1010" spans="1:14" ht="20.75" customHeight="1" x14ac:dyDescent="0.15">
      <c r="A1010" s="55"/>
      <c r="B1010" s="1376" t="s">
        <v>941</v>
      </c>
      <c r="C1010" s="1377"/>
      <c r="D1010" s="1368" t="s">
        <v>940</v>
      </c>
      <c r="E1010" s="1368"/>
      <c r="F1010" s="1378">
        <v>4467152</v>
      </c>
      <c r="G1010" s="1378"/>
      <c r="H1010" s="1378"/>
      <c r="I1010" s="1377" t="s">
        <v>547</v>
      </c>
      <c r="J1010" s="1377"/>
      <c r="K1010" s="1377"/>
      <c r="L1010" s="1377"/>
      <c r="M1010" s="1368"/>
      <c r="N1010" s="33">
        <v>13</v>
      </c>
    </row>
    <row r="1011" spans="1:14" ht="32" customHeight="1" x14ac:dyDescent="0.15">
      <c r="A1011" s="70"/>
      <c r="B1011" s="1374"/>
      <c r="C1011" s="1373"/>
      <c r="D1011" s="1369"/>
      <c r="E1011" s="1369"/>
      <c r="F1011" s="1375">
        <v>4467153</v>
      </c>
      <c r="G1011" s="1375"/>
      <c r="H1011" s="1375"/>
      <c r="I1011" s="1373" t="s">
        <v>547</v>
      </c>
      <c r="J1011" s="1373"/>
      <c r="K1011" s="1373"/>
      <c r="L1011" s="1373"/>
      <c r="M1011" s="1370"/>
      <c r="N1011" s="37">
        <v>35</v>
      </c>
    </row>
    <row r="1012" spans="1:14" ht="18" customHeight="1" x14ac:dyDescent="0.15">
      <c r="A1012" s="56"/>
      <c r="B1012" s="1152"/>
      <c r="C1012" s="1154"/>
      <c r="D1012" s="1152"/>
      <c r="E1012" s="1154"/>
      <c r="F1012" s="1152"/>
      <c r="G1012" s="1153"/>
      <c r="H1012" s="1154"/>
      <c r="I1012" s="1152"/>
      <c r="J1012" s="1153"/>
      <c r="K1012" s="1153"/>
      <c r="L1012" s="1154"/>
      <c r="M1012" s="47" t="s">
        <v>548</v>
      </c>
      <c r="N1012" s="48">
        <v>48</v>
      </c>
    </row>
    <row r="1013" spans="1:14" ht="18" customHeight="1" x14ac:dyDescent="0.15">
      <c r="A1013" s="1381" t="s">
        <v>942</v>
      </c>
      <c r="B1013" s="1396" t="s">
        <v>539</v>
      </c>
      <c r="C1013" s="1397"/>
      <c r="D1013" s="1396" t="s">
        <v>540</v>
      </c>
      <c r="E1013" s="1397"/>
      <c r="F1013" s="1396" t="s">
        <v>541</v>
      </c>
      <c r="G1013" s="1398"/>
      <c r="H1013" s="1397"/>
      <c r="I1013" s="1396" t="s">
        <v>542</v>
      </c>
      <c r="J1013" s="1398"/>
      <c r="K1013" s="1398"/>
      <c r="L1013" s="1397"/>
      <c r="M1013" s="50" t="s">
        <v>543</v>
      </c>
      <c r="N1013" s="51" t="s">
        <v>544</v>
      </c>
    </row>
    <row r="1014" spans="1:14" ht="37.25" customHeight="1" x14ac:dyDescent="0.15">
      <c r="A1014" s="1394"/>
      <c r="B1014" s="1376" t="s">
        <v>943</v>
      </c>
      <c r="C1014" s="1377"/>
      <c r="D1014" s="1377" t="s">
        <v>944</v>
      </c>
      <c r="E1014" s="1377"/>
      <c r="F1014" s="1378">
        <v>4465430</v>
      </c>
      <c r="G1014" s="1378"/>
      <c r="H1014" s="1378"/>
      <c r="I1014" s="1377" t="s">
        <v>547</v>
      </c>
      <c r="J1014" s="1377"/>
      <c r="K1014" s="1377"/>
      <c r="L1014" s="1377"/>
      <c r="M1014" s="52"/>
      <c r="N1014" s="43">
        <v>230</v>
      </c>
    </row>
    <row r="1015" spans="1:14" ht="18" customHeight="1" x14ac:dyDescent="0.15">
      <c r="A1015" s="1395"/>
      <c r="B1015" s="1152"/>
      <c r="C1015" s="1154"/>
      <c r="D1015" s="1152"/>
      <c r="E1015" s="1154"/>
      <c r="F1015" s="1152"/>
      <c r="G1015" s="1153"/>
      <c r="H1015" s="1154"/>
      <c r="I1015" s="1152"/>
      <c r="J1015" s="1153"/>
      <c r="K1015" s="1153"/>
      <c r="L1015" s="1154"/>
      <c r="M1015" s="47" t="s">
        <v>548</v>
      </c>
      <c r="N1015" s="48">
        <v>230</v>
      </c>
    </row>
    <row r="1016" spans="1:14" ht="18" customHeight="1" x14ac:dyDescent="0.15">
      <c r="A1016" s="1381" t="s">
        <v>945</v>
      </c>
      <c r="B1016" s="1396" t="s">
        <v>539</v>
      </c>
      <c r="C1016" s="1397"/>
      <c r="D1016" s="1396" t="s">
        <v>540</v>
      </c>
      <c r="E1016" s="1397"/>
      <c r="F1016" s="1396" t="s">
        <v>541</v>
      </c>
      <c r="G1016" s="1398"/>
      <c r="H1016" s="1397"/>
      <c r="I1016" s="1396" t="s">
        <v>542</v>
      </c>
      <c r="J1016" s="1398"/>
      <c r="K1016" s="1398"/>
      <c r="L1016" s="1397"/>
      <c r="M1016" s="50" t="s">
        <v>543</v>
      </c>
      <c r="N1016" s="51" t="s">
        <v>544</v>
      </c>
    </row>
    <row r="1017" spans="1:14" ht="18" customHeight="1" x14ac:dyDescent="0.15">
      <c r="A1017" s="1394"/>
      <c r="B1017" s="1376" t="s">
        <v>946</v>
      </c>
      <c r="C1017" s="1377"/>
      <c r="D1017" s="1377" t="s">
        <v>947</v>
      </c>
      <c r="E1017" s="1377"/>
      <c r="F1017" s="1378">
        <v>4462130</v>
      </c>
      <c r="G1017" s="1378"/>
      <c r="H1017" s="1378"/>
      <c r="I1017" s="1377" t="s">
        <v>547</v>
      </c>
      <c r="J1017" s="1377"/>
      <c r="K1017" s="1377"/>
      <c r="L1017" s="1377"/>
      <c r="M1017" s="42"/>
      <c r="N1017" s="43">
        <v>57</v>
      </c>
    </row>
    <row r="1018" spans="1:14" ht="18" customHeight="1" x14ac:dyDescent="0.15">
      <c r="A1018" s="1395"/>
      <c r="B1018" s="1152"/>
      <c r="C1018" s="1154"/>
      <c r="D1018" s="1152"/>
      <c r="E1018" s="1154"/>
      <c r="F1018" s="1152"/>
      <c r="G1018" s="1153"/>
      <c r="H1018" s="1154"/>
      <c r="I1018" s="1152"/>
      <c r="J1018" s="1153"/>
      <c r="K1018" s="1153"/>
      <c r="L1018" s="1154"/>
      <c r="M1018" s="47" t="s">
        <v>548</v>
      </c>
      <c r="N1018" s="48">
        <v>57</v>
      </c>
    </row>
    <row r="1019" spans="1:14" ht="18" customHeight="1" x14ac:dyDescent="0.15">
      <c r="A1019" s="1381" t="s">
        <v>948</v>
      </c>
      <c r="B1019" s="1396" t="s">
        <v>539</v>
      </c>
      <c r="C1019" s="1397"/>
      <c r="D1019" s="1396" t="s">
        <v>540</v>
      </c>
      <c r="E1019" s="1397"/>
      <c r="F1019" s="1396" t="s">
        <v>541</v>
      </c>
      <c r="G1019" s="1398"/>
      <c r="H1019" s="1397"/>
      <c r="I1019" s="1396" t="s">
        <v>542</v>
      </c>
      <c r="J1019" s="1398"/>
      <c r="K1019" s="1398"/>
      <c r="L1019" s="1397"/>
      <c r="M1019" s="50" t="s">
        <v>543</v>
      </c>
      <c r="N1019" s="51" t="s">
        <v>544</v>
      </c>
    </row>
    <row r="1020" spans="1:14" ht="20.75" customHeight="1" x14ac:dyDescent="0.15">
      <c r="A1020" s="1394"/>
      <c r="B1020" s="1404" t="s">
        <v>949</v>
      </c>
      <c r="C1020" s="1368"/>
      <c r="D1020" s="1368"/>
      <c r="E1020" s="1368"/>
      <c r="F1020" s="1378">
        <v>4467270</v>
      </c>
      <c r="G1020" s="1378"/>
      <c r="H1020" s="1378"/>
      <c r="I1020" s="1377" t="s">
        <v>547</v>
      </c>
      <c r="J1020" s="1377"/>
      <c r="K1020" s="1377"/>
      <c r="L1020" s="1377"/>
      <c r="M1020" s="1368"/>
      <c r="N1020" s="33">
        <v>230</v>
      </c>
    </row>
    <row r="1021" spans="1:14" ht="32" customHeight="1" x14ac:dyDescent="0.15">
      <c r="A1021" s="66"/>
      <c r="B1021" s="1405"/>
      <c r="C1021" s="1369"/>
      <c r="D1021" s="1369"/>
      <c r="E1021" s="1369"/>
      <c r="F1021" s="1375">
        <v>4467271</v>
      </c>
      <c r="G1021" s="1375"/>
      <c r="H1021" s="1375"/>
      <c r="I1021" s="1373" t="s">
        <v>547</v>
      </c>
      <c r="J1021" s="1373"/>
      <c r="K1021" s="1373"/>
      <c r="L1021" s="1373"/>
      <c r="M1021" s="1370"/>
      <c r="N1021" s="37">
        <v>27</v>
      </c>
    </row>
    <row r="1022" spans="1:14" ht="18" customHeight="1" x14ac:dyDescent="0.15">
      <c r="A1022" s="44"/>
      <c r="B1022" s="1152"/>
      <c r="C1022" s="1154"/>
      <c r="D1022" s="1152"/>
      <c r="E1022" s="1154"/>
      <c r="F1022" s="1152"/>
      <c r="G1022" s="1153"/>
      <c r="H1022" s="1154"/>
      <c r="I1022" s="1152"/>
      <c r="J1022" s="1153"/>
      <c r="K1022" s="1153"/>
      <c r="L1022" s="1154"/>
      <c r="M1022" s="47" t="s">
        <v>548</v>
      </c>
      <c r="N1022" s="48">
        <v>257</v>
      </c>
    </row>
    <row r="1023" spans="1:14" ht="14.25" customHeight="1" x14ac:dyDescent="0.15">
      <c r="A1023" s="49" t="s">
        <v>538</v>
      </c>
      <c r="B1023" s="1386" t="s">
        <v>539</v>
      </c>
      <c r="C1023" s="1387"/>
      <c r="D1023" s="1386" t="s">
        <v>540</v>
      </c>
      <c r="E1023" s="1387"/>
      <c r="F1023" s="1386" t="s">
        <v>541</v>
      </c>
      <c r="G1023" s="1390"/>
      <c r="H1023" s="1387"/>
      <c r="I1023" s="1386" t="s">
        <v>542</v>
      </c>
      <c r="J1023" s="1390"/>
      <c r="K1023" s="1390"/>
      <c r="L1023" s="1387"/>
      <c r="M1023" s="1381" t="s">
        <v>543</v>
      </c>
      <c r="N1023" s="1383" t="s">
        <v>544</v>
      </c>
    </row>
    <row r="1024" spans="1:14" ht="5" customHeight="1" x14ac:dyDescent="0.15">
      <c r="A1024" s="1385">
        <v>233658</v>
      </c>
      <c r="B1024" s="1388"/>
      <c r="C1024" s="1389"/>
      <c r="D1024" s="1388"/>
      <c r="E1024" s="1389"/>
      <c r="F1024" s="1388"/>
      <c r="G1024" s="1391"/>
      <c r="H1024" s="1389"/>
      <c r="I1024" s="1388"/>
      <c r="J1024" s="1391"/>
      <c r="K1024" s="1391"/>
      <c r="L1024" s="1389"/>
      <c r="M1024" s="1382"/>
      <c r="N1024" s="1384"/>
    </row>
    <row r="1025" spans="1:14" ht="16.5" customHeight="1" x14ac:dyDescent="0.15">
      <c r="A1025" s="1385"/>
      <c r="B1025" s="1376" t="s">
        <v>950</v>
      </c>
      <c r="C1025" s="1377"/>
      <c r="D1025" s="1377"/>
      <c r="E1025" s="1377"/>
      <c r="F1025" s="1378">
        <v>4462472</v>
      </c>
      <c r="G1025" s="1378"/>
      <c r="H1025" s="1378"/>
      <c r="I1025" s="1377" t="s">
        <v>547</v>
      </c>
      <c r="J1025" s="1377"/>
      <c r="K1025" s="1377"/>
      <c r="L1025" s="1377"/>
      <c r="M1025" s="1379"/>
      <c r="N1025" s="33">
        <v>74</v>
      </c>
    </row>
    <row r="1026" spans="1:14" ht="19.5" customHeight="1" x14ac:dyDescent="0.15">
      <c r="A1026" s="34"/>
      <c r="B1026" s="1371" t="s">
        <v>951</v>
      </c>
      <c r="C1026" s="1372"/>
      <c r="D1026" s="1372"/>
      <c r="E1026" s="1372"/>
      <c r="F1026" s="1375">
        <v>4462473</v>
      </c>
      <c r="G1026" s="1375"/>
      <c r="H1026" s="1375"/>
      <c r="I1026" s="1373" t="s">
        <v>547</v>
      </c>
      <c r="J1026" s="1373"/>
      <c r="K1026" s="1373"/>
      <c r="L1026" s="1373"/>
      <c r="M1026" s="1380"/>
      <c r="N1026" s="37">
        <v>27</v>
      </c>
    </row>
    <row r="1027" spans="1:14" ht="18" customHeight="1" x14ac:dyDescent="0.15">
      <c r="A1027" s="34"/>
      <c r="B1027" s="1365"/>
      <c r="C1027" s="1366"/>
      <c r="D1027" s="1365"/>
      <c r="E1027" s="1366"/>
      <c r="F1027" s="1365"/>
      <c r="G1027" s="1367"/>
      <c r="H1027" s="1366"/>
      <c r="I1027" s="1365"/>
      <c r="J1027" s="1367"/>
      <c r="K1027" s="1367"/>
      <c r="L1027" s="1366"/>
      <c r="M1027" s="38" t="s">
        <v>548</v>
      </c>
      <c r="N1027" s="40">
        <v>101</v>
      </c>
    </row>
    <row r="1028" spans="1:14" ht="18" customHeight="1" x14ac:dyDescent="0.15">
      <c r="A1028" s="34"/>
      <c r="B1028" s="1376" t="s">
        <v>952</v>
      </c>
      <c r="C1028" s="1377"/>
      <c r="D1028" s="1377" t="s">
        <v>951</v>
      </c>
      <c r="E1028" s="1377"/>
      <c r="F1028" s="1378">
        <v>4463600</v>
      </c>
      <c r="G1028" s="1378"/>
      <c r="H1028" s="1378"/>
      <c r="I1028" s="1377" t="s">
        <v>547</v>
      </c>
      <c r="J1028" s="1377"/>
      <c r="K1028" s="1377"/>
      <c r="L1028" s="1377"/>
      <c r="M1028" s="42"/>
      <c r="N1028" s="43">
        <v>230</v>
      </c>
    </row>
    <row r="1029" spans="1:14" ht="18" customHeight="1" x14ac:dyDescent="0.15">
      <c r="A1029" s="34"/>
      <c r="B1029" s="1365"/>
      <c r="C1029" s="1366"/>
      <c r="D1029" s="1365"/>
      <c r="E1029" s="1366"/>
      <c r="F1029" s="1365"/>
      <c r="G1029" s="1367"/>
      <c r="H1029" s="1366"/>
      <c r="I1029" s="1365"/>
      <c r="J1029" s="1367"/>
      <c r="K1029" s="1367"/>
      <c r="L1029" s="1366"/>
      <c r="M1029" s="38" t="s">
        <v>548</v>
      </c>
      <c r="N1029" s="40">
        <v>230</v>
      </c>
    </row>
    <row r="1030" spans="1:14" ht="18" customHeight="1" x14ac:dyDescent="0.15">
      <c r="A1030" s="34"/>
      <c r="B1030" s="1376" t="s">
        <v>953</v>
      </c>
      <c r="C1030" s="1377"/>
      <c r="D1030" s="1377" t="s">
        <v>951</v>
      </c>
      <c r="E1030" s="1377"/>
      <c r="F1030" s="1378">
        <v>4463604</v>
      </c>
      <c r="G1030" s="1378"/>
      <c r="H1030" s="1378"/>
      <c r="I1030" s="1377" t="s">
        <v>547</v>
      </c>
      <c r="J1030" s="1377"/>
      <c r="K1030" s="1377"/>
      <c r="L1030" s="1377"/>
      <c r="M1030" s="42"/>
      <c r="N1030" s="43">
        <v>230</v>
      </c>
    </row>
    <row r="1031" spans="1:14" ht="18" customHeight="1" x14ac:dyDescent="0.15">
      <c r="A1031" s="34"/>
      <c r="B1031" s="1365"/>
      <c r="C1031" s="1366"/>
      <c r="D1031" s="1365"/>
      <c r="E1031" s="1366"/>
      <c r="F1031" s="1365"/>
      <c r="G1031" s="1367"/>
      <c r="H1031" s="1366"/>
      <c r="I1031" s="1365"/>
      <c r="J1031" s="1367"/>
      <c r="K1031" s="1367"/>
      <c r="L1031" s="1366"/>
      <c r="M1031" s="38" t="s">
        <v>548</v>
      </c>
      <c r="N1031" s="40">
        <v>230</v>
      </c>
    </row>
    <row r="1032" spans="1:14" ht="17.75" customHeight="1" x14ac:dyDescent="0.15">
      <c r="A1032" s="44"/>
      <c r="B1032" s="1376" t="s">
        <v>954</v>
      </c>
      <c r="C1032" s="1377"/>
      <c r="D1032" s="1377" t="s">
        <v>951</v>
      </c>
      <c r="E1032" s="1377"/>
      <c r="F1032" s="1378">
        <v>4469188</v>
      </c>
      <c r="G1032" s="1378"/>
      <c r="H1032" s="1378"/>
      <c r="I1032" s="1377" t="s">
        <v>547</v>
      </c>
      <c r="J1032" s="1377"/>
      <c r="K1032" s="1377"/>
      <c r="L1032" s="1377"/>
      <c r="M1032" s="45"/>
      <c r="N1032" s="33">
        <v>230</v>
      </c>
    </row>
    <row r="1033" spans="1:14" ht="2" customHeight="1" x14ac:dyDescent="0.15"/>
    <row r="1034" spans="1:14" ht="17.75" customHeight="1" x14ac:dyDescent="0.15">
      <c r="A1034" s="1392" t="s">
        <v>955</v>
      </c>
      <c r="B1034" s="1365"/>
      <c r="C1034" s="1366"/>
      <c r="D1034" s="1365"/>
      <c r="E1034" s="1366"/>
      <c r="F1034" s="1365"/>
      <c r="G1034" s="1367"/>
      <c r="H1034" s="1366"/>
      <c r="I1034" s="1365"/>
      <c r="J1034" s="1367"/>
      <c r="K1034" s="1367"/>
      <c r="L1034" s="1366"/>
      <c r="M1034" s="38" t="s">
        <v>548</v>
      </c>
      <c r="N1034" s="40">
        <v>230</v>
      </c>
    </row>
    <row r="1035" spans="1:14" ht="18" customHeight="1" x14ac:dyDescent="0.15">
      <c r="A1035" s="1392"/>
      <c r="B1035" s="1376" t="s">
        <v>956</v>
      </c>
      <c r="C1035" s="1377"/>
      <c r="D1035" s="1377" t="s">
        <v>951</v>
      </c>
      <c r="E1035" s="1377"/>
      <c r="F1035" s="1378">
        <v>4469184</v>
      </c>
      <c r="G1035" s="1378"/>
      <c r="H1035" s="1378"/>
      <c r="I1035" s="1377" t="s">
        <v>547</v>
      </c>
      <c r="J1035" s="1377"/>
      <c r="K1035" s="1377"/>
      <c r="L1035" s="1377"/>
      <c r="M1035" s="1411">
        <v>230</v>
      </c>
      <c r="N1035" s="1411"/>
    </row>
    <row r="1036" spans="1:14" ht="18" customHeight="1" x14ac:dyDescent="0.15">
      <c r="A1036" s="1393"/>
      <c r="B1036" s="1152"/>
      <c r="C1036" s="1154"/>
      <c r="D1036" s="1152"/>
      <c r="E1036" s="1154"/>
      <c r="F1036" s="1152"/>
      <c r="G1036" s="1153"/>
      <c r="H1036" s="1154"/>
      <c r="I1036" s="1152"/>
      <c r="J1036" s="1153"/>
      <c r="K1036" s="1153"/>
      <c r="L1036" s="1154"/>
      <c r="M1036" s="47" t="s">
        <v>548</v>
      </c>
      <c r="N1036" s="48">
        <v>230</v>
      </c>
    </row>
    <row r="1037" spans="1:14" ht="14.25" customHeight="1" x14ac:dyDescent="0.15">
      <c r="A1037" s="49" t="s">
        <v>538</v>
      </c>
      <c r="B1037" s="1386" t="s">
        <v>539</v>
      </c>
      <c r="C1037" s="1387"/>
      <c r="D1037" s="1386" t="s">
        <v>540</v>
      </c>
      <c r="E1037" s="1387"/>
      <c r="F1037" s="1386" t="s">
        <v>541</v>
      </c>
      <c r="G1037" s="1390"/>
      <c r="H1037" s="1387"/>
      <c r="I1037" s="1386" t="s">
        <v>542</v>
      </c>
      <c r="J1037" s="1390"/>
      <c r="K1037" s="1390"/>
      <c r="L1037" s="1387"/>
      <c r="M1037" s="1381" t="s">
        <v>543</v>
      </c>
      <c r="N1037" s="1383" t="s">
        <v>544</v>
      </c>
    </row>
    <row r="1038" spans="1:14" ht="5" customHeight="1" x14ac:dyDescent="0.15">
      <c r="A1038" s="1385">
        <v>233924</v>
      </c>
      <c r="B1038" s="1388"/>
      <c r="C1038" s="1389"/>
      <c r="D1038" s="1388"/>
      <c r="E1038" s="1389"/>
      <c r="F1038" s="1388"/>
      <c r="G1038" s="1391"/>
      <c r="H1038" s="1389"/>
      <c r="I1038" s="1388"/>
      <c r="J1038" s="1391"/>
      <c r="K1038" s="1391"/>
      <c r="L1038" s="1389"/>
      <c r="M1038" s="1382"/>
      <c r="N1038" s="1384"/>
    </row>
    <row r="1039" spans="1:14" ht="14.25" customHeight="1" x14ac:dyDescent="0.15">
      <c r="A1039" s="1385"/>
      <c r="B1039" s="1376" t="s">
        <v>957</v>
      </c>
      <c r="C1039" s="1377"/>
      <c r="D1039" s="1377" t="s">
        <v>958</v>
      </c>
      <c r="E1039" s="1377"/>
      <c r="F1039" s="1378">
        <v>4463936</v>
      </c>
      <c r="G1039" s="1378"/>
      <c r="H1039" s="1378"/>
      <c r="I1039" s="1377" t="s">
        <v>547</v>
      </c>
      <c r="J1039" s="1377"/>
      <c r="K1039" s="1377"/>
      <c r="L1039" s="1377"/>
      <c r="M1039" s="1368"/>
      <c r="N1039" s="33">
        <v>38</v>
      </c>
    </row>
    <row r="1040" spans="1:14" ht="14.25" customHeight="1" x14ac:dyDescent="0.15">
      <c r="A1040" s="34"/>
      <c r="B1040" s="1329"/>
      <c r="C1040" s="1091"/>
      <c r="D1040" s="1373" t="s">
        <v>959</v>
      </c>
      <c r="E1040" s="1373"/>
      <c r="F1040" s="1091"/>
      <c r="G1040" s="1091"/>
      <c r="H1040" s="1091"/>
      <c r="I1040" s="1091"/>
      <c r="J1040" s="1091"/>
      <c r="K1040" s="1091"/>
      <c r="L1040" s="1091"/>
      <c r="M1040" s="1369"/>
      <c r="N1040" s="57"/>
    </row>
    <row r="1041" spans="1:14" ht="14.25" customHeight="1" x14ac:dyDescent="0.15">
      <c r="A1041" s="34"/>
      <c r="B1041" s="1329"/>
      <c r="C1041" s="1091"/>
      <c r="D1041" s="1373" t="s">
        <v>958</v>
      </c>
      <c r="E1041" s="1373"/>
      <c r="F1041" s="1375">
        <v>4463937</v>
      </c>
      <c r="G1041" s="1375"/>
      <c r="H1041" s="1375"/>
      <c r="I1041" s="1373" t="s">
        <v>547</v>
      </c>
      <c r="J1041" s="1373"/>
      <c r="K1041" s="1373"/>
      <c r="L1041" s="1373"/>
      <c r="M1041" s="1369"/>
      <c r="N1041" s="35">
        <v>132</v>
      </c>
    </row>
    <row r="1042" spans="1:14" ht="14.25" customHeight="1" x14ac:dyDescent="0.15">
      <c r="A1042" s="34"/>
      <c r="B1042" s="1329"/>
      <c r="C1042" s="1091"/>
      <c r="D1042" s="1373" t="s">
        <v>959</v>
      </c>
      <c r="E1042" s="1373"/>
      <c r="F1042" s="1091"/>
      <c r="G1042" s="1091"/>
      <c r="H1042" s="1091"/>
      <c r="I1042" s="1091"/>
      <c r="J1042" s="1091"/>
      <c r="K1042" s="1091"/>
      <c r="L1042" s="1091"/>
      <c r="M1042" s="1369"/>
      <c r="N1042" s="57"/>
    </row>
    <row r="1043" spans="1:14" ht="14.25" customHeight="1" x14ac:dyDescent="0.15">
      <c r="A1043" s="34"/>
      <c r="B1043" s="1329"/>
      <c r="C1043" s="1091"/>
      <c r="D1043" s="1373" t="s">
        <v>958</v>
      </c>
      <c r="E1043" s="1373"/>
      <c r="F1043" s="1375">
        <v>4463938</v>
      </c>
      <c r="G1043" s="1375"/>
      <c r="H1043" s="1375"/>
      <c r="I1043" s="1373" t="s">
        <v>547</v>
      </c>
      <c r="J1043" s="1373"/>
      <c r="K1043" s="1373"/>
      <c r="L1043" s="1373"/>
      <c r="M1043" s="1369"/>
      <c r="N1043" s="35">
        <v>53</v>
      </c>
    </row>
    <row r="1044" spans="1:14" ht="14.25" customHeight="1" x14ac:dyDescent="0.15">
      <c r="A1044" s="34"/>
      <c r="B1044" s="1329"/>
      <c r="C1044" s="1091"/>
      <c r="D1044" s="1373" t="s">
        <v>959</v>
      </c>
      <c r="E1044" s="1373"/>
      <c r="F1044" s="1091"/>
      <c r="G1044" s="1091"/>
      <c r="H1044" s="1091"/>
      <c r="I1044" s="1091"/>
      <c r="J1044" s="1091"/>
      <c r="K1044" s="1091"/>
      <c r="L1044" s="1091"/>
      <c r="M1044" s="1369"/>
      <c r="N1044" s="57"/>
    </row>
    <row r="1045" spans="1:14" ht="14.25" customHeight="1" x14ac:dyDescent="0.15">
      <c r="A1045" s="34"/>
      <c r="B1045" s="1329"/>
      <c r="C1045" s="1091"/>
      <c r="D1045" s="1373" t="s">
        <v>958</v>
      </c>
      <c r="E1045" s="1373"/>
      <c r="F1045" s="1375">
        <v>4463939</v>
      </c>
      <c r="G1045" s="1375"/>
      <c r="H1045" s="1375"/>
      <c r="I1045" s="1373" t="s">
        <v>547</v>
      </c>
      <c r="J1045" s="1373"/>
      <c r="K1045" s="1373"/>
      <c r="L1045" s="1373"/>
      <c r="M1045" s="1369"/>
      <c r="N1045" s="35">
        <v>391</v>
      </c>
    </row>
    <row r="1046" spans="1:14" ht="14.25" customHeight="1" x14ac:dyDescent="0.15">
      <c r="A1046" s="34"/>
      <c r="B1046" s="1329"/>
      <c r="C1046" s="1091"/>
      <c r="D1046" s="1373" t="s">
        <v>959</v>
      </c>
      <c r="E1046" s="1373"/>
      <c r="F1046" s="1091"/>
      <c r="G1046" s="1091"/>
      <c r="H1046" s="1091"/>
      <c r="I1046" s="1091"/>
      <c r="J1046" s="1091"/>
      <c r="K1046" s="1091"/>
      <c r="L1046" s="1091"/>
      <c r="M1046" s="1369"/>
      <c r="N1046" s="57"/>
    </row>
    <row r="1047" spans="1:14" ht="14.25" customHeight="1" x14ac:dyDescent="0.15">
      <c r="A1047" s="34"/>
      <c r="B1047" s="1329"/>
      <c r="C1047" s="1091"/>
      <c r="D1047" s="1373" t="s">
        <v>958</v>
      </c>
      <c r="E1047" s="1373"/>
      <c r="F1047" s="1375">
        <v>4463940</v>
      </c>
      <c r="G1047" s="1375"/>
      <c r="H1047" s="1375"/>
      <c r="I1047" s="1373" t="s">
        <v>547</v>
      </c>
      <c r="J1047" s="1373"/>
      <c r="K1047" s="1373"/>
      <c r="L1047" s="1373"/>
      <c r="M1047" s="1369"/>
      <c r="N1047" s="36">
        <v>1511.5</v>
      </c>
    </row>
    <row r="1048" spans="1:14" ht="14.25" customHeight="1" x14ac:dyDescent="0.15">
      <c r="A1048" s="34"/>
      <c r="B1048" s="1329"/>
      <c r="C1048" s="1091"/>
      <c r="D1048" s="1373" t="s">
        <v>959</v>
      </c>
      <c r="E1048" s="1373"/>
      <c r="F1048" s="1091"/>
      <c r="G1048" s="1091"/>
      <c r="H1048" s="1091"/>
      <c r="I1048" s="1091"/>
      <c r="J1048" s="1091"/>
      <c r="K1048" s="1091"/>
      <c r="L1048" s="1091"/>
      <c r="M1048" s="1369"/>
      <c r="N1048" s="57"/>
    </row>
    <row r="1049" spans="1:14" ht="14.25" customHeight="1" x14ac:dyDescent="0.15">
      <c r="A1049" s="34"/>
      <c r="B1049" s="1329"/>
      <c r="C1049" s="1091"/>
      <c r="D1049" s="1373" t="s">
        <v>958</v>
      </c>
      <c r="E1049" s="1373"/>
      <c r="F1049" s="1375">
        <v>4463941</v>
      </c>
      <c r="G1049" s="1375"/>
      <c r="H1049" s="1375"/>
      <c r="I1049" s="1373" t="s">
        <v>547</v>
      </c>
      <c r="J1049" s="1373"/>
      <c r="K1049" s="1373"/>
      <c r="L1049" s="1373"/>
      <c r="M1049" s="1369"/>
      <c r="N1049" s="35">
        <v>72.3</v>
      </c>
    </row>
    <row r="1050" spans="1:14" ht="14.25" customHeight="1" x14ac:dyDescent="0.15">
      <c r="A1050" s="34"/>
      <c r="B1050" s="1329"/>
      <c r="C1050" s="1091"/>
      <c r="D1050" s="1373" t="s">
        <v>959</v>
      </c>
      <c r="E1050" s="1373"/>
      <c r="F1050" s="1091"/>
      <c r="G1050" s="1091"/>
      <c r="H1050" s="1091"/>
      <c r="I1050" s="1091"/>
      <c r="J1050" s="1091"/>
      <c r="K1050" s="1091"/>
      <c r="L1050" s="1091"/>
      <c r="M1050" s="1370"/>
      <c r="N1050" s="41"/>
    </row>
    <row r="1051" spans="1:14" ht="18" customHeight="1" x14ac:dyDescent="0.15">
      <c r="A1051" s="44"/>
      <c r="B1051" s="1152"/>
      <c r="C1051" s="1154"/>
      <c r="D1051" s="1152"/>
      <c r="E1051" s="1154"/>
      <c r="F1051" s="1152"/>
      <c r="G1051" s="1153"/>
      <c r="H1051" s="1154"/>
      <c r="I1051" s="1152"/>
      <c r="J1051" s="1153"/>
      <c r="K1051" s="1153"/>
      <c r="L1051" s="1154"/>
      <c r="M1051" s="47" t="s">
        <v>548</v>
      </c>
      <c r="N1051" s="67">
        <v>2197.8000000000002</v>
      </c>
    </row>
    <row r="1052" spans="1:14" ht="18" customHeight="1" x14ac:dyDescent="0.15">
      <c r="A1052" s="1381" t="s">
        <v>960</v>
      </c>
      <c r="B1052" s="1396" t="s">
        <v>539</v>
      </c>
      <c r="C1052" s="1397"/>
      <c r="D1052" s="1396" t="s">
        <v>540</v>
      </c>
      <c r="E1052" s="1397"/>
      <c r="F1052" s="1396" t="s">
        <v>541</v>
      </c>
      <c r="G1052" s="1398"/>
      <c r="H1052" s="1397"/>
      <c r="I1052" s="1396" t="s">
        <v>542</v>
      </c>
      <c r="J1052" s="1398"/>
      <c r="K1052" s="1398"/>
      <c r="L1052" s="1397"/>
      <c r="M1052" s="50" t="s">
        <v>543</v>
      </c>
      <c r="N1052" s="51" t="s">
        <v>544</v>
      </c>
    </row>
    <row r="1053" spans="1:14" ht="37.25" customHeight="1" x14ac:dyDescent="0.15">
      <c r="A1053" s="1394"/>
      <c r="B1053" s="1376" t="s">
        <v>961</v>
      </c>
      <c r="C1053" s="1377"/>
      <c r="D1053" s="1377" t="s">
        <v>962</v>
      </c>
      <c r="E1053" s="1377"/>
      <c r="F1053" s="1378">
        <v>4468098</v>
      </c>
      <c r="G1053" s="1378"/>
      <c r="H1053" s="1378"/>
      <c r="I1053" s="1377" t="s">
        <v>547</v>
      </c>
      <c r="J1053" s="1377"/>
      <c r="K1053" s="1377"/>
      <c r="L1053" s="1377"/>
      <c r="M1053" s="52"/>
      <c r="N1053" s="43">
        <v>26</v>
      </c>
    </row>
    <row r="1054" spans="1:14" ht="18" customHeight="1" x14ac:dyDescent="0.15">
      <c r="A1054" s="1395"/>
      <c r="B1054" s="1152"/>
      <c r="C1054" s="1154"/>
      <c r="D1054" s="1152"/>
      <c r="E1054" s="1154"/>
      <c r="F1054" s="1152"/>
      <c r="G1054" s="1153"/>
      <c r="H1054" s="1154"/>
      <c r="I1054" s="1152"/>
      <c r="J1054" s="1153"/>
      <c r="K1054" s="1153"/>
      <c r="L1054" s="1154"/>
      <c r="M1054" s="47" t="s">
        <v>548</v>
      </c>
      <c r="N1054" s="48">
        <v>26</v>
      </c>
    </row>
    <row r="1055" spans="1:14" ht="18" customHeight="1" x14ac:dyDescent="0.15">
      <c r="A1055" s="1381" t="s">
        <v>963</v>
      </c>
      <c r="B1055" s="1396" t="s">
        <v>539</v>
      </c>
      <c r="C1055" s="1397"/>
      <c r="D1055" s="1396" t="s">
        <v>540</v>
      </c>
      <c r="E1055" s="1397"/>
      <c r="F1055" s="1396" t="s">
        <v>541</v>
      </c>
      <c r="G1055" s="1398"/>
      <c r="H1055" s="1397"/>
      <c r="I1055" s="1396" t="s">
        <v>542</v>
      </c>
      <c r="J1055" s="1398"/>
      <c r="K1055" s="1398"/>
      <c r="L1055" s="1397"/>
      <c r="M1055" s="50" t="s">
        <v>543</v>
      </c>
      <c r="N1055" s="51" t="s">
        <v>544</v>
      </c>
    </row>
    <row r="1056" spans="1:14" ht="18" customHeight="1" x14ac:dyDescent="0.15">
      <c r="A1056" s="1394"/>
      <c r="B1056" s="1376" t="s">
        <v>964</v>
      </c>
      <c r="C1056" s="1377"/>
      <c r="D1056" s="1377" t="s">
        <v>965</v>
      </c>
      <c r="E1056" s="1377"/>
      <c r="F1056" s="1378">
        <v>4468799</v>
      </c>
      <c r="G1056" s="1378"/>
      <c r="H1056" s="1378"/>
      <c r="I1056" s="1377" t="s">
        <v>547</v>
      </c>
      <c r="J1056" s="1377"/>
      <c r="K1056" s="1377"/>
      <c r="L1056" s="1377"/>
      <c r="M1056" s="42"/>
      <c r="N1056" s="43">
        <v>91</v>
      </c>
    </row>
    <row r="1057" spans="1:14" ht="18" customHeight="1" x14ac:dyDescent="0.15">
      <c r="A1057" s="1395"/>
      <c r="B1057" s="1152"/>
      <c r="C1057" s="1154"/>
      <c r="D1057" s="1152"/>
      <c r="E1057" s="1154"/>
      <c r="F1057" s="1152"/>
      <c r="G1057" s="1153"/>
      <c r="H1057" s="1154"/>
      <c r="I1057" s="1152"/>
      <c r="J1057" s="1153"/>
      <c r="K1057" s="1153"/>
      <c r="L1057" s="1154"/>
      <c r="M1057" s="47" t="s">
        <v>548</v>
      </c>
      <c r="N1057" s="48">
        <v>91</v>
      </c>
    </row>
    <row r="1058" spans="1:14" ht="14.25" customHeight="1" x14ac:dyDescent="0.15">
      <c r="A1058" s="49" t="s">
        <v>538</v>
      </c>
      <c r="B1058" s="1386" t="s">
        <v>539</v>
      </c>
      <c r="C1058" s="1387"/>
      <c r="D1058" s="1386" t="s">
        <v>540</v>
      </c>
      <c r="E1058" s="1387"/>
      <c r="F1058" s="1386" t="s">
        <v>541</v>
      </c>
      <c r="G1058" s="1390"/>
      <c r="H1058" s="1387"/>
      <c r="I1058" s="1386" t="s">
        <v>542</v>
      </c>
      <c r="J1058" s="1390"/>
      <c r="K1058" s="1390"/>
      <c r="L1058" s="1387"/>
      <c r="M1058" s="1381" t="s">
        <v>543</v>
      </c>
      <c r="N1058" s="1383" t="s">
        <v>544</v>
      </c>
    </row>
    <row r="1059" spans="1:14" ht="5" customHeight="1" x14ac:dyDescent="0.15">
      <c r="A1059" s="1385">
        <v>234076</v>
      </c>
      <c r="B1059" s="1388"/>
      <c r="C1059" s="1389"/>
      <c r="D1059" s="1388"/>
      <c r="E1059" s="1389"/>
      <c r="F1059" s="1388"/>
      <c r="G1059" s="1391"/>
      <c r="H1059" s="1389"/>
      <c r="I1059" s="1388"/>
      <c r="J1059" s="1391"/>
      <c r="K1059" s="1391"/>
      <c r="L1059" s="1389"/>
      <c r="M1059" s="1382"/>
      <c r="N1059" s="1384"/>
    </row>
    <row r="1060" spans="1:14" ht="16.5" customHeight="1" x14ac:dyDescent="0.15">
      <c r="A1060" s="1385"/>
      <c r="B1060" s="1376" t="s">
        <v>966</v>
      </c>
      <c r="C1060" s="1377"/>
      <c r="D1060" s="1377" t="s">
        <v>967</v>
      </c>
      <c r="E1060" s="1377"/>
      <c r="F1060" s="1378">
        <v>4462477</v>
      </c>
      <c r="G1060" s="1378"/>
      <c r="H1060" s="1378"/>
      <c r="I1060" s="1377" t="s">
        <v>547</v>
      </c>
      <c r="J1060" s="1377"/>
      <c r="K1060" s="1377"/>
      <c r="L1060" s="1377"/>
      <c r="M1060" s="1379"/>
      <c r="N1060" s="33">
        <v>76</v>
      </c>
    </row>
    <row r="1061" spans="1:14" ht="19.5" customHeight="1" x14ac:dyDescent="0.15">
      <c r="A1061" s="34"/>
      <c r="B1061" s="1329"/>
      <c r="C1061" s="1091"/>
      <c r="D1061" s="1373" t="s">
        <v>967</v>
      </c>
      <c r="E1061" s="1373"/>
      <c r="F1061" s="1375">
        <v>4462478</v>
      </c>
      <c r="G1061" s="1375"/>
      <c r="H1061" s="1375"/>
      <c r="I1061" s="1373" t="s">
        <v>547</v>
      </c>
      <c r="J1061" s="1373"/>
      <c r="K1061" s="1373"/>
      <c r="L1061" s="1373"/>
      <c r="M1061" s="1380"/>
      <c r="N1061" s="37">
        <v>35</v>
      </c>
    </row>
    <row r="1062" spans="1:14" ht="18" customHeight="1" x14ac:dyDescent="0.15">
      <c r="A1062" s="34"/>
      <c r="B1062" s="1365"/>
      <c r="C1062" s="1366"/>
      <c r="D1062" s="1365"/>
      <c r="E1062" s="1366"/>
      <c r="F1062" s="1365"/>
      <c r="G1062" s="1367"/>
      <c r="H1062" s="1366"/>
      <c r="I1062" s="1365"/>
      <c r="J1062" s="1367"/>
      <c r="K1062" s="1367"/>
      <c r="L1062" s="1366"/>
      <c r="M1062" s="38" t="s">
        <v>548</v>
      </c>
      <c r="N1062" s="40">
        <v>111</v>
      </c>
    </row>
    <row r="1063" spans="1:14" ht="16.5" customHeight="1" x14ac:dyDescent="0.15">
      <c r="A1063" s="34"/>
      <c r="B1063" s="1376" t="s">
        <v>968</v>
      </c>
      <c r="C1063" s="1377"/>
      <c r="D1063" s="1377" t="s">
        <v>967</v>
      </c>
      <c r="E1063" s="1377"/>
      <c r="F1063" s="1378">
        <v>4462482</v>
      </c>
      <c r="G1063" s="1378"/>
      <c r="H1063" s="1378"/>
      <c r="I1063" s="1377" t="s">
        <v>547</v>
      </c>
      <c r="J1063" s="1377"/>
      <c r="K1063" s="1377"/>
      <c r="L1063" s="1377"/>
      <c r="M1063" s="1379"/>
      <c r="N1063" s="33">
        <v>23</v>
      </c>
    </row>
    <row r="1064" spans="1:14" ht="19.5" customHeight="1" x14ac:dyDescent="0.15">
      <c r="A1064" s="34"/>
      <c r="B1064" s="1329"/>
      <c r="C1064" s="1091"/>
      <c r="D1064" s="1373" t="s">
        <v>967</v>
      </c>
      <c r="E1064" s="1373"/>
      <c r="F1064" s="1375">
        <v>4462483</v>
      </c>
      <c r="G1064" s="1375"/>
      <c r="H1064" s="1375"/>
      <c r="I1064" s="1373" t="s">
        <v>547</v>
      </c>
      <c r="J1064" s="1373"/>
      <c r="K1064" s="1373"/>
      <c r="L1064" s="1373"/>
      <c r="M1064" s="1380"/>
      <c r="N1064" s="37">
        <v>35</v>
      </c>
    </row>
    <row r="1065" spans="1:14" ht="18" customHeight="1" x14ac:dyDescent="0.15">
      <c r="A1065" s="34"/>
      <c r="B1065" s="1365"/>
      <c r="C1065" s="1366"/>
      <c r="D1065" s="1365"/>
      <c r="E1065" s="1366"/>
      <c r="F1065" s="1365"/>
      <c r="G1065" s="1367"/>
      <c r="H1065" s="1366"/>
      <c r="I1065" s="1365"/>
      <c r="J1065" s="1367"/>
      <c r="K1065" s="1367"/>
      <c r="L1065" s="1366"/>
      <c r="M1065" s="38" t="s">
        <v>548</v>
      </c>
      <c r="N1065" s="40">
        <v>58</v>
      </c>
    </row>
    <row r="1066" spans="1:14" ht="16.5" customHeight="1" x14ac:dyDescent="0.15">
      <c r="A1066" s="34"/>
      <c r="B1066" s="1376" t="s">
        <v>969</v>
      </c>
      <c r="C1066" s="1377"/>
      <c r="D1066" s="1377" t="s">
        <v>967</v>
      </c>
      <c r="E1066" s="1377"/>
      <c r="F1066" s="1378">
        <v>4462612</v>
      </c>
      <c r="G1066" s="1378"/>
      <c r="H1066" s="1378"/>
      <c r="I1066" s="1377" t="s">
        <v>547</v>
      </c>
      <c r="J1066" s="1377"/>
      <c r="K1066" s="1377"/>
      <c r="L1066" s="1377"/>
      <c r="M1066" s="1379"/>
      <c r="N1066" s="33">
        <v>16</v>
      </c>
    </row>
    <row r="1067" spans="1:14" ht="19.5" customHeight="1" x14ac:dyDescent="0.15">
      <c r="A1067" s="34"/>
      <c r="B1067" s="1329"/>
      <c r="C1067" s="1091"/>
      <c r="D1067" s="1373" t="s">
        <v>967</v>
      </c>
      <c r="E1067" s="1373"/>
      <c r="F1067" s="1375">
        <v>4462613</v>
      </c>
      <c r="G1067" s="1375"/>
      <c r="H1067" s="1375"/>
      <c r="I1067" s="1373" t="s">
        <v>547</v>
      </c>
      <c r="J1067" s="1373"/>
      <c r="K1067" s="1373"/>
      <c r="L1067" s="1373"/>
      <c r="M1067" s="1380"/>
      <c r="N1067" s="37">
        <v>35</v>
      </c>
    </row>
    <row r="1068" spans="1:14" ht="18" customHeight="1" x14ac:dyDescent="0.15">
      <c r="A1068" s="34"/>
      <c r="B1068" s="1365"/>
      <c r="C1068" s="1366"/>
      <c r="D1068" s="1365"/>
      <c r="E1068" s="1366"/>
      <c r="F1068" s="1365"/>
      <c r="G1068" s="1367"/>
      <c r="H1068" s="1366"/>
      <c r="I1068" s="1365"/>
      <c r="J1068" s="1367"/>
      <c r="K1068" s="1367"/>
      <c r="L1068" s="1366"/>
      <c r="M1068" s="38" t="s">
        <v>548</v>
      </c>
      <c r="N1068" s="40">
        <v>51</v>
      </c>
    </row>
    <row r="1069" spans="1:14" ht="16.5" customHeight="1" x14ac:dyDescent="0.15">
      <c r="A1069" s="34"/>
      <c r="B1069" s="1376" t="s">
        <v>970</v>
      </c>
      <c r="C1069" s="1377"/>
      <c r="D1069" s="1377" t="s">
        <v>967</v>
      </c>
      <c r="E1069" s="1377"/>
      <c r="F1069" s="1378">
        <v>4463023</v>
      </c>
      <c r="G1069" s="1378"/>
      <c r="H1069" s="1378"/>
      <c r="I1069" s="1377" t="s">
        <v>547</v>
      </c>
      <c r="J1069" s="1377"/>
      <c r="K1069" s="1377"/>
      <c r="L1069" s="1377"/>
      <c r="M1069" s="1368"/>
      <c r="N1069" s="33">
        <v>46</v>
      </c>
    </row>
    <row r="1070" spans="1:14" ht="18" customHeight="1" x14ac:dyDescent="0.15">
      <c r="A1070" s="34"/>
      <c r="B1070" s="1329"/>
      <c r="C1070" s="1091"/>
      <c r="D1070" s="1373" t="s">
        <v>967</v>
      </c>
      <c r="E1070" s="1373"/>
      <c r="F1070" s="1375">
        <v>4463024</v>
      </c>
      <c r="G1070" s="1375"/>
      <c r="H1070" s="1375"/>
      <c r="I1070" s="1373" t="s">
        <v>547</v>
      </c>
      <c r="J1070" s="1373"/>
      <c r="K1070" s="1373"/>
      <c r="L1070" s="1373"/>
      <c r="M1070" s="1369"/>
      <c r="N1070" s="35">
        <v>46</v>
      </c>
    </row>
    <row r="1071" spans="1:14" ht="19.5" customHeight="1" x14ac:dyDescent="0.15">
      <c r="A1071" s="34"/>
      <c r="B1071" s="1329"/>
      <c r="C1071" s="1091"/>
      <c r="D1071" s="1373" t="s">
        <v>967</v>
      </c>
      <c r="E1071" s="1373"/>
      <c r="F1071" s="1375">
        <v>4463025</v>
      </c>
      <c r="G1071" s="1375"/>
      <c r="H1071" s="1375"/>
      <c r="I1071" s="1373" t="s">
        <v>547</v>
      </c>
      <c r="J1071" s="1373"/>
      <c r="K1071" s="1373"/>
      <c r="L1071" s="1373"/>
      <c r="M1071" s="1370"/>
      <c r="N1071" s="37">
        <v>35</v>
      </c>
    </row>
    <row r="1072" spans="1:14" ht="18" customHeight="1" x14ac:dyDescent="0.15">
      <c r="A1072" s="34"/>
      <c r="B1072" s="1365"/>
      <c r="C1072" s="1366"/>
      <c r="D1072" s="1365"/>
      <c r="E1072" s="1366"/>
      <c r="F1072" s="1365"/>
      <c r="G1072" s="1367"/>
      <c r="H1072" s="1366"/>
      <c r="I1072" s="1365"/>
      <c r="J1072" s="1367"/>
      <c r="K1072" s="1367"/>
      <c r="L1072" s="1366"/>
      <c r="M1072" s="38" t="s">
        <v>548</v>
      </c>
      <c r="N1072" s="40">
        <v>127</v>
      </c>
    </row>
    <row r="1073" spans="1:14" ht="17.75" customHeight="1" x14ac:dyDescent="0.15">
      <c r="A1073" s="44"/>
      <c r="B1073" s="1376" t="s">
        <v>971</v>
      </c>
      <c r="C1073" s="1377"/>
      <c r="D1073" s="1377" t="s">
        <v>967</v>
      </c>
      <c r="E1073" s="1377"/>
      <c r="F1073" s="1378">
        <v>4463917</v>
      </c>
      <c r="G1073" s="1378"/>
      <c r="H1073" s="1378"/>
      <c r="I1073" s="1377" t="s">
        <v>547</v>
      </c>
      <c r="J1073" s="1377"/>
      <c r="K1073" s="1377"/>
      <c r="L1073" s="1377"/>
      <c r="M1073" s="45"/>
      <c r="N1073" s="33">
        <v>23</v>
      </c>
    </row>
    <row r="1074" spans="1:14" ht="2" customHeight="1" x14ac:dyDescent="0.15"/>
    <row r="1075" spans="1:14" ht="14.25" customHeight="1" x14ac:dyDescent="0.15">
      <c r="A1075" s="53" t="s">
        <v>538</v>
      </c>
      <c r="B1075" s="1374" t="s">
        <v>971</v>
      </c>
      <c r="C1075" s="1373"/>
      <c r="D1075" s="1373" t="s">
        <v>967</v>
      </c>
      <c r="E1075" s="1373"/>
      <c r="F1075" s="1375">
        <v>4463918</v>
      </c>
      <c r="G1075" s="1375"/>
      <c r="H1075" s="1375"/>
      <c r="I1075" s="1373" t="s">
        <v>547</v>
      </c>
      <c r="J1075" s="1373"/>
      <c r="K1075" s="1373"/>
      <c r="L1075" s="1373"/>
      <c r="M1075" s="57"/>
      <c r="N1075" s="35">
        <v>10</v>
      </c>
    </row>
    <row r="1076" spans="1:14" ht="21.5" customHeight="1" x14ac:dyDescent="0.15">
      <c r="A1076" s="54">
        <v>234076</v>
      </c>
      <c r="B1076" s="1410"/>
      <c r="C1076" s="1078"/>
      <c r="D1076" s="1373" t="s">
        <v>967</v>
      </c>
      <c r="E1076" s="1373"/>
      <c r="F1076" s="1375">
        <v>4463919</v>
      </c>
      <c r="G1076" s="1375"/>
      <c r="H1076" s="1375"/>
      <c r="I1076" s="1373" t="s">
        <v>547</v>
      </c>
      <c r="J1076" s="1373"/>
      <c r="K1076" s="1373"/>
      <c r="L1076" s="1373"/>
      <c r="M1076" s="73"/>
      <c r="N1076" s="35">
        <v>13</v>
      </c>
    </row>
    <row r="1077" spans="1:14" ht="19.5" customHeight="1" x14ac:dyDescent="0.15">
      <c r="A1077" s="55"/>
      <c r="B1077" s="1329"/>
      <c r="C1077" s="1091"/>
      <c r="D1077" s="1373" t="s">
        <v>967</v>
      </c>
      <c r="E1077" s="1373"/>
      <c r="F1077" s="1375">
        <v>4463920</v>
      </c>
      <c r="G1077" s="1375"/>
      <c r="H1077" s="1375"/>
      <c r="I1077" s="1373" t="s">
        <v>547</v>
      </c>
      <c r="J1077" s="1373"/>
      <c r="K1077" s="1373"/>
      <c r="L1077" s="1373"/>
      <c r="M1077" s="41"/>
      <c r="N1077" s="37">
        <v>35</v>
      </c>
    </row>
    <row r="1078" spans="1:14" ht="18" customHeight="1" x14ac:dyDescent="0.15">
      <c r="A1078" s="55"/>
      <c r="B1078" s="1365"/>
      <c r="C1078" s="1366"/>
      <c r="D1078" s="1365"/>
      <c r="E1078" s="1366"/>
      <c r="F1078" s="1365"/>
      <c r="G1078" s="1367"/>
      <c r="H1078" s="1366"/>
      <c r="I1078" s="1365"/>
      <c r="J1078" s="1367"/>
      <c r="K1078" s="1367"/>
      <c r="L1078" s="1366"/>
      <c r="M1078" s="38" t="s">
        <v>548</v>
      </c>
      <c r="N1078" s="40">
        <v>81</v>
      </c>
    </row>
    <row r="1079" spans="1:14" ht="16.5" customHeight="1" x14ac:dyDescent="0.15">
      <c r="A1079" s="55"/>
      <c r="B1079" s="1376" t="s">
        <v>972</v>
      </c>
      <c r="C1079" s="1377"/>
      <c r="D1079" s="1377" t="s">
        <v>967</v>
      </c>
      <c r="E1079" s="1377"/>
      <c r="F1079" s="1378">
        <v>4465838</v>
      </c>
      <c r="G1079" s="1378"/>
      <c r="H1079" s="1378"/>
      <c r="I1079" s="1377" t="s">
        <v>547</v>
      </c>
      <c r="J1079" s="1377"/>
      <c r="K1079" s="1377"/>
      <c r="L1079" s="1377"/>
      <c r="M1079" s="45"/>
      <c r="N1079" s="33">
        <v>23</v>
      </c>
    </row>
    <row r="1080" spans="1:14" ht="18" customHeight="1" x14ac:dyDescent="0.15">
      <c r="A1080" s="55"/>
      <c r="B1080" s="1329"/>
      <c r="C1080" s="1091"/>
      <c r="D1080" s="1373" t="s">
        <v>967</v>
      </c>
      <c r="E1080" s="1373"/>
      <c r="F1080" s="1375">
        <v>4465839</v>
      </c>
      <c r="G1080" s="1375"/>
      <c r="H1080" s="1375"/>
      <c r="I1080" s="1373" t="s">
        <v>547</v>
      </c>
      <c r="J1080" s="1373"/>
      <c r="K1080" s="1373"/>
      <c r="L1080" s="1373"/>
      <c r="M1080" s="57"/>
      <c r="N1080" s="35">
        <v>16</v>
      </c>
    </row>
    <row r="1081" spans="1:14" ht="19.5" customHeight="1" x14ac:dyDescent="0.15">
      <c r="A1081" s="55"/>
      <c r="B1081" s="1329"/>
      <c r="C1081" s="1091"/>
      <c r="D1081" s="1373" t="s">
        <v>967</v>
      </c>
      <c r="E1081" s="1373"/>
      <c r="F1081" s="1375">
        <v>4465840</v>
      </c>
      <c r="G1081" s="1375"/>
      <c r="H1081" s="1375"/>
      <c r="I1081" s="1373" t="s">
        <v>547</v>
      </c>
      <c r="J1081" s="1373"/>
      <c r="K1081" s="1373"/>
      <c r="L1081" s="1373"/>
      <c r="M1081" s="41"/>
      <c r="N1081" s="37">
        <v>35</v>
      </c>
    </row>
    <row r="1082" spans="1:14" ht="18" customHeight="1" x14ac:dyDescent="0.15">
      <c r="A1082" s="55"/>
      <c r="B1082" s="1365"/>
      <c r="C1082" s="1366"/>
      <c r="D1082" s="1365"/>
      <c r="E1082" s="1366"/>
      <c r="F1082" s="1365"/>
      <c r="G1082" s="1367"/>
      <c r="H1082" s="1366"/>
      <c r="I1082" s="1365"/>
      <c r="J1082" s="1367"/>
      <c r="K1082" s="1367"/>
      <c r="L1082" s="1366"/>
      <c r="M1082" s="38" t="s">
        <v>548</v>
      </c>
      <c r="N1082" s="40">
        <v>74</v>
      </c>
    </row>
    <row r="1083" spans="1:14" ht="16.5" customHeight="1" x14ac:dyDescent="0.15">
      <c r="A1083" s="55"/>
      <c r="B1083" s="1376" t="s">
        <v>973</v>
      </c>
      <c r="C1083" s="1377"/>
      <c r="D1083" s="1377" t="s">
        <v>967</v>
      </c>
      <c r="E1083" s="1377"/>
      <c r="F1083" s="1378">
        <v>4466141</v>
      </c>
      <c r="G1083" s="1378"/>
      <c r="H1083" s="1378"/>
      <c r="I1083" s="1377" t="s">
        <v>547</v>
      </c>
      <c r="J1083" s="1377"/>
      <c r="K1083" s="1377"/>
      <c r="L1083" s="1377"/>
      <c r="M1083" s="45"/>
      <c r="N1083" s="33">
        <v>162</v>
      </c>
    </row>
    <row r="1084" spans="1:14" ht="19.5" customHeight="1" x14ac:dyDescent="0.15">
      <c r="A1084" s="55"/>
      <c r="B1084" s="1329"/>
      <c r="C1084" s="1091"/>
      <c r="D1084" s="1373" t="s">
        <v>967</v>
      </c>
      <c r="E1084" s="1373"/>
      <c r="F1084" s="1375">
        <v>4466142</v>
      </c>
      <c r="G1084" s="1375"/>
      <c r="H1084" s="1375"/>
      <c r="I1084" s="1373" t="s">
        <v>547</v>
      </c>
      <c r="J1084" s="1373"/>
      <c r="K1084" s="1373"/>
      <c r="L1084" s="1373"/>
      <c r="M1084" s="41"/>
      <c r="N1084" s="37">
        <v>35</v>
      </c>
    </row>
    <row r="1085" spans="1:14" ht="18" customHeight="1" x14ac:dyDescent="0.15">
      <c r="A1085" s="55"/>
      <c r="B1085" s="1365"/>
      <c r="C1085" s="1366"/>
      <c r="D1085" s="1365"/>
      <c r="E1085" s="1366"/>
      <c r="F1085" s="1365"/>
      <c r="G1085" s="1367"/>
      <c r="H1085" s="1366"/>
      <c r="I1085" s="1365"/>
      <c r="J1085" s="1367"/>
      <c r="K1085" s="1367"/>
      <c r="L1085" s="1366"/>
      <c r="M1085" s="38" t="s">
        <v>548</v>
      </c>
      <c r="N1085" s="40">
        <v>197</v>
      </c>
    </row>
    <row r="1086" spans="1:14" ht="16.5" customHeight="1" x14ac:dyDescent="0.15">
      <c r="A1086" s="55"/>
      <c r="B1086" s="1376" t="s">
        <v>974</v>
      </c>
      <c r="C1086" s="1377"/>
      <c r="D1086" s="1377" t="s">
        <v>967</v>
      </c>
      <c r="E1086" s="1377"/>
      <c r="F1086" s="1378">
        <v>4466774</v>
      </c>
      <c r="G1086" s="1378"/>
      <c r="H1086" s="1378"/>
      <c r="I1086" s="1377" t="s">
        <v>547</v>
      </c>
      <c r="J1086" s="1377"/>
      <c r="K1086" s="1377"/>
      <c r="L1086" s="1377"/>
      <c r="M1086" s="45"/>
      <c r="N1086" s="33">
        <v>23</v>
      </c>
    </row>
    <row r="1087" spans="1:14" ht="18" customHeight="1" x14ac:dyDescent="0.15">
      <c r="A1087" s="55"/>
      <c r="B1087" s="1329"/>
      <c r="C1087" s="1091"/>
      <c r="D1087" s="1373" t="s">
        <v>967</v>
      </c>
      <c r="E1087" s="1373"/>
      <c r="F1087" s="1375">
        <v>4466775</v>
      </c>
      <c r="G1087" s="1375"/>
      <c r="H1087" s="1375"/>
      <c r="I1087" s="1373" t="s">
        <v>547</v>
      </c>
      <c r="J1087" s="1373"/>
      <c r="K1087" s="1373"/>
      <c r="L1087" s="1373"/>
      <c r="M1087" s="57"/>
      <c r="N1087" s="35">
        <v>10</v>
      </c>
    </row>
    <row r="1088" spans="1:14" ht="19.5" customHeight="1" x14ac:dyDescent="0.15">
      <c r="A1088" s="55"/>
      <c r="B1088" s="1329"/>
      <c r="C1088" s="1091"/>
      <c r="D1088" s="1373" t="s">
        <v>967</v>
      </c>
      <c r="E1088" s="1373"/>
      <c r="F1088" s="1375">
        <v>4466776</v>
      </c>
      <c r="G1088" s="1375"/>
      <c r="H1088" s="1375"/>
      <c r="I1088" s="1373" t="s">
        <v>547</v>
      </c>
      <c r="J1088" s="1373"/>
      <c r="K1088" s="1373"/>
      <c r="L1088" s="1373"/>
      <c r="M1088" s="41"/>
      <c r="N1088" s="37">
        <v>35</v>
      </c>
    </row>
    <row r="1089" spans="1:14" ht="18" customHeight="1" x14ac:dyDescent="0.15">
      <c r="A1089" s="55"/>
      <c r="B1089" s="1365"/>
      <c r="C1089" s="1366"/>
      <c r="D1089" s="1365"/>
      <c r="E1089" s="1366"/>
      <c r="F1089" s="1365"/>
      <c r="G1089" s="1367"/>
      <c r="H1089" s="1366"/>
      <c r="I1089" s="1365"/>
      <c r="J1089" s="1367"/>
      <c r="K1089" s="1367"/>
      <c r="L1089" s="1366"/>
      <c r="M1089" s="38" t="s">
        <v>548</v>
      </c>
      <c r="N1089" s="40">
        <v>68</v>
      </c>
    </row>
    <row r="1090" spans="1:14" ht="16.5" customHeight="1" x14ac:dyDescent="0.15">
      <c r="A1090" s="55"/>
      <c r="B1090" s="1376" t="s">
        <v>975</v>
      </c>
      <c r="C1090" s="1377"/>
      <c r="D1090" s="1377" t="s">
        <v>967</v>
      </c>
      <c r="E1090" s="1377"/>
      <c r="F1090" s="1378">
        <v>4467491</v>
      </c>
      <c r="G1090" s="1378"/>
      <c r="H1090" s="1378"/>
      <c r="I1090" s="1377" t="s">
        <v>547</v>
      </c>
      <c r="J1090" s="1377"/>
      <c r="K1090" s="1377"/>
      <c r="L1090" s="1377"/>
      <c r="M1090" s="45"/>
      <c r="N1090" s="33">
        <v>27</v>
      </c>
    </row>
    <row r="1091" spans="1:14" ht="19.5" customHeight="1" x14ac:dyDescent="0.15">
      <c r="A1091" s="55"/>
      <c r="B1091" s="1329"/>
      <c r="C1091" s="1091"/>
      <c r="D1091" s="1373" t="s">
        <v>967</v>
      </c>
      <c r="E1091" s="1373"/>
      <c r="F1091" s="1375">
        <v>4467492</v>
      </c>
      <c r="G1091" s="1375"/>
      <c r="H1091" s="1375"/>
      <c r="I1091" s="1373" t="s">
        <v>547</v>
      </c>
      <c r="J1091" s="1373"/>
      <c r="K1091" s="1373"/>
      <c r="L1091" s="1373"/>
      <c r="M1091" s="41"/>
      <c r="N1091" s="37">
        <v>35</v>
      </c>
    </row>
    <row r="1092" spans="1:14" ht="18" customHeight="1" x14ac:dyDescent="0.15">
      <c r="A1092" s="55"/>
      <c r="B1092" s="1365"/>
      <c r="C1092" s="1366"/>
      <c r="D1092" s="1365"/>
      <c r="E1092" s="1366"/>
      <c r="F1092" s="1365"/>
      <c r="G1092" s="1367"/>
      <c r="H1092" s="1366"/>
      <c r="I1092" s="1365"/>
      <c r="J1092" s="1367"/>
      <c r="K1092" s="1367"/>
      <c r="L1092" s="1366"/>
      <c r="M1092" s="38" t="s">
        <v>548</v>
      </c>
      <c r="N1092" s="40">
        <v>62</v>
      </c>
    </row>
    <row r="1093" spans="1:14" ht="16.5" customHeight="1" x14ac:dyDescent="0.15">
      <c r="A1093" s="55"/>
      <c r="B1093" s="1376" t="s">
        <v>976</v>
      </c>
      <c r="C1093" s="1377"/>
      <c r="D1093" s="1377" t="s">
        <v>967</v>
      </c>
      <c r="E1093" s="1377"/>
      <c r="F1093" s="1378">
        <v>4467677</v>
      </c>
      <c r="G1093" s="1378"/>
      <c r="H1093" s="1378"/>
      <c r="I1093" s="1377" t="s">
        <v>547</v>
      </c>
      <c r="J1093" s="1377"/>
      <c r="K1093" s="1377"/>
      <c r="L1093" s="1377"/>
      <c r="M1093" s="45"/>
      <c r="N1093" s="33">
        <v>69</v>
      </c>
    </row>
    <row r="1094" spans="1:14" ht="18" customHeight="1" x14ac:dyDescent="0.15">
      <c r="A1094" s="55"/>
      <c r="B1094" s="1329"/>
      <c r="C1094" s="1091"/>
      <c r="D1094" s="1373" t="s">
        <v>967</v>
      </c>
      <c r="E1094" s="1373"/>
      <c r="F1094" s="1375">
        <v>4467678</v>
      </c>
      <c r="G1094" s="1375"/>
      <c r="H1094" s="1375"/>
      <c r="I1094" s="1373" t="s">
        <v>547</v>
      </c>
      <c r="J1094" s="1373"/>
      <c r="K1094" s="1373"/>
      <c r="L1094" s="1373"/>
      <c r="M1094" s="57"/>
      <c r="N1094" s="35">
        <v>114</v>
      </c>
    </row>
    <row r="1095" spans="1:14" ht="19.5" customHeight="1" x14ac:dyDescent="0.15">
      <c r="A1095" s="55"/>
      <c r="B1095" s="1329"/>
      <c r="C1095" s="1091"/>
      <c r="D1095" s="1373" t="s">
        <v>967</v>
      </c>
      <c r="E1095" s="1373"/>
      <c r="F1095" s="1375">
        <v>4467679</v>
      </c>
      <c r="G1095" s="1375"/>
      <c r="H1095" s="1375"/>
      <c r="I1095" s="1373" t="s">
        <v>547</v>
      </c>
      <c r="J1095" s="1373"/>
      <c r="K1095" s="1373"/>
      <c r="L1095" s="1373"/>
      <c r="M1095" s="41"/>
      <c r="N1095" s="37">
        <v>35</v>
      </c>
    </row>
    <row r="1096" spans="1:14" ht="18" customHeight="1" x14ac:dyDescent="0.15">
      <c r="A1096" s="55"/>
      <c r="B1096" s="1365"/>
      <c r="C1096" s="1366"/>
      <c r="D1096" s="1365"/>
      <c r="E1096" s="1366"/>
      <c r="F1096" s="1365"/>
      <c r="G1096" s="1367"/>
      <c r="H1096" s="1366"/>
      <c r="I1096" s="1365"/>
      <c r="J1096" s="1367"/>
      <c r="K1096" s="1367"/>
      <c r="L1096" s="1366"/>
      <c r="M1096" s="38" t="s">
        <v>548</v>
      </c>
      <c r="N1096" s="40">
        <v>218</v>
      </c>
    </row>
    <row r="1097" spans="1:14" ht="16.5" customHeight="1" x14ac:dyDescent="0.15">
      <c r="A1097" s="55"/>
      <c r="B1097" s="1376" t="s">
        <v>977</v>
      </c>
      <c r="C1097" s="1377"/>
      <c r="D1097" s="1377" t="s">
        <v>967</v>
      </c>
      <c r="E1097" s="1377"/>
      <c r="F1097" s="1378">
        <v>4468013</v>
      </c>
      <c r="G1097" s="1378"/>
      <c r="H1097" s="1378"/>
      <c r="I1097" s="1377" t="s">
        <v>547</v>
      </c>
      <c r="J1097" s="1377"/>
      <c r="K1097" s="1377"/>
      <c r="L1097" s="1377"/>
      <c r="M1097" s="45"/>
      <c r="N1097" s="33">
        <v>23</v>
      </c>
    </row>
    <row r="1098" spans="1:14" ht="18" customHeight="1" x14ac:dyDescent="0.15">
      <c r="A1098" s="55"/>
      <c r="B1098" s="1329"/>
      <c r="C1098" s="1091"/>
      <c r="D1098" s="1373" t="s">
        <v>967</v>
      </c>
      <c r="E1098" s="1373"/>
      <c r="F1098" s="1375">
        <v>4468014</v>
      </c>
      <c r="G1098" s="1375"/>
      <c r="H1098" s="1375"/>
      <c r="I1098" s="1373" t="s">
        <v>547</v>
      </c>
      <c r="J1098" s="1373"/>
      <c r="K1098" s="1373"/>
      <c r="L1098" s="1373"/>
      <c r="M1098" s="57"/>
      <c r="N1098" s="35">
        <v>23</v>
      </c>
    </row>
    <row r="1099" spans="1:14" ht="18" customHeight="1" x14ac:dyDescent="0.15">
      <c r="A1099" s="55"/>
      <c r="B1099" s="1329"/>
      <c r="C1099" s="1091"/>
      <c r="D1099" s="1373" t="s">
        <v>967</v>
      </c>
      <c r="E1099" s="1373"/>
      <c r="F1099" s="1375">
        <v>4468015</v>
      </c>
      <c r="G1099" s="1375"/>
      <c r="H1099" s="1375"/>
      <c r="I1099" s="1373" t="s">
        <v>547</v>
      </c>
      <c r="J1099" s="1373"/>
      <c r="K1099" s="1373"/>
      <c r="L1099" s="1373"/>
      <c r="M1099" s="57"/>
      <c r="N1099" s="35">
        <v>38</v>
      </c>
    </row>
    <row r="1100" spans="1:14" ht="18" customHeight="1" x14ac:dyDescent="0.15">
      <c r="A1100" s="55"/>
      <c r="B1100" s="1329"/>
      <c r="C1100" s="1091"/>
      <c r="D1100" s="1373" t="s">
        <v>967</v>
      </c>
      <c r="E1100" s="1373"/>
      <c r="F1100" s="1375">
        <v>4468016</v>
      </c>
      <c r="G1100" s="1375"/>
      <c r="H1100" s="1375"/>
      <c r="I1100" s="1373" t="s">
        <v>547</v>
      </c>
      <c r="J1100" s="1373"/>
      <c r="K1100" s="1373"/>
      <c r="L1100" s="1373"/>
      <c r="M1100" s="57"/>
      <c r="N1100" s="35">
        <v>13</v>
      </c>
    </row>
    <row r="1101" spans="1:14" ht="19.5" customHeight="1" x14ac:dyDescent="0.15">
      <c r="A1101" s="55"/>
      <c r="B1101" s="1329"/>
      <c r="C1101" s="1091"/>
      <c r="D1101" s="1373" t="s">
        <v>967</v>
      </c>
      <c r="E1101" s="1373"/>
      <c r="F1101" s="1375">
        <v>4468017</v>
      </c>
      <c r="G1101" s="1375"/>
      <c r="H1101" s="1375"/>
      <c r="I1101" s="1373" t="s">
        <v>547</v>
      </c>
      <c r="J1101" s="1373"/>
      <c r="K1101" s="1373"/>
      <c r="L1101" s="1373"/>
      <c r="M1101" s="41"/>
      <c r="N1101" s="37">
        <v>35</v>
      </c>
    </row>
    <row r="1102" spans="1:14" ht="18" customHeight="1" x14ac:dyDescent="0.15">
      <c r="A1102" s="55"/>
      <c r="B1102" s="1365"/>
      <c r="C1102" s="1366"/>
      <c r="D1102" s="1365"/>
      <c r="E1102" s="1366"/>
      <c r="F1102" s="1365"/>
      <c r="G1102" s="1367"/>
      <c r="H1102" s="1366"/>
      <c r="I1102" s="1365"/>
      <c r="J1102" s="1367"/>
      <c r="K1102" s="1367"/>
      <c r="L1102" s="1366"/>
      <c r="M1102" s="38" t="s">
        <v>548</v>
      </c>
      <c r="N1102" s="40">
        <v>132</v>
      </c>
    </row>
    <row r="1103" spans="1:14" ht="16.5" customHeight="1" x14ac:dyDescent="0.15">
      <c r="A1103" s="55"/>
      <c r="B1103" s="1376" t="s">
        <v>978</v>
      </c>
      <c r="C1103" s="1377"/>
      <c r="D1103" s="1377" t="s">
        <v>967</v>
      </c>
      <c r="E1103" s="1377"/>
      <c r="F1103" s="1378">
        <v>4463821</v>
      </c>
      <c r="G1103" s="1378"/>
      <c r="H1103" s="1378"/>
      <c r="I1103" s="1377" t="s">
        <v>547</v>
      </c>
      <c r="J1103" s="1377"/>
      <c r="K1103" s="1377"/>
      <c r="L1103" s="1377"/>
      <c r="M1103" s="45"/>
      <c r="N1103" s="33">
        <v>13</v>
      </c>
    </row>
    <row r="1104" spans="1:14" ht="18" customHeight="1" x14ac:dyDescent="0.15">
      <c r="A1104" s="55"/>
      <c r="B1104" s="1329"/>
      <c r="C1104" s="1091"/>
      <c r="D1104" s="1373" t="s">
        <v>967</v>
      </c>
      <c r="E1104" s="1373"/>
      <c r="F1104" s="1375">
        <v>4463822</v>
      </c>
      <c r="G1104" s="1375"/>
      <c r="H1104" s="1375"/>
      <c r="I1104" s="1373" t="s">
        <v>547</v>
      </c>
      <c r="J1104" s="1373"/>
      <c r="K1104" s="1373"/>
      <c r="L1104" s="1373"/>
      <c r="M1104" s="57"/>
      <c r="N1104" s="35">
        <v>39</v>
      </c>
    </row>
    <row r="1105" spans="1:14" ht="18" customHeight="1" x14ac:dyDescent="0.15">
      <c r="A1105" s="55"/>
      <c r="B1105" s="1329"/>
      <c r="C1105" s="1091"/>
      <c r="D1105" s="1373" t="s">
        <v>967</v>
      </c>
      <c r="E1105" s="1373"/>
      <c r="F1105" s="1375">
        <v>4463823</v>
      </c>
      <c r="G1105" s="1375"/>
      <c r="H1105" s="1375"/>
      <c r="I1105" s="1373" t="s">
        <v>547</v>
      </c>
      <c r="J1105" s="1373"/>
      <c r="K1105" s="1373"/>
      <c r="L1105" s="1373"/>
      <c r="M1105" s="57"/>
      <c r="N1105" s="35">
        <v>39</v>
      </c>
    </row>
    <row r="1106" spans="1:14" ht="19.5" customHeight="1" x14ac:dyDescent="0.15">
      <c r="A1106" s="55"/>
      <c r="B1106" s="1329"/>
      <c r="C1106" s="1091"/>
      <c r="D1106" s="1373" t="s">
        <v>967</v>
      </c>
      <c r="E1106" s="1373"/>
      <c r="F1106" s="1375">
        <v>4463824</v>
      </c>
      <c r="G1106" s="1375"/>
      <c r="H1106" s="1375"/>
      <c r="I1106" s="1373" t="s">
        <v>547</v>
      </c>
      <c r="J1106" s="1373"/>
      <c r="K1106" s="1373"/>
      <c r="L1106" s="1373"/>
      <c r="M1106" s="41"/>
      <c r="N1106" s="37">
        <v>35</v>
      </c>
    </row>
    <row r="1107" spans="1:14" ht="18" customHeight="1" x14ac:dyDescent="0.15">
      <c r="A1107" s="56"/>
      <c r="B1107" s="1152"/>
      <c r="C1107" s="1154"/>
      <c r="D1107" s="1152"/>
      <c r="E1107" s="1154"/>
      <c r="F1107" s="1152"/>
      <c r="G1107" s="1153"/>
      <c r="H1107" s="1154"/>
      <c r="I1107" s="1152"/>
      <c r="J1107" s="1153"/>
      <c r="K1107" s="1153"/>
      <c r="L1107" s="1154"/>
      <c r="M1107" s="47" t="s">
        <v>548</v>
      </c>
      <c r="N1107" s="48">
        <v>126</v>
      </c>
    </row>
    <row r="1108" spans="1:14" ht="18" customHeight="1" x14ac:dyDescent="0.15">
      <c r="A1108" s="1381" t="s">
        <v>979</v>
      </c>
      <c r="B1108" s="1396" t="s">
        <v>539</v>
      </c>
      <c r="C1108" s="1397"/>
      <c r="D1108" s="1396" t="s">
        <v>540</v>
      </c>
      <c r="E1108" s="1397"/>
      <c r="F1108" s="1396" t="s">
        <v>541</v>
      </c>
      <c r="G1108" s="1398"/>
      <c r="H1108" s="1397"/>
      <c r="I1108" s="1396" t="s">
        <v>542</v>
      </c>
      <c r="J1108" s="1398"/>
      <c r="K1108" s="1398"/>
      <c r="L1108" s="1397"/>
      <c r="M1108" s="50" t="s">
        <v>543</v>
      </c>
      <c r="N1108" s="51" t="s">
        <v>544</v>
      </c>
    </row>
    <row r="1109" spans="1:14" ht="16.5" customHeight="1" x14ac:dyDescent="0.15">
      <c r="A1109" s="1394"/>
      <c r="B1109" s="1376" t="s">
        <v>980</v>
      </c>
      <c r="C1109" s="1377"/>
      <c r="D1109" s="1377" t="s">
        <v>981</v>
      </c>
      <c r="E1109" s="1377"/>
      <c r="F1109" s="1378">
        <v>4469768</v>
      </c>
      <c r="G1109" s="1378"/>
      <c r="H1109" s="1378"/>
      <c r="I1109" s="1377" t="s">
        <v>547</v>
      </c>
      <c r="J1109" s="1377"/>
      <c r="K1109" s="1377"/>
      <c r="L1109" s="1377"/>
      <c r="M1109" s="1379"/>
      <c r="N1109" s="33">
        <v>23</v>
      </c>
    </row>
    <row r="1110" spans="1:14" ht="19.25" customHeight="1" x14ac:dyDescent="0.15">
      <c r="A1110" s="44"/>
      <c r="B1110" s="1329"/>
      <c r="C1110" s="1091"/>
      <c r="D1110" s="1373" t="s">
        <v>981</v>
      </c>
      <c r="E1110" s="1373"/>
      <c r="F1110" s="1375">
        <v>4469769</v>
      </c>
      <c r="G1110" s="1375"/>
      <c r="H1110" s="1375"/>
      <c r="I1110" s="1373" t="s">
        <v>547</v>
      </c>
      <c r="J1110" s="1373"/>
      <c r="K1110" s="1373"/>
      <c r="L1110" s="1373"/>
      <c r="M1110" s="1078"/>
      <c r="N1110" s="35">
        <v>10</v>
      </c>
    </row>
    <row r="1111" spans="1:14" ht="2" customHeight="1" x14ac:dyDescent="0.15"/>
    <row r="1112" spans="1:14" ht="14.25" customHeight="1" x14ac:dyDescent="0.15">
      <c r="A1112" s="53" t="s">
        <v>538</v>
      </c>
      <c r="B1112" s="1374" t="s">
        <v>980</v>
      </c>
      <c r="C1112" s="1373"/>
      <c r="D1112" s="1373" t="s">
        <v>981</v>
      </c>
      <c r="E1112" s="1373"/>
      <c r="F1112" s="1375">
        <v>4469770</v>
      </c>
      <c r="G1112" s="1375"/>
      <c r="H1112" s="1375"/>
      <c r="I1112" s="1373" t="s">
        <v>547</v>
      </c>
      <c r="J1112" s="1373"/>
      <c r="K1112" s="1373"/>
      <c r="L1112" s="1373"/>
      <c r="M1112" s="57"/>
      <c r="N1112" s="35">
        <v>23</v>
      </c>
    </row>
    <row r="1113" spans="1:14" ht="23" customHeight="1" x14ac:dyDescent="0.15">
      <c r="A1113" s="54">
        <v>234091</v>
      </c>
      <c r="B1113" s="1410"/>
      <c r="C1113" s="1078"/>
      <c r="D1113" s="1373" t="s">
        <v>981</v>
      </c>
      <c r="E1113" s="1373"/>
      <c r="F1113" s="1375">
        <v>4469771</v>
      </c>
      <c r="G1113" s="1375"/>
      <c r="H1113" s="1375"/>
      <c r="I1113" s="1373" t="s">
        <v>547</v>
      </c>
      <c r="J1113" s="1373"/>
      <c r="K1113" s="1373"/>
      <c r="L1113" s="1373"/>
      <c r="M1113" s="69"/>
      <c r="N1113" s="37">
        <v>35</v>
      </c>
    </row>
    <row r="1114" spans="1:14" ht="18" customHeight="1" x14ac:dyDescent="0.15">
      <c r="A1114" s="55"/>
      <c r="B1114" s="1365"/>
      <c r="C1114" s="1366"/>
      <c r="D1114" s="1365"/>
      <c r="E1114" s="1366"/>
      <c r="F1114" s="1365"/>
      <c r="G1114" s="1367"/>
      <c r="H1114" s="1366"/>
      <c r="I1114" s="1365"/>
      <c r="J1114" s="1367"/>
      <c r="K1114" s="1367"/>
      <c r="L1114" s="1366"/>
      <c r="M1114" s="38" t="s">
        <v>548</v>
      </c>
      <c r="N1114" s="40">
        <v>91</v>
      </c>
    </row>
    <row r="1115" spans="1:14" ht="16.5" customHeight="1" x14ac:dyDescent="0.15">
      <c r="A1115" s="55"/>
      <c r="B1115" s="1376" t="s">
        <v>982</v>
      </c>
      <c r="C1115" s="1377"/>
      <c r="D1115" s="1377" t="s">
        <v>981</v>
      </c>
      <c r="E1115" s="1377"/>
      <c r="F1115" s="1378">
        <v>4469388</v>
      </c>
      <c r="G1115" s="1378"/>
      <c r="H1115" s="1378"/>
      <c r="I1115" s="1377" t="s">
        <v>547</v>
      </c>
      <c r="J1115" s="1377"/>
      <c r="K1115" s="1377"/>
      <c r="L1115" s="1377"/>
      <c r="M1115" s="45"/>
      <c r="N1115" s="33">
        <v>23</v>
      </c>
    </row>
    <row r="1116" spans="1:14" ht="19.5" customHeight="1" x14ac:dyDescent="0.15">
      <c r="A1116" s="55"/>
      <c r="B1116" s="1329"/>
      <c r="C1116" s="1091"/>
      <c r="D1116" s="1373" t="s">
        <v>981</v>
      </c>
      <c r="E1116" s="1373"/>
      <c r="F1116" s="1375">
        <v>4469389</v>
      </c>
      <c r="G1116" s="1375"/>
      <c r="H1116" s="1375"/>
      <c r="I1116" s="1373" t="s">
        <v>547</v>
      </c>
      <c r="J1116" s="1373"/>
      <c r="K1116" s="1373"/>
      <c r="L1116" s="1373"/>
      <c r="M1116" s="41"/>
      <c r="N1116" s="37">
        <v>35</v>
      </c>
    </row>
    <row r="1117" spans="1:14" ht="18" customHeight="1" x14ac:dyDescent="0.15">
      <c r="A1117" s="55"/>
      <c r="B1117" s="1365"/>
      <c r="C1117" s="1366"/>
      <c r="D1117" s="1365"/>
      <c r="E1117" s="1366"/>
      <c r="F1117" s="1365"/>
      <c r="G1117" s="1367"/>
      <c r="H1117" s="1366"/>
      <c r="I1117" s="1365"/>
      <c r="J1117" s="1367"/>
      <c r="K1117" s="1367"/>
      <c r="L1117" s="1366"/>
      <c r="M1117" s="38" t="s">
        <v>548</v>
      </c>
      <c r="N1117" s="40">
        <v>58</v>
      </c>
    </row>
    <row r="1118" spans="1:14" ht="16.5" customHeight="1" x14ac:dyDescent="0.15">
      <c r="A1118" s="55"/>
      <c r="B1118" s="1376" t="s">
        <v>983</v>
      </c>
      <c r="C1118" s="1377"/>
      <c r="D1118" s="1377" t="s">
        <v>984</v>
      </c>
      <c r="E1118" s="1377"/>
      <c r="F1118" s="1378">
        <v>4467050</v>
      </c>
      <c r="G1118" s="1378"/>
      <c r="H1118" s="1378"/>
      <c r="I1118" s="1377" t="s">
        <v>547</v>
      </c>
      <c r="J1118" s="1377"/>
      <c r="K1118" s="1377"/>
      <c r="L1118" s="1377"/>
      <c r="M1118" s="45"/>
      <c r="N1118" s="33">
        <v>23</v>
      </c>
    </row>
    <row r="1119" spans="1:14" ht="18" customHeight="1" x14ac:dyDescent="0.15">
      <c r="A1119" s="55"/>
      <c r="B1119" s="1329"/>
      <c r="C1119" s="1091"/>
      <c r="D1119" s="1373" t="s">
        <v>984</v>
      </c>
      <c r="E1119" s="1373"/>
      <c r="F1119" s="1375">
        <v>4467051</v>
      </c>
      <c r="G1119" s="1375"/>
      <c r="H1119" s="1375"/>
      <c r="I1119" s="1373" t="s">
        <v>547</v>
      </c>
      <c r="J1119" s="1373"/>
      <c r="K1119" s="1373"/>
      <c r="L1119" s="1373"/>
      <c r="M1119" s="57"/>
      <c r="N1119" s="35">
        <v>23</v>
      </c>
    </row>
    <row r="1120" spans="1:14" ht="18" customHeight="1" x14ac:dyDescent="0.15">
      <c r="A1120" s="55"/>
      <c r="B1120" s="1329"/>
      <c r="C1120" s="1091"/>
      <c r="D1120" s="1373" t="s">
        <v>984</v>
      </c>
      <c r="E1120" s="1373"/>
      <c r="F1120" s="1375">
        <v>4467052</v>
      </c>
      <c r="G1120" s="1375"/>
      <c r="H1120" s="1375"/>
      <c r="I1120" s="1373" t="s">
        <v>547</v>
      </c>
      <c r="J1120" s="1373"/>
      <c r="K1120" s="1373"/>
      <c r="L1120" s="1373"/>
      <c r="M1120" s="57"/>
      <c r="N1120" s="35">
        <v>13</v>
      </c>
    </row>
    <row r="1121" spans="1:14" ht="19.5" customHeight="1" x14ac:dyDescent="0.15">
      <c r="A1121" s="55"/>
      <c r="B1121" s="1329"/>
      <c r="C1121" s="1091"/>
      <c r="D1121" s="1373" t="s">
        <v>984</v>
      </c>
      <c r="E1121" s="1373"/>
      <c r="F1121" s="1375">
        <v>4467053</v>
      </c>
      <c r="G1121" s="1375"/>
      <c r="H1121" s="1375"/>
      <c r="I1121" s="1373" t="s">
        <v>547</v>
      </c>
      <c r="J1121" s="1373"/>
      <c r="K1121" s="1373"/>
      <c r="L1121" s="1373"/>
      <c r="M1121" s="41"/>
      <c r="N1121" s="37">
        <v>35</v>
      </c>
    </row>
    <row r="1122" spans="1:14" ht="18" customHeight="1" x14ac:dyDescent="0.15">
      <c r="A1122" s="55"/>
      <c r="B1122" s="1365"/>
      <c r="C1122" s="1366"/>
      <c r="D1122" s="1365"/>
      <c r="E1122" s="1366"/>
      <c r="F1122" s="1365"/>
      <c r="G1122" s="1367"/>
      <c r="H1122" s="1366"/>
      <c r="I1122" s="1365"/>
      <c r="J1122" s="1367"/>
      <c r="K1122" s="1367"/>
      <c r="L1122" s="1366"/>
      <c r="M1122" s="38" t="s">
        <v>548</v>
      </c>
      <c r="N1122" s="40">
        <v>94</v>
      </c>
    </row>
    <row r="1123" spans="1:14" ht="16.5" customHeight="1" x14ac:dyDescent="0.15">
      <c r="A1123" s="55"/>
      <c r="B1123" s="1376" t="s">
        <v>985</v>
      </c>
      <c r="C1123" s="1377"/>
      <c r="D1123" s="1377" t="s">
        <v>984</v>
      </c>
      <c r="E1123" s="1377"/>
      <c r="F1123" s="1378">
        <v>4462013</v>
      </c>
      <c r="G1123" s="1378"/>
      <c r="H1123" s="1378"/>
      <c r="I1123" s="1377" t="s">
        <v>547</v>
      </c>
      <c r="J1123" s="1377"/>
      <c r="K1123" s="1377"/>
      <c r="L1123" s="1377"/>
      <c r="M1123" s="45"/>
      <c r="N1123" s="33">
        <v>13</v>
      </c>
    </row>
    <row r="1124" spans="1:14" ht="19.5" customHeight="1" x14ac:dyDescent="0.15">
      <c r="A1124" s="55"/>
      <c r="B1124" s="1329"/>
      <c r="C1124" s="1091"/>
      <c r="D1124" s="1373" t="s">
        <v>984</v>
      </c>
      <c r="E1124" s="1373"/>
      <c r="F1124" s="1375">
        <v>4462014</v>
      </c>
      <c r="G1124" s="1375"/>
      <c r="H1124" s="1375"/>
      <c r="I1124" s="1373" t="s">
        <v>547</v>
      </c>
      <c r="J1124" s="1373"/>
      <c r="K1124" s="1373"/>
      <c r="L1124" s="1373"/>
      <c r="M1124" s="41"/>
      <c r="N1124" s="37">
        <v>35</v>
      </c>
    </row>
    <row r="1125" spans="1:14" ht="18" customHeight="1" x14ac:dyDescent="0.15">
      <c r="A1125" s="55"/>
      <c r="B1125" s="1365"/>
      <c r="C1125" s="1366"/>
      <c r="D1125" s="1365"/>
      <c r="E1125" s="1366"/>
      <c r="F1125" s="1365"/>
      <c r="G1125" s="1367"/>
      <c r="H1125" s="1366"/>
      <c r="I1125" s="1365"/>
      <c r="J1125" s="1367"/>
      <c r="K1125" s="1367"/>
      <c r="L1125" s="1366"/>
      <c r="M1125" s="38" t="s">
        <v>548</v>
      </c>
      <c r="N1125" s="40">
        <v>48</v>
      </c>
    </row>
    <row r="1126" spans="1:14" ht="16.5" customHeight="1" x14ac:dyDescent="0.15">
      <c r="A1126" s="55"/>
      <c r="B1126" s="1376" t="s">
        <v>986</v>
      </c>
      <c r="C1126" s="1377"/>
      <c r="D1126" s="1377" t="s">
        <v>984</v>
      </c>
      <c r="E1126" s="1377"/>
      <c r="F1126" s="1378">
        <v>4463904</v>
      </c>
      <c r="G1126" s="1378"/>
      <c r="H1126" s="1378"/>
      <c r="I1126" s="1377" t="s">
        <v>547</v>
      </c>
      <c r="J1126" s="1377"/>
      <c r="K1126" s="1377"/>
      <c r="L1126" s="1377"/>
      <c r="M1126" s="45"/>
      <c r="N1126" s="33">
        <v>35</v>
      </c>
    </row>
    <row r="1127" spans="1:14" ht="19.5" customHeight="1" x14ac:dyDescent="0.15">
      <c r="A1127" s="55"/>
      <c r="B1127" s="1329"/>
      <c r="C1127" s="1091"/>
      <c r="D1127" s="1373" t="s">
        <v>984</v>
      </c>
      <c r="E1127" s="1373"/>
      <c r="F1127" s="1375">
        <v>4463905</v>
      </c>
      <c r="G1127" s="1375"/>
      <c r="H1127" s="1375"/>
      <c r="I1127" s="1373" t="s">
        <v>547</v>
      </c>
      <c r="J1127" s="1373"/>
      <c r="K1127" s="1373"/>
      <c r="L1127" s="1373"/>
      <c r="M1127" s="41"/>
      <c r="N1127" s="37">
        <v>13</v>
      </c>
    </row>
    <row r="1128" spans="1:14" ht="18" customHeight="1" x14ac:dyDescent="0.15">
      <c r="A1128" s="55"/>
      <c r="B1128" s="1365"/>
      <c r="C1128" s="1366"/>
      <c r="D1128" s="1365"/>
      <c r="E1128" s="1366"/>
      <c r="F1128" s="1365"/>
      <c r="G1128" s="1367"/>
      <c r="H1128" s="1366"/>
      <c r="I1128" s="1365"/>
      <c r="J1128" s="1367"/>
      <c r="K1128" s="1367"/>
      <c r="L1128" s="1366"/>
      <c r="M1128" s="38" t="s">
        <v>548</v>
      </c>
      <c r="N1128" s="40">
        <v>48</v>
      </c>
    </row>
    <row r="1129" spans="1:14" ht="16.5" customHeight="1" x14ac:dyDescent="0.15">
      <c r="A1129" s="55"/>
      <c r="B1129" s="1376" t="s">
        <v>987</v>
      </c>
      <c r="C1129" s="1377"/>
      <c r="D1129" s="1377" t="s">
        <v>981</v>
      </c>
      <c r="E1129" s="1377"/>
      <c r="F1129" s="1378">
        <v>4465192</v>
      </c>
      <c r="G1129" s="1378"/>
      <c r="H1129" s="1378"/>
      <c r="I1129" s="1377" t="s">
        <v>547</v>
      </c>
      <c r="J1129" s="1377"/>
      <c r="K1129" s="1377"/>
      <c r="L1129" s="1377"/>
      <c r="M1129" s="45"/>
      <c r="N1129" s="33">
        <v>13</v>
      </c>
    </row>
    <row r="1130" spans="1:14" ht="19.5" customHeight="1" x14ac:dyDescent="0.15">
      <c r="A1130" s="55"/>
      <c r="B1130" s="1329"/>
      <c r="C1130" s="1091"/>
      <c r="D1130" s="1373" t="s">
        <v>981</v>
      </c>
      <c r="E1130" s="1373"/>
      <c r="F1130" s="1375">
        <v>4465193</v>
      </c>
      <c r="G1130" s="1375"/>
      <c r="H1130" s="1375"/>
      <c r="I1130" s="1373" t="s">
        <v>547</v>
      </c>
      <c r="J1130" s="1373"/>
      <c r="K1130" s="1373"/>
      <c r="L1130" s="1373"/>
      <c r="M1130" s="41"/>
      <c r="N1130" s="37">
        <v>35</v>
      </c>
    </row>
    <row r="1131" spans="1:14" ht="18" customHeight="1" x14ac:dyDescent="0.15">
      <c r="A1131" s="55"/>
      <c r="B1131" s="1365"/>
      <c r="C1131" s="1366"/>
      <c r="D1131" s="1365"/>
      <c r="E1131" s="1366"/>
      <c r="F1131" s="1365"/>
      <c r="G1131" s="1367"/>
      <c r="H1131" s="1366"/>
      <c r="I1131" s="1365"/>
      <c r="J1131" s="1367"/>
      <c r="K1131" s="1367"/>
      <c r="L1131" s="1366"/>
      <c r="M1131" s="38" t="s">
        <v>548</v>
      </c>
      <c r="N1131" s="40">
        <v>48</v>
      </c>
    </row>
    <row r="1132" spans="1:14" ht="16.5" customHeight="1" x14ac:dyDescent="0.15">
      <c r="A1132" s="55"/>
      <c r="B1132" s="1376" t="s">
        <v>988</v>
      </c>
      <c r="C1132" s="1377"/>
      <c r="D1132" s="1377" t="s">
        <v>981</v>
      </c>
      <c r="E1132" s="1377"/>
      <c r="F1132" s="1378">
        <v>4465187</v>
      </c>
      <c r="G1132" s="1378"/>
      <c r="H1132" s="1378"/>
      <c r="I1132" s="1377" t="s">
        <v>547</v>
      </c>
      <c r="J1132" s="1377"/>
      <c r="K1132" s="1377"/>
      <c r="L1132" s="1377"/>
      <c r="M1132" s="45"/>
      <c r="N1132" s="33">
        <v>13</v>
      </c>
    </row>
    <row r="1133" spans="1:14" ht="19.5" customHeight="1" x14ac:dyDescent="0.15">
      <c r="A1133" s="55"/>
      <c r="B1133" s="1329"/>
      <c r="C1133" s="1091"/>
      <c r="D1133" s="1373" t="s">
        <v>981</v>
      </c>
      <c r="E1133" s="1373"/>
      <c r="F1133" s="1375">
        <v>4465188</v>
      </c>
      <c r="G1133" s="1375"/>
      <c r="H1133" s="1375"/>
      <c r="I1133" s="1373" t="s">
        <v>547</v>
      </c>
      <c r="J1133" s="1373"/>
      <c r="K1133" s="1373"/>
      <c r="L1133" s="1373"/>
      <c r="M1133" s="41"/>
      <c r="N1133" s="37">
        <v>35</v>
      </c>
    </row>
    <row r="1134" spans="1:14" ht="18" customHeight="1" x14ac:dyDescent="0.15">
      <c r="A1134" s="55"/>
      <c r="B1134" s="1365"/>
      <c r="C1134" s="1366"/>
      <c r="D1134" s="1365"/>
      <c r="E1134" s="1366"/>
      <c r="F1134" s="1365"/>
      <c r="G1134" s="1367"/>
      <c r="H1134" s="1366"/>
      <c r="I1134" s="1365"/>
      <c r="J1134" s="1367"/>
      <c r="K1134" s="1367"/>
      <c r="L1134" s="1366"/>
      <c r="M1134" s="38" t="s">
        <v>548</v>
      </c>
      <c r="N1134" s="40">
        <v>48</v>
      </c>
    </row>
    <row r="1135" spans="1:14" ht="16.5" customHeight="1" x14ac:dyDescent="0.15">
      <c r="A1135" s="55"/>
      <c r="B1135" s="1376" t="s">
        <v>989</v>
      </c>
      <c r="C1135" s="1377"/>
      <c r="D1135" s="1377" t="s">
        <v>981</v>
      </c>
      <c r="E1135" s="1377"/>
      <c r="F1135" s="1378">
        <v>4465182</v>
      </c>
      <c r="G1135" s="1378"/>
      <c r="H1135" s="1378"/>
      <c r="I1135" s="1377" t="s">
        <v>547</v>
      </c>
      <c r="J1135" s="1377"/>
      <c r="K1135" s="1377"/>
      <c r="L1135" s="1377"/>
      <c r="M1135" s="45"/>
      <c r="N1135" s="33">
        <v>13</v>
      </c>
    </row>
    <row r="1136" spans="1:14" ht="19.5" customHeight="1" x14ac:dyDescent="0.15">
      <c r="A1136" s="55"/>
      <c r="B1136" s="1329"/>
      <c r="C1136" s="1091"/>
      <c r="D1136" s="1373" t="s">
        <v>981</v>
      </c>
      <c r="E1136" s="1373"/>
      <c r="F1136" s="1375">
        <v>4465183</v>
      </c>
      <c r="G1136" s="1375"/>
      <c r="H1136" s="1375"/>
      <c r="I1136" s="1373" t="s">
        <v>547</v>
      </c>
      <c r="J1136" s="1373"/>
      <c r="K1136" s="1373"/>
      <c r="L1136" s="1373"/>
      <c r="M1136" s="41"/>
      <c r="N1136" s="37">
        <v>35</v>
      </c>
    </row>
    <row r="1137" spans="1:14" ht="18" customHeight="1" x14ac:dyDescent="0.15">
      <c r="A1137" s="55"/>
      <c r="B1137" s="1365"/>
      <c r="C1137" s="1366"/>
      <c r="D1137" s="1365"/>
      <c r="E1137" s="1366"/>
      <c r="F1137" s="1365"/>
      <c r="G1137" s="1367"/>
      <c r="H1137" s="1366"/>
      <c r="I1137" s="1365"/>
      <c r="J1137" s="1367"/>
      <c r="K1137" s="1367"/>
      <c r="L1137" s="1366"/>
      <c r="M1137" s="38" t="s">
        <v>548</v>
      </c>
      <c r="N1137" s="40">
        <v>48</v>
      </c>
    </row>
    <row r="1138" spans="1:14" ht="16.5" customHeight="1" x14ac:dyDescent="0.15">
      <c r="A1138" s="55"/>
      <c r="B1138" s="1376" t="s">
        <v>990</v>
      </c>
      <c r="C1138" s="1377"/>
      <c r="D1138" s="1377" t="s">
        <v>991</v>
      </c>
      <c r="E1138" s="1377"/>
      <c r="F1138" s="1378">
        <v>4465956</v>
      </c>
      <c r="G1138" s="1378"/>
      <c r="H1138" s="1378"/>
      <c r="I1138" s="1377" t="s">
        <v>547</v>
      </c>
      <c r="J1138" s="1377"/>
      <c r="K1138" s="1377"/>
      <c r="L1138" s="1377"/>
      <c r="M1138" s="45"/>
      <c r="N1138" s="33">
        <v>13</v>
      </c>
    </row>
    <row r="1139" spans="1:14" ht="18" customHeight="1" x14ac:dyDescent="0.15">
      <c r="A1139" s="55"/>
      <c r="B1139" s="1329"/>
      <c r="C1139" s="1091"/>
      <c r="D1139" s="1373" t="s">
        <v>991</v>
      </c>
      <c r="E1139" s="1373"/>
      <c r="F1139" s="1375">
        <v>4465957</v>
      </c>
      <c r="G1139" s="1375"/>
      <c r="H1139" s="1375"/>
      <c r="I1139" s="1373" t="s">
        <v>547</v>
      </c>
      <c r="J1139" s="1373"/>
      <c r="K1139" s="1373"/>
      <c r="L1139" s="1373"/>
      <c r="M1139" s="57"/>
      <c r="N1139" s="35">
        <v>13</v>
      </c>
    </row>
    <row r="1140" spans="1:14" ht="18" customHeight="1" x14ac:dyDescent="0.15">
      <c r="A1140" s="55"/>
      <c r="B1140" s="1329"/>
      <c r="C1140" s="1091"/>
      <c r="D1140" s="1373" t="s">
        <v>991</v>
      </c>
      <c r="E1140" s="1373"/>
      <c r="F1140" s="1375">
        <v>4465958</v>
      </c>
      <c r="G1140" s="1375"/>
      <c r="H1140" s="1375"/>
      <c r="I1140" s="1373" t="s">
        <v>547</v>
      </c>
      <c r="J1140" s="1373"/>
      <c r="K1140" s="1373"/>
      <c r="L1140" s="1373"/>
      <c r="M1140" s="57"/>
      <c r="N1140" s="35">
        <v>78</v>
      </c>
    </row>
    <row r="1141" spans="1:14" ht="19.5" customHeight="1" x14ac:dyDescent="0.15">
      <c r="A1141" s="55"/>
      <c r="B1141" s="1329"/>
      <c r="C1141" s="1091"/>
      <c r="D1141" s="1373" t="s">
        <v>991</v>
      </c>
      <c r="E1141" s="1373"/>
      <c r="F1141" s="1375">
        <v>4465959</v>
      </c>
      <c r="G1141" s="1375"/>
      <c r="H1141" s="1375"/>
      <c r="I1141" s="1373" t="s">
        <v>547</v>
      </c>
      <c r="J1141" s="1373"/>
      <c r="K1141" s="1373"/>
      <c r="L1141" s="1373"/>
      <c r="M1141" s="41"/>
      <c r="N1141" s="37">
        <v>35</v>
      </c>
    </row>
    <row r="1142" spans="1:14" ht="18" customHeight="1" x14ac:dyDescent="0.15">
      <c r="A1142" s="55"/>
      <c r="B1142" s="1365"/>
      <c r="C1142" s="1366"/>
      <c r="D1142" s="1365"/>
      <c r="E1142" s="1366"/>
      <c r="F1142" s="1365"/>
      <c r="G1142" s="1367"/>
      <c r="H1142" s="1366"/>
      <c r="I1142" s="1365"/>
      <c r="J1142" s="1367"/>
      <c r="K1142" s="1367"/>
      <c r="L1142" s="1366"/>
      <c r="M1142" s="38" t="s">
        <v>548</v>
      </c>
      <c r="N1142" s="40">
        <v>139</v>
      </c>
    </row>
    <row r="1143" spans="1:14" ht="16.5" customHeight="1" x14ac:dyDescent="0.15">
      <c r="A1143" s="55"/>
      <c r="B1143" s="1376" t="s">
        <v>992</v>
      </c>
      <c r="C1143" s="1377"/>
      <c r="D1143" s="1377" t="s">
        <v>981</v>
      </c>
      <c r="E1143" s="1377"/>
      <c r="F1143" s="1378">
        <v>4469460</v>
      </c>
      <c r="G1143" s="1378"/>
      <c r="H1143" s="1378"/>
      <c r="I1143" s="1377" t="s">
        <v>547</v>
      </c>
      <c r="J1143" s="1377"/>
      <c r="K1143" s="1377"/>
      <c r="L1143" s="1377"/>
      <c r="M1143" s="45"/>
      <c r="N1143" s="33">
        <v>13</v>
      </c>
    </row>
    <row r="1144" spans="1:14" ht="19.5" customHeight="1" x14ac:dyDescent="0.15">
      <c r="A1144" s="55"/>
      <c r="B1144" s="1329"/>
      <c r="C1144" s="1091"/>
      <c r="D1144" s="1373" t="s">
        <v>981</v>
      </c>
      <c r="E1144" s="1373"/>
      <c r="F1144" s="1375">
        <v>4469461</v>
      </c>
      <c r="G1144" s="1375"/>
      <c r="H1144" s="1375"/>
      <c r="I1144" s="1373" t="s">
        <v>547</v>
      </c>
      <c r="J1144" s="1373"/>
      <c r="K1144" s="1373"/>
      <c r="L1144" s="1373"/>
      <c r="M1144" s="41"/>
      <c r="N1144" s="37">
        <v>35</v>
      </c>
    </row>
    <row r="1145" spans="1:14" ht="18" customHeight="1" x14ac:dyDescent="0.15">
      <c r="A1145" s="56"/>
      <c r="B1145" s="1152"/>
      <c r="C1145" s="1154"/>
      <c r="D1145" s="1152"/>
      <c r="E1145" s="1154"/>
      <c r="F1145" s="1152"/>
      <c r="G1145" s="1153"/>
      <c r="H1145" s="1154"/>
      <c r="I1145" s="1152"/>
      <c r="J1145" s="1153"/>
      <c r="K1145" s="1153"/>
      <c r="L1145" s="1154"/>
      <c r="M1145" s="47" t="s">
        <v>548</v>
      </c>
      <c r="N1145" s="48">
        <v>48</v>
      </c>
    </row>
    <row r="1146" spans="1:14" ht="35.75" customHeight="1" x14ac:dyDescent="0.15">
      <c r="A1146" s="30" t="s">
        <v>993</v>
      </c>
      <c r="B1146" s="1396" t="s">
        <v>539</v>
      </c>
      <c r="C1146" s="1397"/>
      <c r="D1146" s="1396" t="s">
        <v>540</v>
      </c>
      <c r="E1146" s="1397"/>
      <c r="F1146" s="1396" t="s">
        <v>541</v>
      </c>
      <c r="G1146" s="1398"/>
      <c r="H1146" s="1397"/>
      <c r="I1146" s="1396" t="s">
        <v>542</v>
      </c>
      <c r="J1146" s="1398"/>
      <c r="K1146" s="1398"/>
      <c r="L1146" s="1397"/>
      <c r="M1146" s="50" t="s">
        <v>543</v>
      </c>
      <c r="N1146" s="51" t="s">
        <v>544</v>
      </c>
    </row>
    <row r="1147" spans="1:14" ht="2" customHeight="1" x14ac:dyDescent="0.15"/>
    <row r="1148" spans="1:14" ht="14.25" customHeight="1" x14ac:dyDescent="0.15">
      <c r="A1148" s="53" t="s">
        <v>538</v>
      </c>
      <c r="B1148" s="1374" t="s">
        <v>994</v>
      </c>
      <c r="C1148" s="1373"/>
      <c r="D1148" s="1373" t="s">
        <v>995</v>
      </c>
      <c r="E1148" s="1373"/>
      <c r="F1148" s="1375">
        <v>4463873</v>
      </c>
      <c r="G1148" s="1375"/>
      <c r="H1148" s="1375"/>
      <c r="I1148" s="1373" t="s">
        <v>547</v>
      </c>
      <c r="J1148" s="1373"/>
      <c r="K1148" s="1373"/>
      <c r="L1148" s="1373"/>
      <c r="M1148" s="1369"/>
      <c r="N1148" s="35">
        <v>55</v>
      </c>
    </row>
    <row r="1149" spans="1:14" ht="14.25" customHeight="1" x14ac:dyDescent="0.15">
      <c r="A1149" s="54">
        <v>234151</v>
      </c>
      <c r="B1149" s="1329"/>
      <c r="C1149" s="1091"/>
      <c r="D1149" s="1373" t="s">
        <v>996</v>
      </c>
      <c r="E1149" s="1373"/>
      <c r="F1149" s="1091"/>
      <c r="G1149" s="1091"/>
      <c r="H1149" s="1091"/>
      <c r="I1149" s="1091"/>
      <c r="J1149" s="1091"/>
      <c r="K1149" s="1091"/>
      <c r="L1149" s="1091"/>
      <c r="M1149" s="1369"/>
      <c r="N1149" s="57"/>
    </row>
    <row r="1150" spans="1:14" ht="14.25" customHeight="1" x14ac:dyDescent="0.15">
      <c r="A1150" s="55"/>
      <c r="B1150" s="1329"/>
      <c r="C1150" s="1091"/>
      <c r="D1150" s="1373" t="s">
        <v>995</v>
      </c>
      <c r="E1150" s="1373"/>
      <c r="F1150" s="1375">
        <v>4463874</v>
      </c>
      <c r="G1150" s="1375"/>
      <c r="H1150" s="1375"/>
      <c r="I1150" s="1373" t="s">
        <v>547</v>
      </c>
      <c r="J1150" s="1373"/>
      <c r="K1150" s="1373"/>
      <c r="L1150" s="1373"/>
      <c r="M1150" s="1369"/>
      <c r="N1150" s="35">
        <v>429.55</v>
      </c>
    </row>
    <row r="1151" spans="1:14" ht="14.25" customHeight="1" x14ac:dyDescent="0.15">
      <c r="A1151" s="55"/>
      <c r="B1151" s="1329"/>
      <c r="C1151" s="1091"/>
      <c r="D1151" s="1373" t="s">
        <v>996</v>
      </c>
      <c r="E1151" s="1373"/>
      <c r="F1151" s="1091"/>
      <c r="G1151" s="1091"/>
      <c r="H1151" s="1091"/>
      <c r="I1151" s="1091"/>
      <c r="J1151" s="1091"/>
      <c r="K1151" s="1091"/>
      <c r="L1151" s="1091"/>
      <c r="M1151" s="1370"/>
      <c r="N1151" s="41"/>
    </row>
    <row r="1152" spans="1:14" ht="18" customHeight="1" x14ac:dyDescent="0.15">
      <c r="A1152" s="55"/>
      <c r="B1152" s="1365"/>
      <c r="C1152" s="1366"/>
      <c r="D1152" s="1365"/>
      <c r="E1152" s="1366"/>
      <c r="F1152" s="1365"/>
      <c r="G1152" s="1367"/>
      <c r="H1152" s="1366"/>
      <c r="I1152" s="1365"/>
      <c r="J1152" s="1367"/>
      <c r="K1152" s="1367"/>
      <c r="L1152" s="1366"/>
      <c r="M1152" s="38" t="s">
        <v>548</v>
      </c>
      <c r="N1152" s="40">
        <v>484.55</v>
      </c>
    </row>
    <row r="1153" spans="1:14" ht="14.25" customHeight="1" x14ac:dyDescent="0.15">
      <c r="A1153" s="55"/>
      <c r="B1153" s="1376" t="s">
        <v>997</v>
      </c>
      <c r="C1153" s="1377"/>
      <c r="D1153" s="1377" t="s">
        <v>995</v>
      </c>
      <c r="E1153" s="1377"/>
      <c r="F1153" s="1378">
        <v>4465793</v>
      </c>
      <c r="G1153" s="1378"/>
      <c r="H1153" s="1378"/>
      <c r="I1153" s="1377" t="s">
        <v>547</v>
      </c>
      <c r="J1153" s="1377"/>
      <c r="K1153" s="1377"/>
      <c r="L1153" s="1377"/>
      <c r="M1153" s="1368"/>
      <c r="N1153" s="33">
        <v>780.93</v>
      </c>
    </row>
    <row r="1154" spans="1:14" ht="14.25" customHeight="1" x14ac:dyDescent="0.15">
      <c r="A1154" s="55"/>
      <c r="B1154" s="1329"/>
      <c r="C1154" s="1091"/>
      <c r="D1154" s="1373" t="s">
        <v>998</v>
      </c>
      <c r="E1154" s="1373"/>
      <c r="F1154" s="1091"/>
      <c r="G1154" s="1091"/>
      <c r="H1154" s="1091"/>
      <c r="I1154" s="1091"/>
      <c r="J1154" s="1091"/>
      <c r="K1154" s="1091"/>
      <c r="L1154" s="1091"/>
      <c r="M1154" s="1369"/>
      <c r="N1154" s="57"/>
    </row>
    <row r="1155" spans="1:14" ht="14.25" customHeight="1" x14ac:dyDescent="0.15">
      <c r="A1155" s="55"/>
      <c r="B1155" s="1329"/>
      <c r="C1155" s="1091"/>
      <c r="D1155" s="1373" t="s">
        <v>995</v>
      </c>
      <c r="E1155" s="1373"/>
      <c r="F1155" s="1375">
        <v>4465794</v>
      </c>
      <c r="G1155" s="1375"/>
      <c r="H1155" s="1375"/>
      <c r="I1155" s="1373" t="s">
        <v>547</v>
      </c>
      <c r="J1155" s="1373"/>
      <c r="K1155" s="1373"/>
      <c r="L1155" s="1373"/>
      <c r="M1155" s="1369"/>
      <c r="N1155" s="35">
        <v>55</v>
      </c>
    </row>
    <row r="1156" spans="1:14" ht="14.25" customHeight="1" x14ac:dyDescent="0.15">
      <c r="A1156" s="55"/>
      <c r="B1156" s="1329"/>
      <c r="C1156" s="1091"/>
      <c r="D1156" s="1373" t="s">
        <v>998</v>
      </c>
      <c r="E1156" s="1373"/>
      <c r="F1156" s="1091"/>
      <c r="G1156" s="1091"/>
      <c r="H1156" s="1091"/>
      <c r="I1156" s="1091"/>
      <c r="J1156" s="1091"/>
      <c r="K1156" s="1091"/>
      <c r="L1156" s="1091"/>
      <c r="M1156" s="1370"/>
      <c r="N1156" s="41"/>
    </row>
    <row r="1157" spans="1:14" ht="18" customHeight="1" x14ac:dyDescent="0.15">
      <c r="A1157" s="56"/>
      <c r="B1157" s="1152"/>
      <c r="C1157" s="1154"/>
      <c r="D1157" s="1152"/>
      <c r="E1157" s="1154"/>
      <c r="F1157" s="1152"/>
      <c r="G1157" s="1153"/>
      <c r="H1157" s="1154"/>
      <c r="I1157" s="1152"/>
      <c r="J1157" s="1153"/>
      <c r="K1157" s="1153"/>
      <c r="L1157" s="1154"/>
      <c r="M1157" s="47" t="s">
        <v>548</v>
      </c>
      <c r="N1157" s="48">
        <v>835.93</v>
      </c>
    </row>
    <row r="1158" spans="1:14" ht="18" customHeight="1" x14ac:dyDescent="0.15">
      <c r="A1158" s="1381" t="s">
        <v>999</v>
      </c>
      <c r="B1158" s="1396" t="s">
        <v>539</v>
      </c>
      <c r="C1158" s="1397"/>
      <c r="D1158" s="1396" t="s">
        <v>540</v>
      </c>
      <c r="E1158" s="1397"/>
      <c r="F1158" s="1396" t="s">
        <v>541</v>
      </c>
      <c r="G1158" s="1398"/>
      <c r="H1158" s="1397"/>
      <c r="I1158" s="1396" t="s">
        <v>542</v>
      </c>
      <c r="J1158" s="1398"/>
      <c r="K1158" s="1398"/>
      <c r="L1158" s="1397"/>
      <c r="M1158" s="50" t="s">
        <v>543</v>
      </c>
      <c r="N1158" s="51" t="s">
        <v>544</v>
      </c>
    </row>
    <row r="1159" spans="1:14" ht="18" customHeight="1" x14ac:dyDescent="0.15">
      <c r="A1159" s="1394"/>
      <c r="B1159" s="1376" t="s">
        <v>1000</v>
      </c>
      <c r="C1159" s="1377"/>
      <c r="D1159" s="1377" t="s">
        <v>1001</v>
      </c>
      <c r="E1159" s="1377"/>
      <c r="F1159" s="1378">
        <v>4462009</v>
      </c>
      <c r="G1159" s="1378"/>
      <c r="H1159" s="1378"/>
      <c r="I1159" s="1377" t="s">
        <v>547</v>
      </c>
      <c r="J1159" s="1377"/>
      <c r="K1159" s="1377"/>
      <c r="L1159" s="1377"/>
      <c r="M1159" s="42"/>
      <c r="N1159" s="43">
        <v>193</v>
      </c>
    </row>
    <row r="1160" spans="1:14" ht="18" customHeight="1" x14ac:dyDescent="0.15">
      <c r="A1160" s="1395"/>
      <c r="B1160" s="1152"/>
      <c r="C1160" s="1154"/>
      <c r="D1160" s="1152"/>
      <c r="E1160" s="1154"/>
      <c r="F1160" s="1152"/>
      <c r="G1160" s="1153"/>
      <c r="H1160" s="1154"/>
      <c r="I1160" s="1152"/>
      <c r="J1160" s="1153"/>
      <c r="K1160" s="1153"/>
      <c r="L1160" s="1154"/>
      <c r="M1160" s="47" t="s">
        <v>548</v>
      </c>
      <c r="N1160" s="48">
        <v>193</v>
      </c>
    </row>
    <row r="1161" spans="1:14" ht="14.25" customHeight="1" x14ac:dyDescent="0.15">
      <c r="A1161" s="32" t="s">
        <v>538</v>
      </c>
      <c r="B1161" s="1386" t="s">
        <v>539</v>
      </c>
      <c r="C1161" s="1387"/>
      <c r="D1161" s="1386" t="s">
        <v>540</v>
      </c>
      <c r="E1161" s="1387"/>
      <c r="F1161" s="1386" t="s">
        <v>541</v>
      </c>
      <c r="G1161" s="1390"/>
      <c r="H1161" s="1387"/>
      <c r="I1161" s="1386" t="s">
        <v>542</v>
      </c>
      <c r="J1161" s="1390"/>
      <c r="K1161" s="1390"/>
      <c r="L1161" s="1387"/>
      <c r="M1161" s="1381" t="s">
        <v>543</v>
      </c>
      <c r="N1161" s="1383" t="s">
        <v>544</v>
      </c>
    </row>
    <row r="1162" spans="1:14" ht="5" customHeight="1" x14ac:dyDescent="0.15">
      <c r="A1162" s="1385">
        <v>234168</v>
      </c>
      <c r="B1162" s="1388"/>
      <c r="C1162" s="1389"/>
      <c r="D1162" s="1388"/>
      <c r="E1162" s="1389"/>
      <c r="F1162" s="1388"/>
      <c r="G1162" s="1391"/>
      <c r="H1162" s="1389"/>
      <c r="I1162" s="1388"/>
      <c r="J1162" s="1391"/>
      <c r="K1162" s="1391"/>
      <c r="L1162" s="1389"/>
      <c r="M1162" s="1382"/>
      <c r="N1162" s="1384"/>
    </row>
    <row r="1163" spans="1:14" ht="16.5" customHeight="1" x14ac:dyDescent="0.15">
      <c r="A1163" s="1385"/>
      <c r="B1163" s="1376" t="s">
        <v>1002</v>
      </c>
      <c r="C1163" s="1377"/>
      <c r="D1163" s="1377" t="s">
        <v>1003</v>
      </c>
      <c r="E1163" s="1377"/>
      <c r="F1163" s="1378">
        <v>4463951</v>
      </c>
      <c r="G1163" s="1378"/>
      <c r="H1163" s="1378"/>
      <c r="I1163" s="1377" t="s">
        <v>547</v>
      </c>
      <c r="J1163" s="1377"/>
      <c r="K1163" s="1377"/>
      <c r="L1163" s="1377"/>
      <c r="M1163" s="1379"/>
      <c r="N1163" s="33">
        <v>157</v>
      </c>
    </row>
    <row r="1164" spans="1:14" ht="19.5" customHeight="1" x14ac:dyDescent="0.15">
      <c r="A1164" s="34"/>
      <c r="B1164" s="1329"/>
      <c r="C1164" s="1091"/>
      <c r="D1164" s="1373" t="s">
        <v>1003</v>
      </c>
      <c r="E1164" s="1373"/>
      <c r="F1164" s="1375">
        <v>4463952</v>
      </c>
      <c r="G1164" s="1375"/>
      <c r="H1164" s="1375"/>
      <c r="I1164" s="1373" t="s">
        <v>547</v>
      </c>
      <c r="J1164" s="1373"/>
      <c r="K1164" s="1373"/>
      <c r="L1164" s="1373"/>
      <c r="M1164" s="1380"/>
      <c r="N1164" s="37">
        <v>27</v>
      </c>
    </row>
    <row r="1165" spans="1:14" ht="18" customHeight="1" x14ac:dyDescent="0.15">
      <c r="A1165" s="44"/>
      <c r="B1165" s="1152"/>
      <c r="C1165" s="1154"/>
      <c r="D1165" s="1152"/>
      <c r="E1165" s="1154"/>
      <c r="F1165" s="1152"/>
      <c r="G1165" s="1153"/>
      <c r="H1165" s="1154"/>
      <c r="I1165" s="1152"/>
      <c r="J1165" s="1153"/>
      <c r="K1165" s="1153"/>
      <c r="L1165" s="1154"/>
      <c r="M1165" s="47" t="s">
        <v>548</v>
      </c>
      <c r="N1165" s="48">
        <v>184</v>
      </c>
    </row>
    <row r="1166" spans="1:14" ht="14.25" customHeight="1" x14ac:dyDescent="0.15">
      <c r="A1166" s="32" t="s">
        <v>538</v>
      </c>
      <c r="B1166" s="1386" t="s">
        <v>539</v>
      </c>
      <c r="C1166" s="1387"/>
      <c r="D1166" s="1386" t="s">
        <v>540</v>
      </c>
      <c r="E1166" s="1387"/>
      <c r="F1166" s="1386" t="s">
        <v>541</v>
      </c>
      <c r="G1166" s="1390"/>
      <c r="H1166" s="1387"/>
      <c r="I1166" s="1386" t="s">
        <v>542</v>
      </c>
      <c r="J1166" s="1390"/>
      <c r="K1166" s="1390"/>
      <c r="L1166" s="1387"/>
      <c r="M1166" s="1381" t="s">
        <v>543</v>
      </c>
      <c r="N1166" s="1383" t="s">
        <v>544</v>
      </c>
    </row>
    <row r="1167" spans="1:14" ht="5" customHeight="1" x14ac:dyDescent="0.15">
      <c r="A1167" s="1385">
        <v>234459</v>
      </c>
      <c r="B1167" s="1388"/>
      <c r="C1167" s="1389"/>
      <c r="D1167" s="1388"/>
      <c r="E1167" s="1389"/>
      <c r="F1167" s="1388"/>
      <c r="G1167" s="1391"/>
      <c r="H1167" s="1389"/>
      <c r="I1167" s="1388"/>
      <c r="J1167" s="1391"/>
      <c r="K1167" s="1391"/>
      <c r="L1167" s="1389"/>
      <c r="M1167" s="1382"/>
      <c r="N1167" s="1384"/>
    </row>
    <row r="1168" spans="1:14" ht="16.5" customHeight="1" x14ac:dyDescent="0.15">
      <c r="A1168" s="1385"/>
      <c r="B1168" s="1376" t="s">
        <v>1004</v>
      </c>
      <c r="C1168" s="1377"/>
      <c r="D1168" s="1377" t="s">
        <v>1005</v>
      </c>
      <c r="E1168" s="1377"/>
      <c r="F1168" s="1378">
        <v>4463526</v>
      </c>
      <c r="G1168" s="1378"/>
      <c r="H1168" s="1378"/>
      <c r="I1168" s="1377" t="s">
        <v>547</v>
      </c>
      <c r="J1168" s="1377"/>
      <c r="K1168" s="1377"/>
      <c r="L1168" s="1377"/>
      <c r="M1168" s="1379"/>
      <c r="N1168" s="33">
        <v>230</v>
      </c>
    </row>
    <row r="1169" spans="1:14" ht="19.5" customHeight="1" x14ac:dyDescent="0.15">
      <c r="A1169" s="34"/>
      <c r="B1169" s="1329"/>
      <c r="C1169" s="1091"/>
      <c r="D1169" s="1373" t="s">
        <v>1005</v>
      </c>
      <c r="E1169" s="1373"/>
      <c r="F1169" s="1375">
        <v>4463527</v>
      </c>
      <c r="G1169" s="1375"/>
      <c r="H1169" s="1375"/>
      <c r="I1169" s="1373" t="s">
        <v>547</v>
      </c>
      <c r="J1169" s="1373"/>
      <c r="K1169" s="1373"/>
      <c r="L1169" s="1373"/>
      <c r="M1169" s="1380"/>
      <c r="N1169" s="37">
        <v>27</v>
      </c>
    </row>
    <row r="1170" spans="1:14" ht="18" customHeight="1" x14ac:dyDescent="0.15">
      <c r="A1170" s="44"/>
      <c r="B1170" s="1152"/>
      <c r="C1170" s="1154"/>
      <c r="D1170" s="1152"/>
      <c r="E1170" s="1154"/>
      <c r="F1170" s="1152"/>
      <c r="G1170" s="1153"/>
      <c r="H1170" s="1154"/>
      <c r="I1170" s="1152"/>
      <c r="J1170" s="1153"/>
      <c r="K1170" s="1153"/>
      <c r="L1170" s="1154"/>
      <c r="M1170" s="47" t="s">
        <v>548</v>
      </c>
      <c r="N1170" s="48">
        <v>257</v>
      </c>
    </row>
    <row r="1171" spans="1:14" ht="18" customHeight="1" x14ac:dyDescent="0.15">
      <c r="A1171" s="1381" t="s">
        <v>1006</v>
      </c>
      <c r="B1171" s="1396" t="s">
        <v>539</v>
      </c>
      <c r="C1171" s="1397"/>
      <c r="D1171" s="1396" t="s">
        <v>540</v>
      </c>
      <c r="E1171" s="1397"/>
      <c r="F1171" s="1396" t="s">
        <v>541</v>
      </c>
      <c r="G1171" s="1398"/>
      <c r="H1171" s="1397"/>
      <c r="I1171" s="1396" t="s">
        <v>542</v>
      </c>
      <c r="J1171" s="1398"/>
      <c r="K1171" s="1398"/>
      <c r="L1171" s="1397"/>
      <c r="M1171" s="50" t="s">
        <v>543</v>
      </c>
      <c r="N1171" s="51" t="s">
        <v>544</v>
      </c>
    </row>
    <row r="1172" spans="1:14" ht="26.25" customHeight="1" x14ac:dyDescent="0.15">
      <c r="A1172" s="1394"/>
      <c r="B1172" s="1376" t="s">
        <v>1007</v>
      </c>
      <c r="C1172" s="1377"/>
      <c r="D1172" s="1377" t="s">
        <v>1008</v>
      </c>
      <c r="E1172" s="1377"/>
      <c r="F1172" s="1378">
        <v>4463932</v>
      </c>
      <c r="G1172" s="1378"/>
      <c r="H1172" s="1378"/>
      <c r="I1172" s="1377" t="s">
        <v>547</v>
      </c>
      <c r="J1172" s="1377"/>
      <c r="K1172" s="1377"/>
      <c r="L1172" s="1377"/>
      <c r="M1172" s="52"/>
      <c r="N1172" s="43">
        <v>130</v>
      </c>
    </row>
    <row r="1173" spans="1:14" ht="18" customHeight="1" x14ac:dyDescent="0.15">
      <c r="A1173" s="1394"/>
      <c r="B1173" s="1365"/>
      <c r="C1173" s="1366"/>
      <c r="D1173" s="1365"/>
      <c r="E1173" s="1366"/>
      <c r="F1173" s="1365"/>
      <c r="G1173" s="1367"/>
      <c r="H1173" s="1366"/>
      <c r="I1173" s="1365"/>
      <c r="J1173" s="1367"/>
      <c r="K1173" s="1367"/>
      <c r="L1173" s="1366"/>
      <c r="M1173" s="38" t="s">
        <v>548</v>
      </c>
      <c r="N1173" s="40">
        <v>130</v>
      </c>
    </row>
    <row r="1174" spans="1:14" ht="26.25" customHeight="1" x14ac:dyDescent="0.15">
      <c r="A1174" s="1394"/>
      <c r="B1174" s="1376" t="s">
        <v>1009</v>
      </c>
      <c r="C1174" s="1377"/>
      <c r="D1174" s="1377" t="s">
        <v>1008</v>
      </c>
      <c r="E1174" s="1377"/>
      <c r="F1174" s="1378">
        <v>4464356</v>
      </c>
      <c r="G1174" s="1378"/>
      <c r="H1174" s="1378"/>
      <c r="I1174" s="1377" t="s">
        <v>547</v>
      </c>
      <c r="J1174" s="1377"/>
      <c r="K1174" s="1377"/>
      <c r="L1174" s="1377"/>
      <c r="M1174" s="52"/>
      <c r="N1174" s="43">
        <v>130</v>
      </c>
    </row>
    <row r="1175" spans="1:14" ht="18" customHeight="1" x14ac:dyDescent="0.15">
      <c r="A1175" s="1394"/>
      <c r="B1175" s="1365"/>
      <c r="C1175" s="1366"/>
      <c r="D1175" s="1365"/>
      <c r="E1175" s="1366"/>
      <c r="F1175" s="1365"/>
      <c r="G1175" s="1367"/>
      <c r="H1175" s="1366"/>
      <c r="I1175" s="1365"/>
      <c r="J1175" s="1367"/>
      <c r="K1175" s="1367"/>
      <c r="L1175" s="1366"/>
      <c r="M1175" s="38" t="s">
        <v>548</v>
      </c>
      <c r="N1175" s="40">
        <v>130</v>
      </c>
    </row>
    <row r="1176" spans="1:14" ht="26.25" customHeight="1" x14ac:dyDescent="0.15">
      <c r="A1176" s="1394"/>
      <c r="B1176" s="1376" t="s">
        <v>1010</v>
      </c>
      <c r="C1176" s="1377"/>
      <c r="D1176" s="1377" t="s">
        <v>1008</v>
      </c>
      <c r="E1176" s="1377"/>
      <c r="F1176" s="1378">
        <v>4466234</v>
      </c>
      <c r="G1176" s="1378"/>
      <c r="H1176" s="1378"/>
      <c r="I1176" s="1377" t="s">
        <v>547</v>
      </c>
      <c r="J1176" s="1377"/>
      <c r="K1176" s="1377"/>
      <c r="L1176" s="1377"/>
      <c r="M1176" s="52"/>
      <c r="N1176" s="43">
        <v>130</v>
      </c>
    </row>
    <row r="1177" spans="1:14" ht="18" customHeight="1" x14ac:dyDescent="0.15">
      <c r="A1177" s="1394"/>
      <c r="B1177" s="1365"/>
      <c r="C1177" s="1366"/>
      <c r="D1177" s="1365"/>
      <c r="E1177" s="1366"/>
      <c r="F1177" s="1365"/>
      <c r="G1177" s="1367"/>
      <c r="H1177" s="1366"/>
      <c r="I1177" s="1365"/>
      <c r="J1177" s="1367"/>
      <c r="K1177" s="1367"/>
      <c r="L1177" s="1366"/>
      <c r="M1177" s="38" t="s">
        <v>548</v>
      </c>
      <c r="N1177" s="40">
        <v>130</v>
      </c>
    </row>
    <row r="1178" spans="1:14" ht="26.25" customHeight="1" x14ac:dyDescent="0.15">
      <c r="A1178" s="1394"/>
      <c r="B1178" s="1376" t="s">
        <v>1011</v>
      </c>
      <c r="C1178" s="1377"/>
      <c r="D1178" s="1377" t="s">
        <v>1008</v>
      </c>
      <c r="E1178" s="1377"/>
      <c r="F1178" s="1378">
        <v>4467042</v>
      </c>
      <c r="G1178" s="1378"/>
      <c r="H1178" s="1378"/>
      <c r="I1178" s="1377" t="s">
        <v>547</v>
      </c>
      <c r="J1178" s="1377"/>
      <c r="K1178" s="1377"/>
      <c r="L1178" s="1377"/>
      <c r="M1178" s="52"/>
      <c r="N1178" s="43">
        <v>130</v>
      </c>
    </row>
    <row r="1179" spans="1:14" ht="18" customHeight="1" x14ac:dyDescent="0.15">
      <c r="A1179" s="1394"/>
      <c r="B1179" s="1365"/>
      <c r="C1179" s="1366"/>
      <c r="D1179" s="1365"/>
      <c r="E1179" s="1366"/>
      <c r="F1179" s="1365"/>
      <c r="G1179" s="1367"/>
      <c r="H1179" s="1366"/>
      <c r="I1179" s="1365"/>
      <c r="J1179" s="1367"/>
      <c r="K1179" s="1367"/>
      <c r="L1179" s="1366"/>
      <c r="M1179" s="38" t="s">
        <v>548</v>
      </c>
      <c r="N1179" s="40">
        <v>130</v>
      </c>
    </row>
    <row r="1180" spans="1:14" ht="26.25" customHeight="1" x14ac:dyDescent="0.15">
      <c r="A1180" s="1394"/>
      <c r="B1180" s="1376" t="s">
        <v>1012</v>
      </c>
      <c r="C1180" s="1377"/>
      <c r="D1180" s="1377" t="s">
        <v>1008</v>
      </c>
      <c r="E1180" s="1377"/>
      <c r="F1180" s="1378">
        <v>4467046</v>
      </c>
      <c r="G1180" s="1378"/>
      <c r="H1180" s="1378"/>
      <c r="I1180" s="1377" t="s">
        <v>547</v>
      </c>
      <c r="J1180" s="1377"/>
      <c r="K1180" s="1377"/>
      <c r="L1180" s="1377"/>
      <c r="M1180" s="52"/>
      <c r="N1180" s="43">
        <v>130</v>
      </c>
    </row>
    <row r="1181" spans="1:14" ht="18" customHeight="1" x14ac:dyDescent="0.15">
      <c r="A1181" s="1395"/>
      <c r="B1181" s="1152"/>
      <c r="C1181" s="1154"/>
      <c r="D1181" s="1152"/>
      <c r="E1181" s="1154"/>
      <c r="F1181" s="1152"/>
      <c r="G1181" s="1153"/>
      <c r="H1181" s="1154"/>
      <c r="I1181" s="1152"/>
      <c r="J1181" s="1153"/>
      <c r="K1181" s="1153"/>
      <c r="L1181" s="1154"/>
      <c r="M1181" s="47" t="s">
        <v>548</v>
      </c>
      <c r="N1181" s="48">
        <v>130</v>
      </c>
    </row>
    <row r="1182" spans="1:14" ht="18" customHeight="1" x14ac:dyDescent="0.15">
      <c r="A1182" s="1381" t="s">
        <v>1013</v>
      </c>
      <c r="B1182" s="1396" t="s">
        <v>539</v>
      </c>
      <c r="C1182" s="1397"/>
      <c r="D1182" s="1396" t="s">
        <v>540</v>
      </c>
      <c r="E1182" s="1397"/>
      <c r="F1182" s="1396" t="s">
        <v>541</v>
      </c>
      <c r="G1182" s="1398"/>
      <c r="H1182" s="1397"/>
      <c r="I1182" s="1396" t="s">
        <v>542</v>
      </c>
      <c r="J1182" s="1398"/>
      <c r="K1182" s="1398"/>
      <c r="L1182" s="1397"/>
      <c r="M1182" s="50" t="s">
        <v>543</v>
      </c>
      <c r="N1182" s="51" t="s">
        <v>544</v>
      </c>
    </row>
    <row r="1183" spans="1:14" ht="18" customHeight="1" x14ac:dyDescent="0.15">
      <c r="A1183" s="1394"/>
      <c r="B1183" s="1376" t="s">
        <v>1014</v>
      </c>
      <c r="C1183" s="1377"/>
      <c r="D1183" s="1377" t="s">
        <v>1015</v>
      </c>
      <c r="E1183" s="1377"/>
      <c r="F1183" s="1378">
        <v>4463542</v>
      </c>
      <c r="G1183" s="1378"/>
      <c r="H1183" s="1378"/>
      <c r="I1183" s="1377" t="s">
        <v>547</v>
      </c>
      <c r="J1183" s="1377"/>
      <c r="K1183" s="1377"/>
      <c r="L1183" s="1377"/>
      <c r="M1183" s="42"/>
      <c r="N1183" s="43">
        <v>130</v>
      </c>
    </row>
    <row r="1184" spans="1:14" ht="17.75" customHeight="1" x14ac:dyDescent="0.15">
      <c r="A1184" s="1395"/>
      <c r="B1184" s="1365"/>
      <c r="C1184" s="1366"/>
      <c r="D1184" s="1365"/>
      <c r="E1184" s="1366"/>
      <c r="F1184" s="1365"/>
      <c r="G1184" s="1367"/>
      <c r="H1184" s="1366"/>
      <c r="I1184" s="1365"/>
      <c r="J1184" s="1367"/>
      <c r="K1184" s="1367"/>
      <c r="L1184" s="1366"/>
      <c r="M1184" s="38" t="s">
        <v>548</v>
      </c>
      <c r="N1184" s="40">
        <v>130</v>
      </c>
    </row>
    <row r="1185" spans="1:14" ht="2" customHeight="1" x14ac:dyDescent="0.15"/>
    <row r="1186" spans="1:14" ht="17.75" customHeight="1" x14ac:dyDescent="0.15">
      <c r="A1186" s="1392" t="s">
        <v>1013</v>
      </c>
      <c r="B1186" s="1374" t="s">
        <v>1016</v>
      </c>
      <c r="C1186" s="1373"/>
      <c r="D1186" s="1373"/>
      <c r="E1186" s="1373"/>
      <c r="F1186" s="1373"/>
      <c r="G1186" s="1373"/>
      <c r="H1186" s="1373"/>
      <c r="I1186" s="1373" t="s">
        <v>547</v>
      </c>
      <c r="J1186" s="1373"/>
      <c r="K1186" s="1373"/>
      <c r="L1186" s="1373"/>
      <c r="M1186" s="41"/>
      <c r="N1186" s="37">
        <v>130</v>
      </c>
    </row>
    <row r="1187" spans="1:14" ht="18" customHeight="1" x14ac:dyDescent="0.15">
      <c r="A1187" s="1393"/>
      <c r="B1187" s="1152"/>
      <c r="C1187" s="1154"/>
      <c r="D1187" s="1152"/>
      <c r="E1187" s="1154"/>
      <c r="F1187" s="1152"/>
      <c r="G1187" s="1153"/>
      <c r="H1187" s="1154"/>
      <c r="I1187" s="1152"/>
      <c r="J1187" s="1153"/>
      <c r="K1187" s="1153"/>
      <c r="L1187" s="1154"/>
      <c r="M1187" s="47" t="s">
        <v>548</v>
      </c>
      <c r="N1187" s="48">
        <v>130</v>
      </c>
    </row>
    <row r="1188" spans="1:14" ht="18" customHeight="1" x14ac:dyDescent="0.15">
      <c r="A1188" s="1381" t="s">
        <v>1017</v>
      </c>
      <c r="B1188" s="1396" t="s">
        <v>539</v>
      </c>
      <c r="C1188" s="1397"/>
      <c r="D1188" s="1396" t="s">
        <v>540</v>
      </c>
      <c r="E1188" s="1397"/>
      <c r="F1188" s="1396" t="s">
        <v>541</v>
      </c>
      <c r="G1188" s="1398"/>
      <c r="H1188" s="1397"/>
      <c r="I1188" s="1396" t="s">
        <v>542</v>
      </c>
      <c r="J1188" s="1398"/>
      <c r="K1188" s="1398"/>
      <c r="L1188" s="1397"/>
      <c r="M1188" s="50" t="s">
        <v>543</v>
      </c>
      <c r="N1188" s="51" t="s">
        <v>544</v>
      </c>
    </row>
    <row r="1189" spans="1:14" ht="18" customHeight="1" x14ac:dyDescent="0.15">
      <c r="A1189" s="1394"/>
      <c r="B1189" s="1376" t="s">
        <v>1018</v>
      </c>
      <c r="C1189" s="1377"/>
      <c r="D1189" s="1377"/>
      <c r="E1189" s="1377"/>
      <c r="F1189" s="1377"/>
      <c r="G1189" s="1377"/>
      <c r="H1189" s="1377"/>
      <c r="I1189" s="1377" t="s">
        <v>547</v>
      </c>
      <c r="J1189" s="1377"/>
      <c r="K1189" s="1377"/>
      <c r="L1189" s="1377"/>
      <c r="M1189" s="42"/>
      <c r="N1189" s="43">
        <v>80</v>
      </c>
    </row>
    <row r="1190" spans="1:14" ht="18" customHeight="1" x14ac:dyDescent="0.15">
      <c r="A1190" s="1395"/>
      <c r="B1190" s="1152"/>
      <c r="C1190" s="1154"/>
      <c r="D1190" s="1152"/>
      <c r="E1190" s="1154"/>
      <c r="F1190" s="1152"/>
      <c r="G1190" s="1153"/>
      <c r="H1190" s="1154"/>
      <c r="I1190" s="1152"/>
      <c r="J1190" s="1153"/>
      <c r="K1190" s="1153"/>
      <c r="L1190" s="1154"/>
      <c r="M1190" s="47" t="s">
        <v>548</v>
      </c>
      <c r="N1190" s="48">
        <v>80</v>
      </c>
    </row>
    <row r="1191" spans="1:14" ht="18" customHeight="1" x14ac:dyDescent="0.15">
      <c r="A1191" s="1381" t="s">
        <v>1019</v>
      </c>
      <c r="B1191" s="1396" t="s">
        <v>539</v>
      </c>
      <c r="C1191" s="1397"/>
      <c r="D1191" s="1396" t="s">
        <v>540</v>
      </c>
      <c r="E1191" s="1397"/>
      <c r="F1191" s="1396" t="s">
        <v>541</v>
      </c>
      <c r="G1191" s="1398"/>
      <c r="H1191" s="1397"/>
      <c r="I1191" s="1396" t="s">
        <v>542</v>
      </c>
      <c r="J1191" s="1398"/>
      <c r="K1191" s="1398"/>
      <c r="L1191" s="1397"/>
      <c r="M1191" s="50" t="s">
        <v>543</v>
      </c>
      <c r="N1191" s="51" t="s">
        <v>544</v>
      </c>
    </row>
    <row r="1192" spans="1:14" ht="28.5" customHeight="1" x14ac:dyDescent="0.15">
      <c r="A1192" s="1394"/>
      <c r="B1192" s="1406" t="s">
        <v>1020</v>
      </c>
      <c r="C1192" s="1407"/>
      <c r="D1192" s="1407"/>
      <c r="E1192" s="1407"/>
      <c r="F1192" s="1407"/>
      <c r="G1192" s="1407"/>
      <c r="H1192" s="1407"/>
      <c r="I1192" s="1377" t="s">
        <v>547</v>
      </c>
      <c r="J1192" s="1377"/>
      <c r="K1192" s="1377"/>
      <c r="L1192" s="1377"/>
      <c r="M1192" s="52"/>
      <c r="N1192" s="43">
        <v>80</v>
      </c>
    </row>
    <row r="1193" spans="1:14" ht="18" customHeight="1" x14ac:dyDescent="0.15">
      <c r="A1193" s="1395"/>
      <c r="B1193" s="1152"/>
      <c r="C1193" s="1154"/>
      <c r="D1193" s="1152"/>
      <c r="E1193" s="1154"/>
      <c r="F1193" s="1152"/>
      <c r="G1193" s="1153"/>
      <c r="H1193" s="1154"/>
      <c r="I1193" s="1152"/>
      <c r="J1193" s="1153"/>
      <c r="K1193" s="1153"/>
      <c r="L1193" s="1154"/>
      <c r="M1193" s="47" t="s">
        <v>548</v>
      </c>
      <c r="N1193" s="48">
        <v>80</v>
      </c>
    </row>
    <row r="1194" spans="1:14" ht="18" customHeight="1" x14ac:dyDescent="0.15">
      <c r="A1194" s="1381" t="s">
        <v>1021</v>
      </c>
      <c r="B1194" s="1396" t="s">
        <v>539</v>
      </c>
      <c r="C1194" s="1397"/>
      <c r="D1194" s="1396" t="s">
        <v>540</v>
      </c>
      <c r="E1194" s="1397"/>
      <c r="F1194" s="1396" t="s">
        <v>541</v>
      </c>
      <c r="G1194" s="1398"/>
      <c r="H1194" s="1397"/>
      <c r="I1194" s="1396" t="s">
        <v>542</v>
      </c>
      <c r="J1194" s="1398"/>
      <c r="K1194" s="1398"/>
      <c r="L1194" s="1397"/>
      <c r="M1194" s="50" t="s">
        <v>543</v>
      </c>
      <c r="N1194" s="51" t="s">
        <v>544</v>
      </c>
    </row>
    <row r="1195" spans="1:14" ht="36" customHeight="1" x14ac:dyDescent="0.15">
      <c r="A1195" s="1394"/>
      <c r="B1195" s="1404" t="s">
        <v>1022</v>
      </c>
      <c r="C1195" s="1368"/>
      <c r="D1195" s="1368"/>
      <c r="E1195" s="1368"/>
      <c r="F1195" s="1368"/>
      <c r="G1195" s="1368"/>
      <c r="H1195" s="1368"/>
      <c r="I1195" s="1368" t="s">
        <v>592</v>
      </c>
      <c r="J1195" s="1368"/>
      <c r="K1195" s="1368"/>
      <c r="L1195" s="1368"/>
      <c r="M1195" s="52"/>
      <c r="N1195" s="59" t="s">
        <v>1023</v>
      </c>
    </row>
    <row r="1196" spans="1:14" ht="18" customHeight="1" x14ac:dyDescent="0.15">
      <c r="A1196" s="1395"/>
      <c r="B1196" s="1152"/>
      <c r="C1196" s="1154"/>
      <c r="D1196" s="1152"/>
      <c r="E1196" s="1154"/>
      <c r="F1196" s="1152"/>
      <c r="G1196" s="1153"/>
      <c r="H1196" s="1154"/>
      <c r="I1196" s="1152"/>
      <c r="J1196" s="1153"/>
      <c r="K1196" s="1153"/>
      <c r="L1196" s="1154"/>
      <c r="M1196" s="47" t="s">
        <v>548</v>
      </c>
      <c r="N1196" s="48">
        <v>74</v>
      </c>
    </row>
    <row r="1197" spans="1:14" ht="18" customHeight="1" x14ac:dyDescent="0.15">
      <c r="A1197" s="1381" t="s">
        <v>1024</v>
      </c>
      <c r="B1197" s="1396" t="s">
        <v>539</v>
      </c>
      <c r="C1197" s="1397"/>
      <c r="D1197" s="1396" t="s">
        <v>540</v>
      </c>
      <c r="E1197" s="1397"/>
      <c r="F1197" s="1396" t="s">
        <v>541</v>
      </c>
      <c r="G1197" s="1398"/>
      <c r="H1197" s="1397"/>
      <c r="I1197" s="1396" t="s">
        <v>542</v>
      </c>
      <c r="J1197" s="1398"/>
      <c r="K1197" s="1398"/>
      <c r="L1197" s="1397"/>
      <c r="M1197" s="50" t="s">
        <v>543</v>
      </c>
      <c r="N1197" s="51" t="s">
        <v>544</v>
      </c>
    </row>
    <row r="1198" spans="1:14" ht="36" customHeight="1" x14ac:dyDescent="0.15">
      <c r="A1198" s="1394"/>
      <c r="B1198" s="1408" t="s">
        <v>1025</v>
      </c>
      <c r="C1198" s="1409"/>
      <c r="D1198" s="1409"/>
      <c r="E1198" s="1409"/>
      <c r="F1198" s="1409"/>
      <c r="G1198" s="1409"/>
      <c r="H1198" s="1409"/>
      <c r="I1198" s="1368" t="s">
        <v>592</v>
      </c>
      <c r="J1198" s="1368"/>
      <c r="K1198" s="1368"/>
      <c r="L1198" s="1368"/>
      <c r="M1198" s="52"/>
      <c r="N1198" s="74" t="s">
        <v>1026</v>
      </c>
    </row>
    <row r="1199" spans="1:14" ht="18" customHeight="1" x14ac:dyDescent="0.15">
      <c r="A1199" s="1395"/>
      <c r="B1199" s="1152"/>
      <c r="C1199" s="1154"/>
      <c r="D1199" s="1152"/>
      <c r="E1199" s="1154"/>
      <c r="F1199" s="1152"/>
      <c r="G1199" s="1153"/>
      <c r="H1199" s="1154"/>
      <c r="I1199" s="1152"/>
      <c r="J1199" s="1153"/>
      <c r="K1199" s="1153"/>
      <c r="L1199" s="1154"/>
      <c r="M1199" s="47" t="s">
        <v>548</v>
      </c>
      <c r="N1199" s="48">
        <v>257</v>
      </c>
    </row>
    <row r="1200" spans="1:14" ht="14.25" customHeight="1" x14ac:dyDescent="0.15">
      <c r="A1200" s="32" t="s">
        <v>538</v>
      </c>
      <c r="B1200" s="1386" t="s">
        <v>539</v>
      </c>
      <c r="C1200" s="1387"/>
      <c r="D1200" s="1386" t="s">
        <v>540</v>
      </c>
      <c r="E1200" s="1387"/>
      <c r="F1200" s="1386" t="s">
        <v>541</v>
      </c>
      <c r="G1200" s="1390"/>
      <c r="H1200" s="1387"/>
      <c r="I1200" s="1386" t="s">
        <v>542</v>
      </c>
      <c r="J1200" s="1390"/>
      <c r="K1200" s="1390"/>
      <c r="L1200" s="1387"/>
      <c r="M1200" s="1381" t="s">
        <v>543</v>
      </c>
      <c r="N1200" s="1383" t="s">
        <v>544</v>
      </c>
    </row>
    <row r="1201" spans="1:14" ht="5" customHeight="1" x14ac:dyDescent="0.15">
      <c r="A1201" s="1385">
        <v>235046</v>
      </c>
      <c r="B1201" s="1388"/>
      <c r="C1201" s="1389"/>
      <c r="D1201" s="1388"/>
      <c r="E1201" s="1389"/>
      <c r="F1201" s="1388"/>
      <c r="G1201" s="1391"/>
      <c r="H1201" s="1389"/>
      <c r="I1201" s="1388"/>
      <c r="J1201" s="1391"/>
      <c r="K1201" s="1391"/>
      <c r="L1201" s="1389"/>
      <c r="M1201" s="1382"/>
      <c r="N1201" s="1384"/>
    </row>
    <row r="1202" spans="1:14" ht="14.25" customHeight="1" x14ac:dyDescent="0.15">
      <c r="A1202" s="1385"/>
      <c r="B1202" s="1376" t="s">
        <v>1027</v>
      </c>
      <c r="C1202" s="1377"/>
      <c r="D1202" s="1377"/>
      <c r="E1202" s="1377"/>
      <c r="F1202" s="1377"/>
      <c r="G1202" s="1377"/>
      <c r="H1202" s="1377"/>
      <c r="I1202" s="1377" t="s">
        <v>547</v>
      </c>
      <c r="J1202" s="1377"/>
      <c r="K1202" s="1377"/>
      <c r="L1202" s="1377"/>
      <c r="M1202" s="1368"/>
      <c r="N1202" s="75">
        <v>-128</v>
      </c>
    </row>
    <row r="1203" spans="1:14" ht="14.25" customHeight="1" x14ac:dyDescent="0.15">
      <c r="A1203" s="34"/>
      <c r="B1203" s="1417" t="s">
        <v>1028</v>
      </c>
      <c r="C1203" s="1418"/>
      <c r="D1203" s="1418"/>
      <c r="E1203" s="1418"/>
      <c r="F1203" s="1418"/>
      <c r="G1203" s="1418"/>
      <c r="H1203" s="1418"/>
      <c r="I1203" s="1091"/>
      <c r="J1203" s="1091"/>
      <c r="K1203" s="1091"/>
      <c r="L1203" s="1091"/>
      <c r="M1203" s="1369"/>
      <c r="N1203" s="57"/>
    </row>
    <row r="1204" spans="1:14" ht="14.25" customHeight="1" x14ac:dyDescent="0.15">
      <c r="A1204" s="34"/>
      <c r="B1204" s="1371" t="s">
        <v>1029</v>
      </c>
      <c r="C1204" s="1372"/>
      <c r="D1204" s="1372"/>
      <c r="E1204" s="1372"/>
      <c r="F1204" s="1372"/>
      <c r="G1204" s="1372"/>
      <c r="H1204" s="1372"/>
      <c r="I1204" s="1373" t="s">
        <v>547</v>
      </c>
      <c r="J1204" s="1373"/>
      <c r="K1204" s="1373"/>
      <c r="L1204" s="1373"/>
      <c r="M1204" s="1369"/>
      <c r="N1204" s="35">
        <v>510</v>
      </c>
    </row>
    <row r="1205" spans="1:14" ht="14.25" customHeight="1" x14ac:dyDescent="0.15">
      <c r="A1205" s="34"/>
      <c r="B1205" s="1417" t="s">
        <v>1028</v>
      </c>
      <c r="C1205" s="1418"/>
      <c r="D1205" s="1418"/>
      <c r="E1205" s="1418"/>
      <c r="F1205" s="1418"/>
      <c r="G1205" s="1418"/>
      <c r="H1205" s="1418"/>
      <c r="I1205" s="1091"/>
      <c r="J1205" s="1091"/>
      <c r="K1205" s="1091"/>
      <c r="L1205" s="1091"/>
      <c r="M1205" s="1370"/>
      <c r="N1205" s="41"/>
    </row>
    <row r="1206" spans="1:14" ht="18" customHeight="1" x14ac:dyDescent="0.15">
      <c r="A1206" s="34"/>
      <c r="B1206" s="1365"/>
      <c r="C1206" s="1366"/>
      <c r="D1206" s="1365"/>
      <c r="E1206" s="1366"/>
      <c r="F1206" s="1365"/>
      <c r="G1206" s="1367"/>
      <c r="H1206" s="1366"/>
      <c r="I1206" s="1365"/>
      <c r="J1206" s="1367"/>
      <c r="K1206" s="1367"/>
      <c r="L1206" s="1366"/>
      <c r="M1206" s="38" t="s">
        <v>548</v>
      </c>
      <c r="N1206" s="40">
        <v>382</v>
      </c>
    </row>
    <row r="1207" spans="1:14" ht="18" customHeight="1" x14ac:dyDescent="0.15">
      <c r="A1207" s="34"/>
      <c r="B1207" s="1376" t="s">
        <v>1030</v>
      </c>
      <c r="C1207" s="1377"/>
      <c r="D1207" s="1377"/>
      <c r="E1207" s="1377"/>
      <c r="F1207" s="1377"/>
      <c r="G1207" s="1377"/>
      <c r="H1207" s="1377"/>
      <c r="I1207" s="1377" t="s">
        <v>547</v>
      </c>
      <c r="J1207" s="1377"/>
      <c r="K1207" s="1377"/>
      <c r="L1207" s="1377"/>
      <c r="M1207" s="42"/>
      <c r="N1207" s="43">
        <v>230</v>
      </c>
    </row>
    <row r="1208" spans="1:14" ht="18" customHeight="1" x14ac:dyDescent="0.15">
      <c r="A1208" s="44"/>
      <c r="B1208" s="1152"/>
      <c r="C1208" s="1154"/>
      <c r="D1208" s="1152"/>
      <c r="E1208" s="1154"/>
      <c r="F1208" s="1152"/>
      <c r="G1208" s="1153"/>
      <c r="H1208" s="1154"/>
      <c r="I1208" s="1152"/>
      <c r="J1208" s="1153"/>
      <c r="K1208" s="1153"/>
      <c r="L1208" s="1154"/>
      <c r="M1208" s="47" t="s">
        <v>548</v>
      </c>
      <c r="N1208" s="48">
        <v>230</v>
      </c>
    </row>
    <row r="1209" spans="1:14" ht="18" customHeight="1" x14ac:dyDescent="0.15">
      <c r="A1209" s="1381" t="s">
        <v>1031</v>
      </c>
      <c r="B1209" s="1396" t="s">
        <v>539</v>
      </c>
      <c r="C1209" s="1397"/>
      <c r="D1209" s="1396" t="s">
        <v>540</v>
      </c>
      <c r="E1209" s="1397"/>
      <c r="F1209" s="1396" t="s">
        <v>541</v>
      </c>
      <c r="G1209" s="1398"/>
      <c r="H1209" s="1397"/>
      <c r="I1209" s="1396" t="s">
        <v>542</v>
      </c>
      <c r="J1209" s="1398"/>
      <c r="K1209" s="1398"/>
      <c r="L1209" s="1397"/>
      <c r="M1209" s="50" t="s">
        <v>543</v>
      </c>
      <c r="N1209" s="51" t="s">
        <v>544</v>
      </c>
    </row>
    <row r="1210" spans="1:14" ht="85.5" customHeight="1" x14ac:dyDescent="0.15">
      <c r="A1210" s="1394"/>
      <c r="B1210" s="1404" t="s">
        <v>1032</v>
      </c>
      <c r="C1210" s="1368"/>
      <c r="D1210" s="1368"/>
      <c r="E1210" s="1368"/>
      <c r="F1210" s="1368"/>
      <c r="G1210" s="1368"/>
      <c r="H1210" s="1368"/>
      <c r="I1210" s="1368" t="s">
        <v>1033</v>
      </c>
      <c r="J1210" s="1368"/>
      <c r="K1210" s="1368"/>
      <c r="L1210" s="1368"/>
      <c r="M1210" s="58"/>
      <c r="N1210" s="74" t="s">
        <v>1034</v>
      </c>
    </row>
    <row r="1211" spans="1:14" ht="18" customHeight="1" x14ac:dyDescent="0.15">
      <c r="A1211" s="1395"/>
      <c r="B1211" s="1152"/>
      <c r="C1211" s="1154"/>
      <c r="D1211" s="1152"/>
      <c r="E1211" s="1154"/>
      <c r="F1211" s="1152"/>
      <c r="G1211" s="1153"/>
      <c r="H1211" s="1154"/>
      <c r="I1211" s="1152"/>
      <c r="J1211" s="1153"/>
      <c r="K1211" s="1153"/>
      <c r="L1211" s="1154"/>
      <c r="M1211" s="47" t="s">
        <v>548</v>
      </c>
      <c r="N1211" s="48">
        <v>279</v>
      </c>
    </row>
    <row r="1212" spans="1:14" ht="18" customHeight="1" x14ac:dyDescent="0.15">
      <c r="A1212" s="1381" t="s">
        <v>1035</v>
      </c>
      <c r="B1212" s="1396" t="s">
        <v>539</v>
      </c>
      <c r="C1212" s="1397"/>
      <c r="D1212" s="1396" t="s">
        <v>540</v>
      </c>
      <c r="E1212" s="1397"/>
      <c r="F1212" s="1396" t="s">
        <v>541</v>
      </c>
      <c r="G1212" s="1398"/>
      <c r="H1212" s="1397"/>
      <c r="I1212" s="1396" t="s">
        <v>542</v>
      </c>
      <c r="J1212" s="1398"/>
      <c r="K1212" s="1398"/>
      <c r="L1212" s="1397"/>
      <c r="M1212" s="50" t="s">
        <v>543</v>
      </c>
      <c r="N1212" s="51" t="s">
        <v>544</v>
      </c>
    </row>
    <row r="1213" spans="1:14" ht="57" customHeight="1" x14ac:dyDescent="0.15">
      <c r="A1213" s="1394"/>
      <c r="B1213" s="1404" t="s">
        <v>1036</v>
      </c>
      <c r="C1213" s="1368"/>
      <c r="D1213" s="1368"/>
      <c r="E1213" s="1368"/>
      <c r="F1213" s="1368"/>
      <c r="G1213" s="1368"/>
      <c r="H1213" s="1368"/>
      <c r="I1213" s="1368" t="s">
        <v>592</v>
      </c>
      <c r="J1213" s="1368"/>
      <c r="K1213" s="1368"/>
      <c r="L1213" s="1368"/>
      <c r="M1213" s="58"/>
      <c r="N1213" s="74" t="s">
        <v>1026</v>
      </c>
    </row>
    <row r="1214" spans="1:14" ht="17.75" customHeight="1" x14ac:dyDescent="0.15">
      <c r="A1214" s="1395"/>
      <c r="B1214" s="1365"/>
      <c r="C1214" s="1366"/>
      <c r="D1214" s="1365"/>
      <c r="E1214" s="1366"/>
      <c r="F1214" s="1365"/>
      <c r="G1214" s="1367"/>
      <c r="H1214" s="1366"/>
      <c r="I1214" s="1365"/>
      <c r="J1214" s="1367"/>
      <c r="K1214" s="1367"/>
      <c r="L1214" s="1366"/>
      <c r="M1214" s="38" t="s">
        <v>548</v>
      </c>
      <c r="N1214" s="40">
        <v>257</v>
      </c>
    </row>
    <row r="1215" spans="1:14" ht="2" customHeight="1" x14ac:dyDescent="0.15"/>
    <row r="1216" spans="1:14" ht="14.25" customHeight="1" x14ac:dyDescent="0.15">
      <c r="A1216" s="65" t="s">
        <v>538</v>
      </c>
      <c r="B1216" s="1412" t="s">
        <v>539</v>
      </c>
      <c r="C1216" s="1392"/>
      <c r="D1216" s="1412" t="s">
        <v>540</v>
      </c>
      <c r="E1216" s="1392"/>
      <c r="F1216" s="1412" t="s">
        <v>541</v>
      </c>
      <c r="G1216" s="1413"/>
      <c r="H1216" s="1392"/>
      <c r="I1216" s="1412" t="s">
        <v>542</v>
      </c>
      <c r="J1216" s="1413"/>
      <c r="K1216" s="1413"/>
      <c r="L1216" s="1392"/>
      <c r="M1216" s="1381" t="s">
        <v>543</v>
      </c>
      <c r="N1216" s="1383" t="s">
        <v>544</v>
      </c>
    </row>
    <row r="1217" spans="1:14" ht="5" customHeight="1" x14ac:dyDescent="0.15">
      <c r="A1217" s="1399">
        <v>235100</v>
      </c>
      <c r="B1217" s="1388"/>
      <c r="C1217" s="1389"/>
      <c r="D1217" s="1388"/>
      <c r="E1217" s="1389"/>
      <c r="F1217" s="1388"/>
      <c r="G1217" s="1391"/>
      <c r="H1217" s="1389"/>
      <c r="I1217" s="1388"/>
      <c r="J1217" s="1391"/>
      <c r="K1217" s="1391"/>
      <c r="L1217" s="1389"/>
      <c r="M1217" s="1382"/>
      <c r="N1217" s="1384"/>
    </row>
    <row r="1218" spans="1:14" ht="16.5" customHeight="1" x14ac:dyDescent="0.15">
      <c r="A1218" s="1399"/>
      <c r="B1218" s="1376" t="s">
        <v>1037</v>
      </c>
      <c r="C1218" s="1377"/>
      <c r="D1218" s="1377" t="s">
        <v>1038</v>
      </c>
      <c r="E1218" s="1377"/>
      <c r="F1218" s="1378">
        <v>4464022</v>
      </c>
      <c r="G1218" s="1378"/>
      <c r="H1218" s="1378"/>
      <c r="I1218" s="1377" t="s">
        <v>547</v>
      </c>
      <c r="J1218" s="1377"/>
      <c r="K1218" s="1377"/>
      <c r="L1218" s="1377"/>
      <c r="M1218" s="1425">
        <v>23</v>
      </c>
      <c r="N1218" s="1425"/>
    </row>
    <row r="1219" spans="1:14" ht="18" customHeight="1" x14ac:dyDescent="0.15">
      <c r="A1219" s="55"/>
      <c r="B1219" s="1329"/>
      <c r="C1219" s="1091"/>
      <c r="D1219" s="1373" t="s">
        <v>1038</v>
      </c>
      <c r="E1219" s="1373"/>
      <c r="F1219" s="1375">
        <v>4464023</v>
      </c>
      <c r="G1219" s="1375"/>
      <c r="H1219" s="1375"/>
      <c r="I1219" s="1373" t="s">
        <v>547</v>
      </c>
      <c r="J1219" s="1373"/>
      <c r="K1219" s="1373"/>
      <c r="L1219" s="1373"/>
      <c r="M1219" s="1424">
        <v>92</v>
      </c>
      <c r="N1219" s="1424"/>
    </row>
    <row r="1220" spans="1:14" ht="18" customHeight="1" x14ac:dyDescent="0.15">
      <c r="A1220" s="55"/>
      <c r="B1220" s="1329"/>
      <c r="C1220" s="1091"/>
      <c r="D1220" s="1373" t="s">
        <v>1038</v>
      </c>
      <c r="E1220" s="1373"/>
      <c r="F1220" s="1375">
        <v>4464024</v>
      </c>
      <c r="G1220" s="1375"/>
      <c r="H1220" s="1375"/>
      <c r="I1220" s="1373" t="s">
        <v>547</v>
      </c>
      <c r="J1220" s="1373"/>
      <c r="K1220" s="1373"/>
      <c r="L1220" s="1373"/>
      <c r="M1220" s="1424">
        <v>112</v>
      </c>
      <c r="N1220" s="1424"/>
    </row>
    <row r="1221" spans="1:14" ht="18" customHeight="1" x14ac:dyDescent="0.15">
      <c r="A1221" s="55"/>
      <c r="B1221" s="1329"/>
      <c r="C1221" s="1091"/>
      <c r="D1221" s="1373" t="s">
        <v>1038</v>
      </c>
      <c r="E1221" s="1373"/>
      <c r="F1221" s="1375">
        <v>4464025</v>
      </c>
      <c r="G1221" s="1375"/>
      <c r="H1221" s="1375"/>
      <c r="I1221" s="1373" t="s">
        <v>547</v>
      </c>
      <c r="J1221" s="1373"/>
      <c r="K1221" s="1373"/>
      <c r="L1221" s="1373"/>
      <c r="M1221" s="1424">
        <v>27</v>
      </c>
      <c r="N1221" s="1424"/>
    </row>
    <row r="1222" spans="1:14" ht="18" customHeight="1" x14ac:dyDescent="0.15">
      <c r="A1222" s="55"/>
      <c r="B1222" s="1329"/>
      <c r="C1222" s="1091"/>
      <c r="D1222" s="1373" t="s">
        <v>1038</v>
      </c>
      <c r="E1222" s="1373"/>
      <c r="F1222" s="1375">
        <v>4464026</v>
      </c>
      <c r="G1222" s="1375"/>
      <c r="H1222" s="1375"/>
      <c r="I1222" s="1373" t="s">
        <v>547</v>
      </c>
      <c r="J1222" s="1373"/>
      <c r="K1222" s="1373"/>
      <c r="L1222" s="1373"/>
      <c r="M1222" s="1424">
        <v>30</v>
      </c>
      <c r="N1222" s="1424"/>
    </row>
    <row r="1223" spans="1:14" ht="19.5" customHeight="1" x14ac:dyDescent="0.15">
      <c r="A1223" s="55"/>
      <c r="B1223" s="1329"/>
      <c r="C1223" s="1091"/>
      <c r="D1223" s="1373" t="s">
        <v>1038</v>
      </c>
      <c r="E1223" s="1373"/>
      <c r="F1223" s="1375">
        <v>4464027</v>
      </c>
      <c r="G1223" s="1375"/>
      <c r="H1223" s="1375"/>
      <c r="I1223" s="1373" t="s">
        <v>547</v>
      </c>
      <c r="J1223" s="1373"/>
      <c r="K1223" s="1373"/>
      <c r="L1223" s="1373"/>
      <c r="M1223" s="1423">
        <v>35</v>
      </c>
      <c r="N1223" s="1423"/>
    </row>
    <row r="1224" spans="1:14" ht="18" customHeight="1" x14ac:dyDescent="0.15">
      <c r="A1224" s="56"/>
      <c r="B1224" s="1152"/>
      <c r="C1224" s="1154"/>
      <c r="D1224" s="1152"/>
      <c r="E1224" s="1154"/>
      <c r="F1224" s="1152"/>
      <c r="G1224" s="1153"/>
      <c r="H1224" s="1154"/>
      <c r="I1224" s="1152"/>
      <c r="J1224" s="1153"/>
      <c r="K1224" s="1153"/>
      <c r="L1224" s="1154"/>
      <c r="M1224" s="47" t="s">
        <v>548</v>
      </c>
      <c r="N1224" s="48">
        <v>319</v>
      </c>
    </row>
    <row r="1225" spans="1:14" ht="18" customHeight="1" x14ac:dyDescent="0.15">
      <c r="A1225" s="1381" t="s">
        <v>1039</v>
      </c>
      <c r="B1225" s="1396" t="s">
        <v>539</v>
      </c>
      <c r="C1225" s="1397"/>
      <c r="D1225" s="1396" t="s">
        <v>540</v>
      </c>
      <c r="E1225" s="1397"/>
      <c r="F1225" s="1396" t="s">
        <v>541</v>
      </c>
      <c r="G1225" s="1398"/>
      <c r="H1225" s="1397"/>
      <c r="I1225" s="1396" t="s">
        <v>542</v>
      </c>
      <c r="J1225" s="1398"/>
      <c r="K1225" s="1398"/>
      <c r="L1225" s="1397"/>
      <c r="M1225" s="50" t="s">
        <v>543</v>
      </c>
      <c r="N1225" s="51" t="s">
        <v>544</v>
      </c>
    </row>
    <row r="1226" spans="1:14" ht="18" customHeight="1" x14ac:dyDescent="0.15">
      <c r="A1226" s="1394"/>
      <c r="B1226" s="1376" t="s">
        <v>1040</v>
      </c>
      <c r="C1226" s="1377"/>
      <c r="D1226" s="1377" t="s">
        <v>1041</v>
      </c>
      <c r="E1226" s="1377"/>
      <c r="F1226" s="1378">
        <v>4461906</v>
      </c>
      <c r="G1226" s="1378"/>
      <c r="H1226" s="1378"/>
      <c r="I1226" s="1377" t="s">
        <v>547</v>
      </c>
      <c r="J1226" s="1377"/>
      <c r="K1226" s="1377"/>
      <c r="L1226" s="1377"/>
      <c r="M1226" s="42"/>
      <c r="N1226" s="43">
        <v>130</v>
      </c>
    </row>
    <row r="1227" spans="1:14" ht="18" customHeight="1" x14ac:dyDescent="0.15">
      <c r="A1227" s="1394"/>
      <c r="B1227" s="1365"/>
      <c r="C1227" s="1366"/>
      <c r="D1227" s="1365"/>
      <c r="E1227" s="1366"/>
      <c r="F1227" s="1365"/>
      <c r="G1227" s="1367"/>
      <c r="H1227" s="1366"/>
      <c r="I1227" s="1365"/>
      <c r="J1227" s="1367"/>
      <c r="K1227" s="1367"/>
      <c r="L1227" s="1366"/>
      <c r="M1227" s="38" t="s">
        <v>548</v>
      </c>
      <c r="N1227" s="40">
        <v>130</v>
      </c>
    </row>
    <row r="1228" spans="1:14" ht="18" customHeight="1" x14ac:dyDescent="0.15">
      <c r="A1228" s="1394"/>
      <c r="B1228" s="1376" t="s">
        <v>1042</v>
      </c>
      <c r="C1228" s="1377"/>
      <c r="D1228" s="1377" t="s">
        <v>1041</v>
      </c>
      <c r="E1228" s="1377"/>
      <c r="F1228" s="1378">
        <v>4463318</v>
      </c>
      <c r="G1228" s="1378"/>
      <c r="H1228" s="1378"/>
      <c r="I1228" s="1377" t="s">
        <v>547</v>
      </c>
      <c r="J1228" s="1377"/>
      <c r="K1228" s="1377"/>
      <c r="L1228" s="1377"/>
      <c r="M1228" s="42"/>
      <c r="N1228" s="43">
        <v>130</v>
      </c>
    </row>
    <row r="1229" spans="1:14" ht="18" customHeight="1" x14ac:dyDescent="0.15">
      <c r="A1229" s="1394"/>
      <c r="B1229" s="1365"/>
      <c r="C1229" s="1366"/>
      <c r="D1229" s="1365"/>
      <c r="E1229" s="1366"/>
      <c r="F1229" s="1365"/>
      <c r="G1229" s="1367"/>
      <c r="H1229" s="1366"/>
      <c r="I1229" s="1365"/>
      <c r="J1229" s="1367"/>
      <c r="K1229" s="1367"/>
      <c r="L1229" s="1366"/>
      <c r="M1229" s="38" t="s">
        <v>548</v>
      </c>
      <c r="N1229" s="40">
        <v>130</v>
      </c>
    </row>
    <row r="1230" spans="1:14" ht="18" customHeight="1" x14ac:dyDescent="0.15">
      <c r="A1230" s="1394"/>
      <c r="B1230" s="1376" t="s">
        <v>1043</v>
      </c>
      <c r="C1230" s="1377"/>
      <c r="D1230" s="1377" t="s">
        <v>1041</v>
      </c>
      <c r="E1230" s="1377"/>
      <c r="F1230" s="1378">
        <v>4463390</v>
      </c>
      <c r="G1230" s="1378"/>
      <c r="H1230" s="1378"/>
      <c r="I1230" s="1377" t="s">
        <v>547</v>
      </c>
      <c r="J1230" s="1377"/>
      <c r="K1230" s="1377"/>
      <c r="L1230" s="1377"/>
      <c r="M1230" s="42"/>
      <c r="N1230" s="43">
        <v>130</v>
      </c>
    </row>
    <row r="1231" spans="1:14" ht="18" customHeight="1" x14ac:dyDescent="0.15">
      <c r="A1231" s="1395"/>
      <c r="B1231" s="1152"/>
      <c r="C1231" s="1154"/>
      <c r="D1231" s="1152"/>
      <c r="E1231" s="1154"/>
      <c r="F1231" s="1152"/>
      <c r="G1231" s="1153"/>
      <c r="H1231" s="1154"/>
      <c r="I1231" s="1152"/>
      <c r="J1231" s="1153"/>
      <c r="K1231" s="1153"/>
      <c r="L1231" s="1154"/>
      <c r="M1231" s="47" t="s">
        <v>548</v>
      </c>
      <c r="N1231" s="48">
        <v>130</v>
      </c>
    </row>
    <row r="1232" spans="1:14" ht="14.25" customHeight="1" x14ac:dyDescent="0.15">
      <c r="A1232" s="49" t="s">
        <v>538</v>
      </c>
      <c r="B1232" s="1386" t="s">
        <v>539</v>
      </c>
      <c r="C1232" s="1387"/>
      <c r="D1232" s="1386" t="s">
        <v>540</v>
      </c>
      <c r="E1232" s="1387"/>
      <c r="F1232" s="1386" t="s">
        <v>541</v>
      </c>
      <c r="G1232" s="1390"/>
      <c r="H1232" s="1387"/>
      <c r="I1232" s="1386" t="s">
        <v>542</v>
      </c>
      <c r="J1232" s="1390"/>
      <c r="K1232" s="1390"/>
      <c r="L1232" s="1387"/>
      <c r="M1232" s="1381" t="s">
        <v>543</v>
      </c>
      <c r="N1232" s="1383" t="s">
        <v>544</v>
      </c>
    </row>
    <row r="1233" spans="1:14" ht="5" customHeight="1" x14ac:dyDescent="0.15">
      <c r="A1233" s="1385">
        <v>235173</v>
      </c>
      <c r="B1233" s="1388"/>
      <c r="C1233" s="1389"/>
      <c r="D1233" s="1388"/>
      <c r="E1233" s="1389"/>
      <c r="F1233" s="1388"/>
      <c r="G1233" s="1391"/>
      <c r="H1233" s="1389"/>
      <c r="I1233" s="1388"/>
      <c r="J1233" s="1391"/>
      <c r="K1233" s="1391"/>
      <c r="L1233" s="1389"/>
      <c r="M1233" s="1382"/>
      <c r="N1233" s="1384"/>
    </row>
    <row r="1234" spans="1:14" ht="16.5" customHeight="1" x14ac:dyDescent="0.15">
      <c r="A1234" s="1385"/>
      <c r="B1234" s="1376" t="s">
        <v>1044</v>
      </c>
      <c r="C1234" s="1377"/>
      <c r="D1234" s="1377" t="s">
        <v>1045</v>
      </c>
      <c r="E1234" s="1377"/>
      <c r="F1234" s="1378">
        <v>4462099</v>
      </c>
      <c r="G1234" s="1378"/>
      <c r="H1234" s="1378"/>
      <c r="I1234" s="1377" t="s">
        <v>547</v>
      </c>
      <c r="J1234" s="1377"/>
      <c r="K1234" s="1377"/>
      <c r="L1234" s="1377"/>
      <c r="M1234" s="1379"/>
      <c r="N1234" s="33">
        <v>81</v>
      </c>
    </row>
    <row r="1235" spans="1:14" ht="19.5" customHeight="1" x14ac:dyDescent="0.15">
      <c r="A1235" s="34"/>
      <c r="B1235" s="1329"/>
      <c r="C1235" s="1091"/>
      <c r="D1235" s="1373" t="s">
        <v>1045</v>
      </c>
      <c r="E1235" s="1373"/>
      <c r="F1235" s="1375">
        <v>4462100</v>
      </c>
      <c r="G1235" s="1375"/>
      <c r="H1235" s="1375"/>
      <c r="I1235" s="1373" t="s">
        <v>547</v>
      </c>
      <c r="J1235" s="1373"/>
      <c r="K1235" s="1373"/>
      <c r="L1235" s="1373"/>
      <c r="M1235" s="1380"/>
      <c r="N1235" s="37">
        <v>27</v>
      </c>
    </row>
    <row r="1236" spans="1:14" ht="18" customHeight="1" x14ac:dyDescent="0.15">
      <c r="A1236" s="44"/>
      <c r="B1236" s="1152"/>
      <c r="C1236" s="1154"/>
      <c r="D1236" s="1152"/>
      <c r="E1236" s="1154"/>
      <c r="F1236" s="1152"/>
      <c r="G1236" s="1153"/>
      <c r="H1236" s="1154"/>
      <c r="I1236" s="1152"/>
      <c r="J1236" s="1153"/>
      <c r="K1236" s="1153"/>
      <c r="L1236" s="1154"/>
      <c r="M1236" s="47" t="s">
        <v>548</v>
      </c>
      <c r="N1236" s="48">
        <v>108</v>
      </c>
    </row>
    <row r="1237" spans="1:14" ht="18" customHeight="1" x14ac:dyDescent="0.15">
      <c r="A1237" s="1381" t="s">
        <v>1046</v>
      </c>
      <c r="B1237" s="1396" t="s">
        <v>539</v>
      </c>
      <c r="C1237" s="1397"/>
      <c r="D1237" s="1396" t="s">
        <v>540</v>
      </c>
      <c r="E1237" s="1397"/>
      <c r="F1237" s="1396" t="s">
        <v>541</v>
      </c>
      <c r="G1237" s="1398"/>
      <c r="H1237" s="1397"/>
      <c r="I1237" s="1396" t="s">
        <v>542</v>
      </c>
      <c r="J1237" s="1398"/>
      <c r="K1237" s="1398"/>
      <c r="L1237" s="1397"/>
      <c r="M1237" s="50" t="s">
        <v>543</v>
      </c>
      <c r="N1237" s="51" t="s">
        <v>544</v>
      </c>
    </row>
    <row r="1238" spans="1:14" ht="18" customHeight="1" x14ac:dyDescent="0.15">
      <c r="A1238" s="1394"/>
      <c r="B1238" s="1376" t="s">
        <v>1047</v>
      </c>
      <c r="C1238" s="1377"/>
      <c r="D1238" s="1377" t="s">
        <v>1048</v>
      </c>
      <c r="E1238" s="1377"/>
      <c r="F1238" s="1378">
        <v>4467352</v>
      </c>
      <c r="G1238" s="1378"/>
      <c r="H1238" s="1378"/>
      <c r="I1238" s="1377" t="s">
        <v>547</v>
      </c>
      <c r="J1238" s="1377"/>
      <c r="K1238" s="1377"/>
      <c r="L1238" s="1377"/>
      <c r="M1238" s="42"/>
      <c r="N1238" s="43">
        <v>130</v>
      </c>
    </row>
    <row r="1239" spans="1:14" ht="18" customHeight="1" x14ac:dyDescent="0.15">
      <c r="A1239" s="1395"/>
      <c r="B1239" s="1152"/>
      <c r="C1239" s="1154"/>
      <c r="D1239" s="1152"/>
      <c r="E1239" s="1154"/>
      <c r="F1239" s="1152"/>
      <c r="G1239" s="1153"/>
      <c r="H1239" s="1154"/>
      <c r="I1239" s="1152"/>
      <c r="J1239" s="1153"/>
      <c r="K1239" s="1153"/>
      <c r="L1239" s="1154"/>
      <c r="M1239" s="47" t="s">
        <v>548</v>
      </c>
      <c r="N1239" s="48">
        <v>130</v>
      </c>
    </row>
    <row r="1240" spans="1:14" ht="18" customHeight="1" x14ac:dyDescent="0.15">
      <c r="A1240" s="1381" t="s">
        <v>1049</v>
      </c>
      <c r="B1240" s="1396" t="s">
        <v>539</v>
      </c>
      <c r="C1240" s="1397"/>
      <c r="D1240" s="1396" t="s">
        <v>540</v>
      </c>
      <c r="E1240" s="1397"/>
      <c r="F1240" s="1396" t="s">
        <v>541</v>
      </c>
      <c r="G1240" s="1398"/>
      <c r="H1240" s="1397"/>
      <c r="I1240" s="1396" t="s">
        <v>542</v>
      </c>
      <c r="J1240" s="1398"/>
      <c r="K1240" s="1398"/>
      <c r="L1240" s="1397"/>
      <c r="M1240" s="50" t="s">
        <v>543</v>
      </c>
      <c r="N1240" s="51" t="s">
        <v>544</v>
      </c>
    </row>
    <row r="1241" spans="1:14" ht="16.5" customHeight="1" x14ac:dyDescent="0.15">
      <c r="A1241" s="1394"/>
      <c r="B1241" s="1376" t="s">
        <v>1050</v>
      </c>
      <c r="C1241" s="1377"/>
      <c r="D1241" s="1377" t="s">
        <v>1051</v>
      </c>
      <c r="E1241" s="1377"/>
      <c r="F1241" s="1378">
        <v>4461888</v>
      </c>
      <c r="G1241" s="1378"/>
      <c r="H1241" s="1378"/>
      <c r="I1241" s="1377" t="s">
        <v>547</v>
      </c>
      <c r="J1241" s="1377"/>
      <c r="K1241" s="1377"/>
      <c r="L1241" s="1377"/>
      <c r="M1241" s="45"/>
      <c r="N1241" s="33">
        <v>23</v>
      </c>
    </row>
    <row r="1242" spans="1:14" ht="18" customHeight="1" x14ac:dyDescent="0.15">
      <c r="A1242" s="34"/>
      <c r="B1242" s="1329"/>
      <c r="C1242" s="1091"/>
      <c r="D1242" s="1373" t="s">
        <v>1051</v>
      </c>
      <c r="E1242" s="1373"/>
      <c r="F1242" s="1375">
        <v>4461889</v>
      </c>
      <c r="G1242" s="1375"/>
      <c r="H1242" s="1375"/>
      <c r="I1242" s="1373" t="s">
        <v>547</v>
      </c>
      <c r="J1242" s="1373"/>
      <c r="K1242" s="1373"/>
      <c r="L1242" s="1373"/>
      <c r="M1242" s="57"/>
      <c r="N1242" s="35">
        <v>23</v>
      </c>
    </row>
    <row r="1243" spans="1:14" ht="18" customHeight="1" x14ac:dyDescent="0.15">
      <c r="A1243" s="34"/>
      <c r="B1243" s="1329"/>
      <c r="C1243" s="1091"/>
      <c r="D1243" s="1373" t="s">
        <v>1051</v>
      </c>
      <c r="E1243" s="1373"/>
      <c r="F1243" s="1375">
        <v>4461890</v>
      </c>
      <c r="G1243" s="1375"/>
      <c r="H1243" s="1375"/>
      <c r="I1243" s="1373" t="s">
        <v>547</v>
      </c>
      <c r="J1243" s="1373"/>
      <c r="K1243" s="1373"/>
      <c r="L1243" s="1373"/>
      <c r="M1243" s="57"/>
      <c r="N1243" s="35">
        <v>50</v>
      </c>
    </row>
    <row r="1244" spans="1:14" ht="18" customHeight="1" x14ac:dyDescent="0.15">
      <c r="A1244" s="34"/>
      <c r="B1244" s="1329"/>
      <c r="C1244" s="1091"/>
      <c r="D1244" s="1373" t="s">
        <v>1051</v>
      </c>
      <c r="E1244" s="1373"/>
      <c r="F1244" s="1375">
        <v>4461891</v>
      </c>
      <c r="G1244" s="1375"/>
      <c r="H1244" s="1375"/>
      <c r="I1244" s="1373" t="s">
        <v>547</v>
      </c>
      <c r="J1244" s="1373"/>
      <c r="K1244" s="1373"/>
      <c r="L1244" s="1373"/>
      <c r="M1244" s="57"/>
      <c r="N1244" s="35">
        <v>13</v>
      </c>
    </row>
    <row r="1245" spans="1:14" ht="19.5" customHeight="1" x14ac:dyDescent="0.15">
      <c r="A1245" s="34"/>
      <c r="B1245" s="1329"/>
      <c r="C1245" s="1091"/>
      <c r="D1245" s="1373" t="s">
        <v>1051</v>
      </c>
      <c r="E1245" s="1373"/>
      <c r="F1245" s="1375">
        <v>4461892</v>
      </c>
      <c r="G1245" s="1375"/>
      <c r="H1245" s="1375"/>
      <c r="I1245" s="1373" t="s">
        <v>547</v>
      </c>
      <c r="J1245" s="1373"/>
      <c r="K1245" s="1373"/>
      <c r="L1245" s="1373"/>
      <c r="M1245" s="41"/>
      <c r="N1245" s="37">
        <v>35</v>
      </c>
    </row>
    <row r="1246" spans="1:14" ht="18" customHeight="1" x14ac:dyDescent="0.15">
      <c r="A1246" s="34"/>
      <c r="B1246" s="1365"/>
      <c r="C1246" s="1366"/>
      <c r="D1246" s="1365"/>
      <c r="E1246" s="1366"/>
      <c r="F1246" s="1365"/>
      <c r="G1246" s="1367"/>
      <c r="H1246" s="1366"/>
      <c r="I1246" s="1365"/>
      <c r="J1246" s="1367"/>
      <c r="K1246" s="1367"/>
      <c r="L1246" s="1366"/>
      <c r="M1246" s="38" t="s">
        <v>548</v>
      </c>
      <c r="N1246" s="40">
        <v>144</v>
      </c>
    </row>
    <row r="1247" spans="1:14" ht="16.5" customHeight="1" x14ac:dyDescent="0.15">
      <c r="A1247" s="34"/>
      <c r="B1247" s="1376" t="s">
        <v>1052</v>
      </c>
      <c r="C1247" s="1377"/>
      <c r="D1247" s="1377" t="s">
        <v>1051</v>
      </c>
      <c r="E1247" s="1377"/>
      <c r="F1247" s="1378">
        <v>4466124</v>
      </c>
      <c r="G1247" s="1378"/>
      <c r="H1247" s="1378"/>
      <c r="I1247" s="1377" t="s">
        <v>547</v>
      </c>
      <c r="J1247" s="1377"/>
      <c r="K1247" s="1377"/>
      <c r="L1247" s="1377"/>
      <c r="M1247" s="45"/>
      <c r="N1247" s="33">
        <v>23</v>
      </c>
    </row>
    <row r="1248" spans="1:14" ht="18" customHeight="1" x14ac:dyDescent="0.15">
      <c r="A1248" s="34"/>
      <c r="B1248" s="1329"/>
      <c r="C1248" s="1091"/>
      <c r="D1248" s="1373" t="s">
        <v>1051</v>
      </c>
      <c r="E1248" s="1373"/>
      <c r="F1248" s="1375">
        <v>4466125</v>
      </c>
      <c r="G1248" s="1375"/>
      <c r="H1248" s="1375"/>
      <c r="I1248" s="1373" t="s">
        <v>547</v>
      </c>
      <c r="J1248" s="1373"/>
      <c r="K1248" s="1373"/>
      <c r="L1248" s="1373"/>
      <c r="M1248" s="57"/>
      <c r="N1248" s="35">
        <v>23</v>
      </c>
    </row>
    <row r="1249" spans="1:14" ht="18" customHeight="1" x14ac:dyDescent="0.15">
      <c r="A1249" s="34"/>
      <c r="B1249" s="1329"/>
      <c r="C1249" s="1091"/>
      <c r="D1249" s="1373" t="s">
        <v>1051</v>
      </c>
      <c r="E1249" s="1373"/>
      <c r="F1249" s="1375">
        <v>4466126</v>
      </c>
      <c r="G1249" s="1375"/>
      <c r="H1249" s="1375"/>
      <c r="I1249" s="1373" t="s">
        <v>547</v>
      </c>
      <c r="J1249" s="1373"/>
      <c r="K1249" s="1373"/>
      <c r="L1249" s="1373"/>
      <c r="M1249" s="57"/>
      <c r="N1249" s="35">
        <v>30</v>
      </c>
    </row>
    <row r="1250" spans="1:14" ht="18" customHeight="1" x14ac:dyDescent="0.15">
      <c r="A1250" s="34"/>
      <c r="B1250" s="1329"/>
      <c r="C1250" s="1091"/>
      <c r="D1250" s="1373" t="s">
        <v>1051</v>
      </c>
      <c r="E1250" s="1373"/>
      <c r="F1250" s="1375">
        <v>4466127</v>
      </c>
      <c r="G1250" s="1375"/>
      <c r="H1250" s="1375"/>
      <c r="I1250" s="1373" t="s">
        <v>547</v>
      </c>
      <c r="J1250" s="1373"/>
      <c r="K1250" s="1373"/>
      <c r="L1250" s="1373"/>
      <c r="M1250" s="57"/>
      <c r="N1250" s="35">
        <v>13</v>
      </c>
    </row>
    <row r="1251" spans="1:14" ht="18" customHeight="1" x14ac:dyDescent="0.15">
      <c r="A1251" s="34"/>
      <c r="B1251" s="1329"/>
      <c r="C1251" s="1091"/>
      <c r="D1251" s="1373" t="s">
        <v>1051</v>
      </c>
      <c r="E1251" s="1373"/>
      <c r="F1251" s="1375">
        <v>4466128</v>
      </c>
      <c r="G1251" s="1375"/>
      <c r="H1251" s="1375"/>
      <c r="I1251" s="1373" t="s">
        <v>547</v>
      </c>
      <c r="J1251" s="1373"/>
      <c r="K1251" s="1373"/>
      <c r="L1251" s="1373"/>
      <c r="M1251" s="57"/>
      <c r="N1251" s="35">
        <v>35</v>
      </c>
    </row>
    <row r="1252" spans="1:14" ht="19.5" customHeight="1" x14ac:dyDescent="0.15">
      <c r="A1252" s="34"/>
      <c r="B1252" s="1329"/>
      <c r="C1252" s="1091"/>
      <c r="D1252" s="1373" t="s">
        <v>1051</v>
      </c>
      <c r="E1252" s="1373"/>
      <c r="F1252" s="1375">
        <v>4466129</v>
      </c>
      <c r="G1252" s="1375"/>
      <c r="H1252" s="1375"/>
      <c r="I1252" s="1373" t="s">
        <v>547</v>
      </c>
      <c r="J1252" s="1373"/>
      <c r="K1252" s="1373"/>
      <c r="L1252" s="1373"/>
      <c r="M1252" s="41"/>
      <c r="N1252" s="37">
        <v>16</v>
      </c>
    </row>
    <row r="1253" spans="1:14" ht="17.75" customHeight="1" x14ac:dyDescent="0.15">
      <c r="A1253" s="44"/>
      <c r="B1253" s="1365"/>
      <c r="C1253" s="1366"/>
      <c r="D1253" s="1365"/>
      <c r="E1253" s="1366"/>
      <c r="F1253" s="1365"/>
      <c r="G1253" s="1367"/>
      <c r="H1253" s="1366"/>
      <c r="I1253" s="1365"/>
      <c r="J1253" s="1367"/>
      <c r="K1253" s="1367"/>
      <c r="L1253" s="1366"/>
      <c r="M1253" s="38" t="s">
        <v>548</v>
      </c>
      <c r="N1253" s="40">
        <v>140</v>
      </c>
    </row>
    <row r="1254" spans="1:14" ht="2" customHeight="1" x14ac:dyDescent="0.15"/>
    <row r="1255" spans="1:14" ht="14.25" customHeight="1" x14ac:dyDescent="0.15">
      <c r="A1255" s="53" t="s">
        <v>538</v>
      </c>
      <c r="B1255" s="1374" t="s">
        <v>1053</v>
      </c>
      <c r="C1255" s="1373"/>
      <c r="D1255" s="1373" t="s">
        <v>1051</v>
      </c>
      <c r="E1255" s="1373"/>
      <c r="F1255" s="1375">
        <v>4464889</v>
      </c>
      <c r="G1255" s="1375"/>
      <c r="H1255" s="1375"/>
      <c r="I1255" s="1373" t="s">
        <v>547</v>
      </c>
      <c r="J1255" s="1373"/>
      <c r="K1255" s="1373"/>
      <c r="L1255" s="1373"/>
      <c r="M1255" s="57"/>
      <c r="N1255" s="35">
        <v>23</v>
      </c>
    </row>
    <row r="1256" spans="1:14" ht="21.5" customHeight="1" x14ac:dyDescent="0.15">
      <c r="A1256" s="54">
        <v>235504</v>
      </c>
      <c r="B1256" s="1410"/>
      <c r="C1256" s="1078"/>
      <c r="D1256" s="1373" t="s">
        <v>1051</v>
      </c>
      <c r="E1256" s="1373"/>
      <c r="F1256" s="1375">
        <v>4464890</v>
      </c>
      <c r="G1256" s="1375"/>
      <c r="H1256" s="1375"/>
      <c r="I1256" s="1373" t="s">
        <v>547</v>
      </c>
      <c r="J1256" s="1373"/>
      <c r="K1256" s="1373"/>
      <c r="L1256" s="1373"/>
      <c r="M1256" s="73"/>
      <c r="N1256" s="35">
        <v>23</v>
      </c>
    </row>
    <row r="1257" spans="1:14" ht="18" customHeight="1" x14ac:dyDescent="0.15">
      <c r="A1257" s="55"/>
      <c r="B1257" s="1329"/>
      <c r="C1257" s="1091"/>
      <c r="D1257" s="1373" t="s">
        <v>1051</v>
      </c>
      <c r="E1257" s="1373"/>
      <c r="F1257" s="1375">
        <v>4464891</v>
      </c>
      <c r="G1257" s="1375"/>
      <c r="H1257" s="1375"/>
      <c r="I1257" s="1373" t="s">
        <v>547</v>
      </c>
      <c r="J1257" s="1373"/>
      <c r="K1257" s="1373"/>
      <c r="L1257" s="1373"/>
      <c r="M1257" s="57"/>
      <c r="N1257" s="35">
        <v>30</v>
      </c>
    </row>
    <row r="1258" spans="1:14" ht="18" customHeight="1" x14ac:dyDescent="0.15">
      <c r="A1258" s="55"/>
      <c r="B1258" s="1329"/>
      <c r="C1258" s="1091"/>
      <c r="D1258" s="1373" t="s">
        <v>1051</v>
      </c>
      <c r="E1258" s="1373"/>
      <c r="F1258" s="1375">
        <v>4464892</v>
      </c>
      <c r="G1258" s="1375"/>
      <c r="H1258" s="1375"/>
      <c r="I1258" s="1373" t="s">
        <v>547</v>
      </c>
      <c r="J1258" s="1373"/>
      <c r="K1258" s="1373"/>
      <c r="L1258" s="1373"/>
      <c r="M1258" s="57"/>
      <c r="N1258" s="35">
        <v>16</v>
      </c>
    </row>
    <row r="1259" spans="1:14" ht="18" customHeight="1" x14ac:dyDescent="0.15">
      <c r="A1259" s="55"/>
      <c r="B1259" s="1329"/>
      <c r="C1259" s="1091"/>
      <c r="D1259" s="1373" t="s">
        <v>1051</v>
      </c>
      <c r="E1259" s="1373"/>
      <c r="F1259" s="1375">
        <v>4464893</v>
      </c>
      <c r="G1259" s="1375"/>
      <c r="H1259" s="1375"/>
      <c r="I1259" s="1373" t="s">
        <v>547</v>
      </c>
      <c r="J1259" s="1373"/>
      <c r="K1259" s="1373"/>
      <c r="L1259" s="1373"/>
      <c r="M1259" s="57"/>
      <c r="N1259" s="35">
        <v>13</v>
      </c>
    </row>
    <row r="1260" spans="1:14" ht="19.5" customHeight="1" x14ac:dyDescent="0.15">
      <c r="A1260" s="55"/>
      <c r="B1260" s="1329"/>
      <c r="C1260" s="1091"/>
      <c r="D1260" s="1373" t="s">
        <v>1051</v>
      </c>
      <c r="E1260" s="1373"/>
      <c r="F1260" s="1375">
        <v>4464894</v>
      </c>
      <c r="G1260" s="1375"/>
      <c r="H1260" s="1375"/>
      <c r="I1260" s="1373" t="s">
        <v>547</v>
      </c>
      <c r="J1260" s="1373"/>
      <c r="K1260" s="1373"/>
      <c r="L1260" s="1373"/>
      <c r="M1260" s="41"/>
      <c r="N1260" s="37">
        <v>35</v>
      </c>
    </row>
    <row r="1261" spans="1:14" ht="18" customHeight="1" x14ac:dyDescent="0.15">
      <c r="A1261" s="55"/>
      <c r="B1261" s="1365"/>
      <c r="C1261" s="1366"/>
      <c r="D1261" s="1365"/>
      <c r="E1261" s="1366"/>
      <c r="F1261" s="1365"/>
      <c r="G1261" s="1367"/>
      <c r="H1261" s="1366"/>
      <c r="I1261" s="1365"/>
      <c r="J1261" s="1367"/>
      <c r="K1261" s="1367"/>
      <c r="L1261" s="1366"/>
      <c r="M1261" s="38" t="s">
        <v>548</v>
      </c>
      <c r="N1261" s="40">
        <v>140</v>
      </c>
    </row>
    <row r="1262" spans="1:14" ht="16.5" customHeight="1" x14ac:dyDescent="0.15">
      <c r="A1262" s="55"/>
      <c r="B1262" s="1376" t="s">
        <v>1054</v>
      </c>
      <c r="C1262" s="1377"/>
      <c r="D1262" s="1377" t="s">
        <v>1051</v>
      </c>
      <c r="E1262" s="1377"/>
      <c r="F1262" s="1378">
        <v>4464880</v>
      </c>
      <c r="G1262" s="1378"/>
      <c r="H1262" s="1378"/>
      <c r="I1262" s="1377" t="s">
        <v>547</v>
      </c>
      <c r="J1262" s="1377"/>
      <c r="K1262" s="1377"/>
      <c r="L1262" s="1377"/>
      <c r="M1262" s="45"/>
      <c r="N1262" s="33">
        <v>23</v>
      </c>
    </row>
    <row r="1263" spans="1:14" ht="18" customHeight="1" x14ac:dyDescent="0.15">
      <c r="A1263" s="55"/>
      <c r="B1263" s="1329"/>
      <c r="C1263" s="1091"/>
      <c r="D1263" s="1373" t="s">
        <v>1051</v>
      </c>
      <c r="E1263" s="1373"/>
      <c r="F1263" s="1375">
        <v>4464881</v>
      </c>
      <c r="G1263" s="1375"/>
      <c r="H1263" s="1375"/>
      <c r="I1263" s="1373" t="s">
        <v>547</v>
      </c>
      <c r="J1263" s="1373"/>
      <c r="K1263" s="1373"/>
      <c r="L1263" s="1373"/>
      <c r="M1263" s="57"/>
      <c r="N1263" s="35">
        <v>23</v>
      </c>
    </row>
    <row r="1264" spans="1:14" ht="18" customHeight="1" x14ac:dyDescent="0.15">
      <c r="A1264" s="55"/>
      <c r="B1264" s="1329"/>
      <c r="C1264" s="1091"/>
      <c r="D1264" s="1373" t="s">
        <v>1051</v>
      </c>
      <c r="E1264" s="1373"/>
      <c r="F1264" s="1375">
        <v>4464882</v>
      </c>
      <c r="G1264" s="1375"/>
      <c r="H1264" s="1375"/>
      <c r="I1264" s="1373" t="s">
        <v>547</v>
      </c>
      <c r="J1264" s="1373"/>
      <c r="K1264" s="1373"/>
      <c r="L1264" s="1373"/>
      <c r="M1264" s="57"/>
      <c r="N1264" s="35">
        <v>30</v>
      </c>
    </row>
    <row r="1265" spans="1:14" ht="18" customHeight="1" x14ac:dyDescent="0.15">
      <c r="A1265" s="55"/>
      <c r="B1265" s="1329"/>
      <c r="C1265" s="1091"/>
      <c r="D1265" s="1373" t="s">
        <v>1051</v>
      </c>
      <c r="E1265" s="1373"/>
      <c r="F1265" s="1375">
        <v>4464883</v>
      </c>
      <c r="G1265" s="1375"/>
      <c r="H1265" s="1375"/>
      <c r="I1265" s="1373" t="s">
        <v>547</v>
      </c>
      <c r="J1265" s="1373"/>
      <c r="K1265" s="1373"/>
      <c r="L1265" s="1373"/>
      <c r="M1265" s="57"/>
      <c r="N1265" s="35">
        <v>16</v>
      </c>
    </row>
    <row r="1266" spans="1:14" ht="18" customHeight="1" x14ac:dyDescent="0.15">
      <c r="A1266" s="55"/>
      <c r="B1266" s="1329"/>
      <c r="C1266" s="1091"/>
      <c r="D1266" s="1373" t="s">
        <v>1051</v>
      </c>
      <c r="E1266" s="1373"/>
      <c r="F1266" s="1375">
        <v>4464884</v>
      </c>
      <c r="G1266" s="1375"/>
      <c r="H1266" s="1375"/>
      <c r="I1266" s="1373" t="s">
        <v>547</v>
      </c>
      <c r="J1266" s="1373"/>
      <c r="K1266" s="1373"/>
      <c r="L1266" s="1373"/>
      <c r="M1266" s="57"/>
      <c r="N1266" s="35">
        <v>13</v>
      </c>
    </row>
    <row r="1267" spans="1:14" ht="19.5" customHeight="1" x14ac:dyDescent="0.15">
      <c r="A1267" s="55"/>
      <c r="B1267" s="1329"/>
      <c r="C1267" s="1091"/>
      <c r="D1267" s="1373" t="s">
        <v>1051</v>
      </c>
      <c r="E1267" s="1373"/>
      <c r="F1267" s="1375">
        <v>4464885</v>
      </c>
      <c r="G1267" s="1375"/>
      <c r="H1267" s="1375"/>
      <c r="I1267" s="1373" t="s">
        <v>547</v>
      </c>
      <c r="J1267" s="1373"/>
      <c r="K1267" s="1373"/>
      <c r="L1267" s="1373"/>
      <c r="M1267" s="41"/>
      <c r="N1267" s="37">
        <v>35</v>
      </c>
    </row>
    <row r="1268" spans="1:14" ht="18" customHeight="1" x14ac:dyDescent="0.15">
      <c r="A1268" s="55"/>
      <c r="B1268" s="1365"/>
      <c r="C1268" s="1366"/>
      <c r="D1268" s="1365"/>
      <c r="E1268" s="1366"/>
      <c r="F1268" s="1365"/>
      <c r="G1268" s="1367"/>
      <c r="H1268" s="1366"/>
      <c r="I1268" s="1365"/>
      <c r="J1268" s="1367"/>
      <c r="K1268" s="1367"/>
      <c r="L1268" s="1366"/>
      <c r="M1268" s="38" t="s">
        <v>548</v>
      </c>
      <c r="N1268" s="40">
        <v>140</v>
      </c>
    </row>
    <row r="1269" spans="1:14" ht="16.5" customHeight="1" x14ac:dyDescent="0.15">
      <c r="A1269" s="55"/>
      <c r="B1269" s="1376" t="s">
        <v>1055</v>
      </c>
      <c r="C1269" s="1377"/>
      <c r="D1269" s="1377" t="s">
        <v>1051</v>
      </c>
      <c r="E1269" s="1377"/>
      <c r="F1269" s="1378">
        <v>4466133</v>
      </c>
      <c r="G1269" s="1378"/>
      <c r="H1269" s="1378"/>
      <c r="I1269" s="1377" t="s">
        <v>547</v>
      </c>
      <c r="J1269" s="1377"/>
      <c r="K1269" s="1377"/>
      <c r="L1269" s="1377"/>
      <c r="M1269" s="45"/>
      <c r="N1269" s="33">
        <v>23</v>
      </c>
    </row>
    <row r="1270" spans="1:14" ht="18" customHeight="1" x14ac:dyDescent="0.15">
      <c r="A1270" s="55"/>
      <c r="B1270" s="1329"/>
      <c r="C1270" s="1091"/>
      <c r="D1270" s="1373" t="s">
        <v>1051</v>
      </c>
      <c r="E1270" s="1373"/>
      <c r="F1270" s="1375">
        <v>4466134</v>
      </c>
      <c r="G1270" s="1375"/>
      <c r="H1270" s="1375"/>
      <c r="I1270" s="1373" t="s">
        <v>547</v>
      </c>
      <c r="J1270" s="1373"/>
      <c r="K1270" s="1373"/>
      <c r="L1270" s="1373"/>
      <c r="M1270" s="57"/>
      <c r="N1270" s="35">
        <v>23</v>
      </c>
    </row>
    <row r="1271" spans="1:14" ht="18" customHeight="1" x14ac:dyDescent="0.15">
      <c r="A1271" s="55"/>
      <c r="B1271" s="1329"/>
      <c r="C1271" s="1091"/>
      <c r="D1271" s="1373" t="s">
        <v>1051</v>
      </c>
      <c r="E1271" s="1373"/>
      <c r="F1271" s="1375">
        <v>4466135</v>
      </c>
      <c r="G1271" s="1375"/>
      <c r="H1271" s="1375"/>
      <c r="I1271" s="1373" t="s">
        <v>547</v>
      </c>
      <c r="J1271" s="1373"/>
      <c r="K1271" s="1373"/>
      <c r="L1271" s="1373"/>
      <c r="M1271" s="57"/>
      <c r="N1271" s="35">
        <v>20</v>
      </c>
    </row>
    <row r="1272" spans="1:14" ht="18" customHeight="1" x14ac:dyDescent="0.15">
      <c r="A1272" s="55"/>
      <c r="B1272" s="1329"/>
      <c r="C1272" s="1091"/>
      <c r="D1272" s="1373" t="s">
        <v>1051</v>
      </c>
      <c r="E1272" s="1373"/>
      <c r="F1272" s="1375">
        <v>4466136</v>
      </c>
      <c r="G1272" s="1375"/>
      <c r="H1272" s="1375"/>
      <c r="I1272" s="1373" t="s">
        <v>547</v>
      </c>
      <c r="J1272" s="1373"/>
      <c r="K1272" s="1373"/>
      <c r="L1272" s="1373"/>
      <c r="M1272" s="57"/>
      <c r="N1272" s="35">
        <v>13</v>
      </c>
    </row>
    <row r="1273" spans="1:14" ht="19.5" customHeight="1" x14ac:dyDescent="0.15">
      <c r="A1273" s="55"/>
      <c r="B1273" s="1329"/>
      <c r="C1273" s="1091"/>
      <c r="D1273" s="1373" t="s">
        <v>1051</v>
      </c>
      <c r="E1273" s="1373"/>
      <c r="F1273" s="1375">
        <v>4466137</v>
      </c>
      <c r="G1273" s="1375"/>
      <c r="H1273" s="1375"/>
      <c r="I1273" s="1373" t="s">
        <v>547</v>
      </c>
      <c r="J1273" s="1373"/>
      <c r="K1273" s="1373"/>
      <c r="L1273" s="1373"/>
      <c r="M1273" s="41"/>
      <c r="N1273" s="37">
        <v>35</v>
      </c>
    </row>
    <row r="1274" spans="1:14" ht="18" customHeight="1" x14ac:dyDescent="0.15">
      <c r="A1274" s="55"/>
      <c r="B1274" s="1365"/>
      <c r="C1274" s="1366"/>
      <c r="D1274" s="1365"/>
      <c r="E1274" s="1366"/>
      <c r="F1274" s="1365"/>
      <c r="G1274" s="1367"/>
      <c r="H1274" s="1366"/>
      <c r="I1274" s="1365"/>
      <c r="J1274" s="1367"/>
      <c r="K1274" s="1367"/>
      <c r="L1274" s="1366"/>
      <c r="M1274" s="38" t="s">
        <v>548</v>
      </c>
      <c r="N1274" s="40">
        <v>114</v>
      </c>
    </row>
    <row r="1275" spans="1:14" ht="16.5" customHeight="1" x14ac:dyDescent="0.15">
      <c r="A1275" s="55"/>
      <c r="B1275" s="1376" t="s">
        <v>1056</v>
      </c>
      <c r="C1275" s="1377"/>
      <c r="D1275" s="1377" t="s">
        <v>1051</v>
      </c>
      <c r="E1275" s="1377"/>
      <c r="F1275" s="1378">
        <v>4469162</v>
      </c>
      <c r="G1275" s="1378"/>
      <c r="H1275" s="1378"/>
      <c r="I1275" s="1377" t="s">
        <v>547</v>
      </c>
      <c r="J1275" s="1377"/>
      <c r="K1275" s="1377"/>
      <c r="L1275" s="1377"/>
      <c r="M1275" s="45"/>
      <c r="N1275" s="33">
        <v>10</v>
      </c>
    </row>
    <row r="1276" spans="1:14" ht="19.5" customHeight="1" x14ac:dyDescent="0.15">
      <c r="A1276" s="55"/>
      <c r="B1276" s="1329"/>
      <c r="C1276" s="1091"/>
      <c r="D1276" s="1373" t="s">
        <v>1051</v>
      </c>
      <c r="E1276" s="1373"/>
      <c r="F1276" s="1375">
        <v>4469163</v>
      </c>
      <c r="G1276" s="1375"/>
      <c r="H1276" s="1375"/>
      <c r="I1276" s="1373" t="s">
        <v>547</v>
      </c>
      <c r="J1276" s="1373"/>
      <c r="K1276" s="1373"/>
      <c r="L1276" s="1373"/>
      <c r="M1276" s="41"/>
      <c r="N1276" s="37">
        <v>35</v>
      </c>
    </row>
    <row r="1277" spans="1:14" ht="18" customHeight="1" x14ac:dyDescent="0.15">
      <c r="A1277" s="56"/>
      <c r="B1277" s="1152"/>
      <c r="C1277" s="1154"/>
      <c r="D1277" s="1152"/>
      <c r="E1277" s="1154"/>
      <c r="F1277" s="1152"/>
      <c r="G1277" s="1153"/>
      <c r="H1277" s="1154"/>
      <c r="I1277" s="1152"/>
      <c r="J1277" s="1153"/>
      <c r="K1277" s="1153"/>
      <c r="L1277" s="1154"/>
      <c r="M1277" s="47" t="s">
        <v>548</v>
      </c>
      <c r="N1277" s="48">
        <v>45</v>
      </c>
    </row>
    <row r="1278" spans="1:14" ht="18" customHeight="1" x14ac:dyDescent="0.15">
      <c r="A1278" s="1381" t="s">
        <v>1057</v>
      </c>
      <c r="B1278" s="1396" t="s">
        <v>539</v>
      </c>
      <c r="C1278" s="1397"/>
      <c r="D1278" s="1396" t="s">
        <v>540</v>
      </c>
      <c r="E1278" s="1397"/>
      <c r="F1278" s="1396" t="s">
        <v>541</v>
      </c>
      <c r="G1278" s="1398"/>
      <c r="H1278" s="1397"/>
      <c r="I1278" s="1396" t="s">
        <v>542</v>
      </c>
      <c r="J1278" s="1398"/>
      <c r="K1278" s="1398"/>
      <c r="L1278" s="1397"/>
      <c r="M1278" s="50" t="s">
        <v>543</v>
      </c>
      <c r="N1278" s="51" t="s">
        <v>544</v>
      </c>
    </row>
    <row r="1279" spans="1:14" ht="18" customHeight="1" x14ac:dyDescent="0.15">
      <c r="A1279" s="1394"/>
      <c r="B1279" s="1376" t="s">
        <v>1058</v>
      </c>
      <c r="C1279" s="1377"/>
      <c r="D1279" s="1377" t="s">
        <v>1059</v>
      </c>
      <c r="E1279" s="1377"/>
      <c r="F1279" s="1378">
        <v>4463125</v>
      </c>
      <c r="G1279" s="1378"/>
      <c r="H1279" s="1378"/>
      <c r="I1279" s="1377" t="s">
        <v>547</v>
      </c>
      <c r="J1279" s="1377"/>
      <c r="K1279" s="1377"/>
      <c r="L1279" s="1377"/>
      <c r="M1279" s="42"/>
      <c r="N1279" s="43">
        <v>987</v>
      </c>
    </row>
    <row r="1280" spans="1:14" ht="18" customHeight="1" x14ac:dyDescent="0.15">
      <c r="A1280" s="1395"/>
      <c r="B1280" s="1152"/>
      <c r="C1280" s="1154"/>
      <c r="D1280" s="1152"/>
      <c r="E1280" s="1154"/>
      <c r="F1280" s="1152"/>
      <c r="G1280" s="1153"/>
      <c r="H1280" s="1154"/>
      <c r="I1280" s="1152"/>
      <c r="J1280" s="1153"/>
      <c r="K1280" s="1153"/>
      <c r="L1280" s="1154"/>
      <c r="M1280" s="47" t="s">
        <v>548</v>
      </c>
      <c r="N1280" s="48">
        <v>987</v>
      </c>
    </row>
    <row r="1281" spans="1:14" ht="18" customHeight="1" x14ac:dyDescent="0.15">
      <c r="A1281" s="1381" t="s">
        <v>1060</v>
      </c>
      <c r="B1281" s="1396" t="s">
        <v>539</v>
      </c>
      <c r="C1281" s="1397"/>
      <c r="D1281" s="1396" t="s">
        <v>540</v>
      </c>
      <c r="E1281" s="1397"/>
      <c r="F1281" s="1396" t="s">
        <v>541</v>
      </c>
      <c r="G1281" s="1398"/>
      <c r="H1281" s="1397"/>
      <c r="I1281" s="1396" t="s">
        <v>542</v>
      </c>
      <c r="J1281" s="1398"/>
      <c r="K1281" s="1398"/>
      <c r="L1281" s="1397"/>
      <c r="M1281" s="50" t="s">
        <v>543</v>
      </c>
      <c r="N1281" s="51" t="s">
        <v>544</v>
      </c>
    </row>
    <row r="1282" spans="1:14" ht="18" customHeight="1" x14ac:dyDescent="0.15">
      <c r="A1282" s="1394"/>
      <c r="B1282" s="1376" t="s">
        <v>1061</v>
      </c>
      <c r="C1282" s="1377"/>
      <c r="D1282" s="1377" t="s">
        <v>1062</v>
      </c>
      <c r="E1282" s="1377"/>
      <c r="F1282" s="1378">
        <v>4463381</v>
      </c>
      <c r="G1282" s="1378"/>
      <c r="H1282" s="1378"/>
      <c r="I1282" s="1377" t="s">
        <v>547</v>
      </c>
      <c r="J1282" s="1377"/>
      <c r="K1282" s="1377"/>
      <c r="L1282" s="1377"/>
      <c r="M1282" s="42"/>
      <c r="N1282" s="43">
        <v>69</v>
      </c>
    </row>
    <row r="1283" spans="1:14" ht="18" customHeight="1" x14ac:dyDescent="0.15">
      <c r="A1283" s="1394"/>
      <c r="B1283" s="1365"/>
      <c r="C1283" s="1366"/>
      <c r="D1283" s="1365"/>
      <c r="E1283" s="1366"/>
      <c r="F1283" s="1365"/>
      <c r="G1283" s="1367"/>
      <c r="H1283" s="1366"/>
      <c r="I1283" s="1365"/>
      <c r="J1283" s="1367"/>
      <c r="K1283" s="1367"/>
      <c r="L1283" s="1366"/>
      <c r="M1283" s="38" t="s">
        <v>548</v>
      </c>
      <c r="N1283" s="40">
        <v>69</v>
      </c>
    </row>
    <row r="1284" spans="1:14" ht="18" customHeight="1" x14ac:dyDescent="0.15">
      <c r="A1284" s="1394"/>
      <c r="B1284" s="1376" t="s">
        <v>1063</v>
      </c>
      <c r="C1284" s="1377"/>
      <c r="D1284" s="1377" t="s">
        <v>1062</v>
      </c>
      <c r="E1284" s="1377"/>
      <c r="F1284" s="1378">
        <v>4467034</v>
      </c>
      <c r="G1284" s="1378"/>
      <c r="H1284" s="1378"/>
      <c r="I1284" s="1377" t="s">
        <v>547</v>
      </c>
      <c r="J1284" s="1377"/>
      <c r="K1284" s="1377"/>
      <c r="L1284" s="1377"/>
      <c r="M1284" s="42"/>
      <c r="N1284" s="43">
        <v>302</v>
      </c>
    </row>
    <row r="1285" spans="1:14" ht="18" customHeight="1" x14ac:dyDescent="0.15">
      <c r="A1285" s="1395"/>
      <c r="B1285" s="1152"/>
      <c r="C1285" s="1154"/>
      <c r="D1285" s="1152"/>
      <c r="E1285" s="1154"/>
      <c r="F1285" s="1152"/>
      <c r="G1285" s="1153"/>
      <c r="H1285" s="1154"/>
      <c r="I1285" s="1152"/>
      <c r="J1285" s="1153"/>
      <c r="K1285" s="1153"/>
      <c r="L1285" s="1154"/>
      <c r="M1285" s="47" t="s">
        <v>548</v>
      </c>
      <c r="N1285" s="48">
        <v>302</v>
      </c>
    </row>
    <row r="1286" spans="1:14" ht="18" customHeight="1" x14ac:dyDescent="0.15">
      <c r="A1286" s="1381" t="s">
        <v>1064</v>
      </c>
      <c r="B1286" s="1396" t="s">
        <v>539</v>
      </c>
      <c r="C1286" s="1397"/>
      <c r="D1286" s="1396" t="s">
        <v>540</v>
      </c>
      <c r="E1286" s="1397"/>
      <c r="F1286" s="1396" t="s">
        <v>541</v>
      </c>
      <c r="G1286" s="1398"/>
      <c r="H1286" s="1397"/>
      <c r="I1286" s="1396" t="s">
        <v>542</v>
      </c>
      <c r="J1286" s="1398"/>
      <c r="K1286" s="1398"/>
      <c r="L1286" s="1397"/>
      <c r="M1286" s="50" t="s">
        <v>543</v>
      </c>
      <c r="N1286" s="51" t="s">
        <v>544</v>
      </c>
    </row>
    <row r="1287" spans="1:14" ht="26.25" customHeight="1" x14ac:dyDescent="0.15">
      <c r="A1287" s="1394"/>
      <c r="B1287" s="1376" t="s">
        <v>1065</v>
      </c>
      <c r="C1287" s="1377"/>
      <c r="D1287" s="1377" t="s">
        <v>1066</v>
      </c>
      <c r="E1287" s="1377"/>
      <c r="F1287" s="1378">
        <v>4465131</v>
      </c>
      <c r="G1287" s="1378"/>
      <c r="H1287" s="1378"/>
      <c r="I1287" s="1377" t="s">
        <v>547</v>
      </c>
      <c r="J1287" s="1377"/>
      <c r="K1287" s="1377"/>
      <c r="L1287" s="1377"/>
      <c r="M1287" s="1368"/>
      <c r="N1287" s="33">
        <v>13</v>
      </c>
    </row>
    <row r="1288" spans="1:14" ht="26" customHeight="1" x14ac:dyDescent="0.15">
      <c r="A1288" s="76"/>
      <c r="B1288" s="1410"/>
      <c r="C1288" s="1078"/>
      <c r="D1288" s="1373" t="s">
        <v>1066</v>
      </c>
      <c r="E1288" s="1373"/>
      <c r="F1288" s="1375">
        <v>4465132</v>
      </c>
      <c r="G1288" s="1375"/>
      <c r="H1288" s="1375"/>
      <c r="I1288" s="1373" t="s">
        <v>547</v>
      </c>
      <c r="J1288" s="1373"/>
      <c r="K1288" s="1373"/>
      <c r="L1288" s="1373"/>
      <c r="M1288" s="1369"/>
      <c r="N1288" s="35">
        <v>13</v>
      </c>
    </row>
    <row r="1289" spans="1:14" ht="2" customHeight="1" x14ac:dyDescent="0.15"/>
    <row r="1290" spans="1:14" ht="14.25" customHeight="1" x14ac:dyDescent="0.15">
      <c r="A1290" s="53" t="s">
        <v>538</v>
      </c>
      <c r="B1290" s="1374" t="s">
        <v>1065</v>
      </c>
      <c r="C1290" s="1373"/>
      <c r="D1290" s="1373" t="s">
        <v>1067</v>
      </c>
      <c r="E1290" s="1373"/>
      <c r="F1290" s="1375">
        <v>4465133</v>
      </c>
      <c r="G1290" s="1375"/>
      <c r="H1290" s="1375"/>
      <c r="I1290" s="1373" t="s">
        <v>547</v>
      </c>
      <c r="J1290" s="1373"/>
      <c r="K1290" s="1373"/>
      <c r="L1290" s="1373"/>
      <c r="M1290" s="1369"/>
      <c r="N1290" s="35">
        <v>130</v>
      </c>
    </row>
    <row r="1291" spans="1:14" ht="14.25" customHeight="1" x14ac:dyDescent="0.15">
      <c r="A1291" s="54">
        <v>235521</v>
      </c>
      <c r="B1291" s="1329"/>
      <c r="C1291" s="1091"/>
      <c r="D1291" s="1373" t="s">
        <v>1068</v>
      </c>
      <c r="E1291" s="1373"/>
      <c r="F1291" s="1091"/>
      <c r="G1291" s="1091"/>
      <c r="H1291" s="1091"/>
      <c r="I1291" s="1091"/>
      <c r="J1291" s="1091"/>
      <c r="K1291" s="1091"/>
      <c r="L1291" s="1091"/>
      <c r="M1291" s="1369"/>
      <c r="N1291" s="57"/>
    </row>
    <row r="1292" spans="1:14" ht="14.25" customHeight="1" x14ac:dyDescent="0.15">
      <c r="A1292" s="55"/>
      <c r="B1292" s="1329"/>
      <c r="C1292" s="1091"/>
      <c r="D1292" s="1373" t="s">
        <v>1067</v>
      </c>
      <c r="E1292" s="1373"/>
      <c r="F1292" s="1375">
        <v>4465134</v>
      </c>
      <c r="G1292" s="1375"/>
      <c r="H1292" s="1375"/>
      <c r="I1292" s="1373" t="s">
        <v>547</v>
      </c>
      <c r="J1292" s="1373"/>
      <c r="K1292" s="1373"/>
      <c r="L1292" s="1373"/>
      <c r="M1292" s="1369"/>
      <c r="N1292" s="35">
        <v>35</v>
      </c>
    </row>
    <row r="1293" spans="1:14" ht="14.25" customHeight="1" x14ac:dyDescent="0.15">
      <c r="A1293" s="55"/>
      <c r="B1293" s="1329"/>
      <c r="C1293" s="1091"/>
      <c r="D1293" s="1373" t="s">
        <v>1068</v>
      </c>
      <c r="E1293" s="1373"/>
      <c r="F1293" s="1091"/>
      <c r="G1293" s="1091"/>
      <c r="H1293" s="1091"/>
      <c r="I1293" s="1091"/>
      <c r="J1293" s="1091"/>
      <c r="K1293" s="1091"/>
      <c r="L1293" s="1091"/>
      <c r="M1293" s="1370"/>
      <c r="N1293" s="41"/>
    </row>
    <row r="1294" spans="1:14" ht="18" customHeight="1" x14ac:dyDescent="0.15">
      <c r="A1294" s="55"/>
      <c r="B1294" s="1365"/>
      <c r="C1294" s="1366"/>
      <c r="D1294" s="1365"/>
      <c r="E1294" s="1366"/>
      <c r="F1294" s="1365"/>
      <c r="G1294" s="1367"/>
      <c r="H1294" s="1366"/>
      <c r="I1294" s="1365"/>
      <c r="J1294" s="1367"/>
      <c r="K1294" s="1367"/>
      <c r="L1294" s="1366"/>
      <c r="M1294" s="38" t="s">
        <v>548</v>
      </c>
      <c r="N1294" s="40">
        <v>191</v>
      </c>
    </row>
    <row r="1295" spans="1:14" ht="14.25" customHeight="1" x14ac:dyDescent="0.15">
      <c r="A1295" s="55"/>
      <c r="B1295" s="1376" t="s">
        <v>1069</v>
      </c>
      <c r="C1295" s="1377"/>
      <c r="D1295" s="1377" t="s">
        <v>1067</v>
      </c>
      <c r="E1295" s="1377"/>
      <c r="F1295" s="1378">
        <v>4465124</v>
      </c>
      <c r="G1295" s="1378"/>
      <c r="H1295" s="1378"/>
      <c r="I1295" s="1377" t="s">
        <v>547</v>
      </c>
      <c r="J1295" s="1377"/>
      <c r="K1295" s="1377"/>
      <c r="L1295" s="1377"/>
      <c r="M1295" s="1368"/>
      <c r="N1295" s="33">
        <v>13</v>
      </c>
    </row>
    <row r="1296" spans="1:14" ht="14.25" customHeight="1" x14ac:dyDescent="0.15">
      <c r="A1296" s="55"/>
      <c r="B1296" s="1329"/>
      <c r="C1296" s="1091"/>
      <c r="D1296" s="1373" t="s">
        <v>1068</v>
      </c>
      <c r="E1296" s="1373"/>
      <c r="F1296" s="1091"/>
      <c r="G1296" s="1091"/>
      <c r="H1296" s="1091"/>
      <c r="I1296" s="1091"/>
      <c r="J1296" s="1091"/>
      <c r="K1296" s="1091"/>
      <c r="L1296" s="1091"/>
      <c r="M1296" s="1369"/>
      <c r="N1296" s="57"/>
    </row>
    <row r="1297" spans="1:14" ht="14.25" customHeight="1" x14ac:dyDescent="0.15">
      <c r="A1297" s="55"/>
      <c r="B1297" s="1329"/>
      <c r="C1297" s="1091"/>
      <c r="D1297" s="1373" t="s">
        <v>1067</v>
      </c>
      <c r="E1297" s="1373"/>
      <c r="F1297" s="1375">
        <v>4465125</v>
      </c>
      <c r="G1297" s="1375"/>
      <c r="H1297" s="1375"/>
      <c r="I1297" s="1373" t="s">
        <v>547</v>
      </c>
      <c r="J1297" s="1373"/>
      <c r="K1297" s="1373"/>
      <c r="L1297" s="1373"/>
      <c r="M1297" s="1369"/>
      <c r="N1297" s="35">
        <v>13</v>
      </c>
    </row>
    <row r="1298" spans="1:14" ht="14.25" customHeight="1" x14ac:dyDescent="0.15">
      <c r="A1298" s="55"/>
      <c r="B1298" s="1329"/>
      <c r="C1298" s="1091"/>
      <c r="D1298" s="1373" t="s">
        <v>1068</v>
      </c>
      <c r="E1298" s="1373"/>
      <c r="F1298" s="1091"/>
      <c r="G1298" s="1091"/>
      <c r="H1298" s="1091"/>
      <c r="I1298" s="1091"/>
      <c r="J1298" s="1091"/>
      <c r="K1298" s="1091"/>
      <c r="L1298" s="1091"/>
      <c r="M1298" s="1369"/>
      <c r="N1298" s="57"/>
    </row>
    <row r="1299" spans="1:14" ht="14.25" customHeight="1" x14ac:dyDescent="0.15">
      <c r="A1299" s="55"/>
      <c r="B1299" s="1329"/>
      <c r="C1299" s="1091"/>
      <c r="D1299" s="1373" t="s">
        <v>1067</v>
      </c>
      <c r="E1299" s="1373"/>
      <c r="F1299" s="1375">
        <v>4465126</v>
      </c>
      <c r="G1299" s="1375"/>
      <c r="H1299" s="1375"/>
      <c r="I1299" s="1373" t="s">
        <v>547</v>
      </c>
      <c r="J1299" s="1373"/>
      <c r="K1299" s="1373"/>
      <c r="L1299" s="1373"/>
      <c r="M1299" s="1369"/>
      <c r="N1299" s="35">
        <v>130</v>
      </c>
    </row>
    <row r="1300" spans="1:14" ht="14.25" customHeight="1" x14ac:dyDescent="0.15">
      <c r="A1300" s="55"/>
      <c r="B1300" s="1329"/>
      <c r="C1300" s="1091"/>
      <c r="D1300" s="1373" t="s">
        <v>1068</v>
      </c>
      <c r="E1300" s="1373"/>
      <c r="F1300" s="1091"/>
      <c r="G1300" s="1091"/>
      <c r="H1300" s="1091"/>
      <c r="I1300" s="1091"/>
      <c r="J1300" s="1091"/>
      <c r="K1300" s="1091"/>
      <c r="L1300" s="1091"/>
      <c r="M1300" s="1369"/>
      <c r="N1300" s="57"/>
    </row>
    <row r="1301" spans="1:14" ht="14.25" customHeight="1" x14ac:dyDescent="0.15">
      <c r="A1301" s="55"/>
      <c r="B1301" s="1329"/>
      <c r="C1301" s="1091"/>
      <c r="D1301" s="1373" t="s">
        <v>1067</v>
      </c>
      <c r="E1301" s="1373"/>
      <c r="F1301" s="1375">
        <v>4465127</v>
      </c>
      <c r="G1301" s="1375"/>
      <c r="H1301" s="1375"/>
      <c r="I1301" s="1373" t="s">
        <v>547</v>
      </c>
      <c r="J1301" s="1373"/>
      <c r="K1301" s="1373"/>
      <c r="L1301" s="1373"/>
      <c r="M1301" s="1369"/>
      <c r="N1301" s="35">
        <v>35</v>
      </c>
    </row>
    <row r="1302" spans="1:14" ht="14.25" customHeight="1" x14ac:dyDescent="0.15">
      <c r="A1302" s="55"/>
      <c r="B1302" s="1329"/>
      <c r="C1302" s="1091"/>
      <c r="D1302" s="1373" t="s">
        <v>1068</v>
      </c>
      <c r="E1302" s="1373"/>
      <c r="F1302" s="1091"/>
      <c r="G1302" s="1091"/>
      <c r="H1302" s="1091"/>
      <c r="I1302" s="1091"/>
      <c r="J1302" s="1091"/>
      <c r="K1302" s="1091"/>
      <c r="L1302" s="1091"/>
      <c r="M1302" s="1370"/>
      <c r="N1302" s="41"/>
    </row>
    <row r="1303" spans="1:14" ht="18" customHeight="1" x14ac:dyDescent="0.15">
      <c r="A1303" s="56"/>
      <c r="B1303" s="1152"/>
      <c r="C1303" s="1154"/>
      <c r="D1303" s="1152"/>
      <c r="E1303" s="1154"/>
      <c r="F1303" s="1152"/>
      <c r="G1303" s="1153"/>
      <c r="H1303" s="1154"/>
      <c r="I1303" s="1152"/>
      <c r="J1303" s="1153"/>
      <c r="K1303" s="1153"/>
      <c r="L1303" s="1154"/>
      <c r="M1303" s="47" t="s">
        <v>548</v>
      </c>
      <c r="N1303" s="48">
        <v>191</v>
      </c>
    </row>
    <row r="1304" spans="1:14" ht="18" customHeight="1" x14ac:dyDescent="0.15">
      <c r="A1304" s="1381" t="s">
        <v>1070</v>
      </c>
      <c r="B1304" s="1396" t="s">
        <v>539</v>
      </c>
      <c r="C1304" s="1397"/>
      <c r="D1304" s="1396" t="s">
        <v>540</v>
      </c>
      <c r="E1304" s="1397"/>
      <c r="F1304" s="1396" t="s">
        <v>541</v>
      </c>
      <c r="G1304" s="1398"/>
      <c r="H1304" s="1397"/>
      <c r="I1304" s="1396" t="s">
        <v>542</v>
      </c>
      <c r="J1304" s="1398"/>
      <c r="K1304" s="1398"/>
      <c r="L1304" s="1397"/>
      <c r="M1304" s="50" t="s">
        <v>543</v>
      </c>
      <c r="N1304" s="51" t="s">
        <v>544</v>
      </c>
    </row>
    <row r="1305" spans="1:14" ht="18" customHeight="1" x14ac:dyDescent="0.15">
      <c r="A1305" s="1394"/>
      <c r="B1305" s="1376" t="s">
        <v>1071</v>
      </c>
      <c r="C1305" s="1377"/>
      <c r="D1305" s="1377" t="s">
        <v>1072</v>
      </c>
      <c r="E1305" s="1377"/>
      <c r="F1305" s="1377"/>
      <c r="G1305" s="1377"/>
      <c r="H1305" s="1377"/>
      <c r="I1305" s="1377" t="s">
        <v>547</v>
      </c>
      <c r="J1305" s="1377"/>
      <c r="K1305" s="1377"/>
      <c r="L1305" s="1377"/>
      <c r="M1305" s="42"/>
      <c r="N1305" s="43">
        <v>230</v>
      </c>
    </row>
    <row r="1306" spans="1:14" ht="18" customHeight="1" x14ac:dyDescent="0.15">
      <c r="A1306" s="1395"/>
      <c r="B1306" s="1152"/>
      <c r="C1306" s="1154"/>
      <c r="D1306" s="1152"/>
      <c r="E1306" s="1154"/>
      <c r="F1306" s="1152"/>
      <c r="G1306" s="1153"/>
      <c r="H1306" s="1154"/>
      <c r="I1306" s="1152"/>
      <c r="J1306" s="1153"/>
      <c r="K1306" s="1153"/>
      <c r="L1306" s="1154"/>
      <c r="M1306" s="47" t="s">
        <v>548</v>
      </c>
      <c r="N1306" s="48">
        <v>230</v>
      </c>
    </row>
    <row r="1307" spans="1:14" ht="18" customHeight="1" x14ac:dyDescent="0.15">
      <c r="A1307" s="1381" t="s">
        <v>1073</v>
      </c>
      <c r="B1307" s="1396" t="s">
        <v>539</v>
      </c>
      <c r="C1307" s="1397"/>
      <c r="D1307" s="1396" t="s">
        <v>540</v>
      </c>
      <c r="E1307" s="1397"/>
      <c r="F1307" s="1396" t="s">
        <v>541</v>
      </c>
      <c r="G1307" s="1398"/>
      <c r="H1307" s="1397"/>
      <c r="I1307" s="1396" t="s">
        <v>542</v>
      </c>
      <c r="J1307" s="1398"/>
      <c r="K1307" s="1398"/>
      <c r="L1307" s="1397"/>
      <c r="M1307" s="50" t="s">
        <v>543</v>
      </c>
      <c r="N1307" s="51" t="s">
        <v>544</v>
      </c>
    </row>
    <row r="1308" spans="1:14" ht="26.25" customHeight="1" x14ac:dyDescent="0.15">
      <c r="A1308" s="1394"/>
      <c r="B1308" s="1376" t="s">
        <v>1074</v>
      </c>
      <c r="C1308" s="1377"/>
      <c r="D1308" s="1377" t="s">
        <v>1075</v>
      </c>
      <c r="E1308" s="1377"/>
      <c r="F1308" s="1378">
        <v>4466115</v>
      </c>
      <c r="G1308" s="1378"/>
      <c r="H1308" s="1378"/>
      <c r="I1308" s="1377" t="s">
        <v>547</v>
      </c>
      <c r="J1308" s="1377"/>
      <c r="K1308" s="1377"/>
      <c r="L1308" s="1377"/>
      <c r="M1308" s="52"/>
      <c r="N1308" s="43">
        <v>109</v>
      </c>
    </row>
    <row r="1309" spans="1:14" ht="18" customHeight="1" x14ac:dyDescent="0.15">
      <c r="A1309" s="1395"/>
      <c r="B1309" s="1152"/>
      <c r="C1309" s="1154"/>
      <c r="D1309" s="1152"/>
      <c r="E1309" s="1154"/>
      <c r="F1309" s="1152"/>
      <c r="G1309" s="1153"/>
      <c r="H1309" s="1154"/>
      <c r="I1309" s="1152"/>
      <c r="J1309" s="1153"/>
      <c r="K1309" s="1153"/>
      <c r="L1309" s="1154"/>
      <c r="M1309" s="47" t="s">
        <v>548</v>
      </c>
      <c r="N1309" s="48">
        <v>109</v>
      </c>
    </row>
    <row r="1310" spans="1:14" ht="18" customHeight="1" x14ac:dyDescent="0.15">
      <c r="A1310" s="1381" t="s">
        <v>1076</v>
      </c>
      <c r="B1310" s="1396" t="s">
        <v>539</v>
      </c>
      <c r="C1310" s="1397"/>
      <c r="D1310" s="1396" t="s">
        <v>540</v>
      </c>
      <c r="E1310" s="1397"/>
      <c r="F1310" s="1396" t="s">
        <v>541</v>
      </c>
      <c r="G1310" s="1398"/>
      <c r="H1310" s="1397"/>
      <c r="I1310" s="1396" t="s">
        <v>542</v>
      </c>
      <c r="J1310" s="1398"/>
      <c r="K1310" s="1398"/>
      <c r="L1310" s="1397"/>
      <c r="M1310" s="50" t="s">
        <v>543</v>
      </c>
      <c r="N1310" s="51" t="s">
        <v>544</v>
      </c>
    </row>
    <row r="1311" spans="1:14" ht="26.25" customHeight="1" x14ac:dyDescent="0.15">
      <c r="A1311" s="1394"/>
      <c r="B1311" s="1376" t="s">
        <v>1077</v>
      </c>
      <c r="C1311" s="1377"/>
      <c r="D1311" s="1377" t="s">
        <v>1078</v>
      </c>
      <c r="E1311" s="1377"/>
      <c r="F1311" s="1377"/>
      <c r="G1311" s="1377"/>
      <c r="H1311" s="1377"/>
      <c r="I1311" s="1377" t="s">
        <v>547</v>
      </c>
      <c r="J1311" s="1377"/>
      <c r="K1311" s="1377"/>
      <c r="L1311" s="1377"/>
      <c r="M1311" s="52"/>
      <c r="N1311" s="43">
        <v>57</v>
      </c>
    </row>
    <row r="1312" spans="1:14" ht="18" customHeight="1" x14ac:dyDescent="0.15">
      <c r="A1312" s="1395"/>
      <c r="B1312" s="1152"/>
      <c r="C1312" s="1154"/>
      <c r="D1312" s="1152"/>
      <c r="E1312" s="1154"/>
      <c r="F1312" s="1152"/>
      <c r="G1312" s="1153"/>
      <c r="H1312" s="1154"/>
      <c r="I1312" s="1152"/>
      <c r="J1312" s="1153"/>
      <c r="K1312" s="1153"/>
      <c r="L1312" s="1154"/>
      <c r="M1312" s="47" t="s">
        <v>548</v>
      </c>
      <c r="N1312" s="48">
        <v>57</v>
      </c>
    </row>
    <row r="1313" spans="1:14" ht="18" customHeight="1" x14ac:dyDescent="0.15">
      <c r="A1313" s="1381" t="s">
        <v>1079</v>
      </c>
      <c r="B1313" s="1396" t="s">
        <v>539</v>
      </c>
      <c r="C1313" s="1397"/>
      <c r="D1313" s="1396" t="s">
        <v>540</v>
      </c>
      <c r="E1313" s="1397"/>
      <c r="F1313" s="1396" t="s">
        <v>541</v>
      </c>
      <c r="G1313" s="1398"/>
      <c r="H1313" s="1397"/>
      <c r="I1313" s="1396" t="s">
        <v>542</v>
      </c>
      <c r="J1313" s="1398"/>
      <c r="K1313" s="1398"/>
      <c r="L1313" s="1397"/>
      <c r="M1313" s="50" t="s">
        <v>543</v>
      </c>
      <c r="N1313" s="51" t="s">
        <v>544</v>
      </c>
    </row>
    <row r="1314" spans="1:14" ht="26.25" customHeight="1" x14ac:dyDescent="0.15">
      <c r="A1314" s="1394"/>
      <c r="B1314" s="1376" t="s">
        <v>1080</v>
      </c>
      <c r="C1314" s="1377"/>
      <c r="D1314" s="1377" t="s">
        <v>1081</v>
      </c>
      <c r="E1314" s="1377"/>
      <c r="F1314" s="1378">
        <v>4464098</v>
      </c>
      <c r="G1314" s="1378"/>
      <c r="H1314" s="1378"/>
      <c r="I1314" s="1377" t="s">
        <v>547</v>
      </c>
      <c r="J1314" s="1377"/>
      <c r="K1314" s="1377"/>
      <c r="L1314" s="1377"/>
      <c r="M1314" s="52"/>
      <c r="N1314" s="43">
        <v>80</v>
      </c>
    </row>
    <row r="1315" spans="1:14" ht="18" customHeight="1" x14ac:dyDescent="0.15">
      <c r="A1315" s="1395"/>
      <c r="B1315" s="1152"/>
      <c r="C1315" s="1154"/>
      <c r="D1315" s="1152"/>
      <c r="E1315" s="1154"/>
      <c r="F1315" s="1152"/>
      <c r="G1315" s="1153"/>
      <c r="H1315" s="1154"/>
      <c r="I1315" s="1152"/>
      <c r="J1315" s="1153"/>
      <c r="K1315" s="1153"/>
      <c r="L1315" s="1154"/>
      <c r="M1315" s="47" t="s">
        <v>548</v>
      </c>
      <c r="N1315" s="48">
        <v>80</v>
      </c>
    </row>
    <row r="1316" spans="1:14" ht="18" customHeight="1" x14ac:dyDescent="0.15">
      <c r="A1316" s="1381" t="s">
        <v>1082</v>
      </c>
      <c r="B1316" s="1396" t="s">
        <v>539</v>
      </c>
      <c r="C1316" s="1397"/>
      <c r="D1316" s="1396" t="s">
        <v>540</v>
      </c>
      <c r="E1316" s="1397"/>
      <c r="F1316" s="1396" t="s">
        <v>541</v>
      </c>
      <c r="G1316" s="1398"/>
      <c r="H1316" s="1397"/>
      <c r="I1316" s="1396" t="s">
        <v>542</v>
      </c>
      <c r="J1316" s="1398"/>
      <c r="K1316" s="1398"/>
      <c r="L1316" s="1397"/>
      <c r="M1316" s="50" t="s">
        <v>543</v>
      </c>
      <c r="N1316" s="51" t="s">
        <v>544</v>
      </c>
    </row>
    <row r="1317" spans="1:14" ht="26.25" customHeight="1" x14ac:dyDescent="0.15">
      <c r="A1317" s="1394"/>
      <c r="B1317" s="1376" t="s">
        <v>1083</v>
      </c>
      <c r="C1317" s="1377"/>
      <c r="D1317" s="1377" t="s">
        <v>1084</v>
      </c>
      <c r="E1317" s="1377"/>
      <c r="F1317" s="1378">
        <v>4463165</v>
      </c>
      <c r="G1317" s="1378"/>
      <c r="H1317" s="1378"/>
      <c r="I1317" s="1377" t="s">
        <v>547</v>
      </c>
      <c r="J1317" s="1377"/>
      <c r="K1317" s="1377"/>
      <c r="L1317" s="1377"/>
      <c r="M1317" s="52"/>
      <c r="N1317" s="43">
        <v>130</v>
      </c>
    </row>
    <row r="1318" spans="1:14" ht="18" customHeight="1" x14ac:dyDescent="0.15">
      <c r="A1318" s="1394"/>
      <c r="B1318" s="1365"/>
      <c r="C1318" s="1366"/>
      <c r="D1318" s="1365"/>
      <c r="E1318" s="1366"/>
      <c r="F1318" s="1365"/>
      <c r="G1318" s="1367"/>
      <c r="H1318" s="1366"/>
      <c r="I1318" s="1365"/>
      <c r="J1318" s="1367"/>
      <c r="K1318" s="1367"/>
      <c r="L1318" s="1366"/>
      <c r="M1318" s="38" t="s">
        <v>548</v>
      </c>
      <c r="N1318" s="40">
        <v>130</v>
      </c>
    </row>
    <row r="1319" spans="1:14" ht="26.25" customHeight="1" x14ac:dyDescent="0.15">
      <c r="A1319" s="1394"/>
      <c r="B1319" s="1376" t="s">
        <v>1085</v>
      </c>
      <c r="C1319" s="1377"/>
      <c r="D1319" s="1377" t="s">
        <v>1084</v>
      </c>
      <c r="E1319" s="1377"/>
      <c r="F1319" s="1378">
        <v>4467076</v>
      </c>
      <c r="G1319" s="1378"/>
      <c r="H1319" s="1378"/>
      <c r="I1319" s="1377" t="s">
        <v>547</v>
      </c>
      <c r="J1319" s="1377"/>
      <c r="K1319" s="1377"/>
      <c r="L1319" s="1377"/>
      <c r="M1319" s="52"/>
      <c r="N1319" s="43">
        <v>130</v>
      </c>
    </row>
    <row r="1320" spans="1:14" ht="18" customHeight="1" x14ac:dyDescent="0.15">
      <c r="A1320" s="1394"/>
      <c r="B1320" s="1365"/>
      <c r="C1320" s="1366"/>
      <c r="D1320" s="1365"/>
      <c r="E1320" s="1366"/>
      <c r="F1320" s="1365"/>
      <c r="G1320" s="1367"/>
      <c r="H1320" s="1366"/>
      <c r="I1320" s="1365"/>
      <c r="J1320" s="1367"/>
      <c r="K1320" s="1367"/>
      <c r="L1320" s="1366"/>
      <c r="M1320" s="38" t="s">
        <v>548</v>
      </c>
      <c r="N1320" s="40">
        <v>130</v>
      </c>
    </row>
    <row r="1321" spans="1:14" ht="26.25" customHeight="1" x14ac:dyDescent="0.15">
      <c r="A1321" s="1394"/>
      <c r="B1321" s="1376" t="s">
        <v>1086</v>
      </c>
      <c r="C1321" s="1377"/>
      <c r="D1321" s="1377" t="s">
        <v>1084</v>
      </c>
      <c r="E1321" s="1377"/>
      <c r="F1321" s="1378">
        <v>4468132</v>
      </c>
      <c r="G1321" s="1378"/>
      <c r="H1321" s="1378"/>
      <c r="I1321" s="1377" t="s">
        <v>547</v>
      </c>
      <c r="J1321" s="1377"/>
      <c r="K1321" s="1377"/>
      <c r="L1321" s="1377"/>
      <c r="M1321" s="52"/>
      <c r="N1321" s="43">
        <v>130</v>
      </c>
    </row>
    <row r="1322" spans="1:14" ht="18" customHeight="1" x14ac:dyDescent="0.15">
      <c r="A1322" s="1395"/>
      <c r="B1322" s="1152"/>
      <c r="C1322" s="1154"/>
      <c r="D1322" s="1152"/>
      <c r="E1322" s="1154"/>
      <c r="F1322" s="1152"/>
      <c r="G1322" s="1153"/>
      <c r="H1322" s="1154"/>
      <c r="I1322" s="1152"/>
      <c r="J1322" s="1153"/>
      <c r="K1322" s="1153"/>
      <c r="L1322" s="1154"/>
      <c r="M1322" s="47" t="s">
        <v>548</v>
      </c>
      <c r="N1322" s="48">
        <v>130</v>
      </c>
    </row>
    <row r="1323" spans="1:14" ht="18" customHeight="1" x14ac:dyDescent="0.15">
      <c r="A1323" s="1381" t="s">
        <v>1087</v>
      </c>
      <c r="B1323" s="1396" t="s">
        <v>539</v>
      </c>
      <c r="C1323" s="1397"/>
      <c r="D1323" s="1396" t="s">
        <v>540</v>
      </c>
      <c r="E1323" s="1397"/>
      <c r="F1323" s="1396" t="s">
        <v>541</v>
      </c>
      <c r="G1323" s="1398"/>
      <c r="H1323" s="1397"/>
      <c r="I1323" s="1396" t="s">
        <v>542</v>
      </c>
      <c r="J1323" s="1398"/>
      <c r="K1323" s="1398"/>
      <c r="L1323" s="1397"/>
      <c r="M1323" s="50" t="s">
        <v>543</v>
      </c>
      <c r="N1323" s="51" t="s">
        <v>544</v>
      </c>
    </row>
    <row r="1324" spans="1:14" ht="18" customHeight="1" x14ac:dyDescent="0.15">
      <c r="A1324" s="1394"/>
      <c r="B1324" s="1376" t="s">
        <v>1088</v>
      </c>
      <c r="C1324" s="1377"/>
      <c r="D1324" s="1377" t="s">
        <v>1089</v>
      </c>
      <c r="E1324" s="1377"/>
      <c r="F1324" s="1378">
        <v>4462631</v>
      </c>
      <c r="G1324" s="1378"/>
      <c r="H1324" s="1378"/>
      <c r="I1324" s="1377" t="s">
        <v>547</v>
      </c>
      <c r="J1324" s="1377"/>
      <c r="K1324" s="1377"/>
      <c r="L1324" s="1377"/>
      <c r="M1324" s="42"/>
      <c r="N1324" s="43">
        <v>130</v>
      </c>
    </row>
    <row r="1325" spans="1:14" ht="17.75" customHeight="1" x14ac:dyDescent="0.15">
      <c r="A1325" s="1395"/>
      <c r="B1325" s="1365"/>
      <c r="C1325" s="1366"/>
      <c r="D1325" s="1365"/>
      <c r="E1325" s="1366"/>
      <c r="F1325" s="1365"/>
      <c r="G1325" s="1367"/>
      <c r="H1325" s="1366"/>
      <c r="I1325" s="1365"/>
      <c r="J1325" s="1367"/>
      <c r="K1325" s="1367"/>
      <c r="L1325" s="1366"/>
      <c r="M1325" s="38" t="s">
        <v>548</v>
      </c>
      <c r="N1325" s="40">
        <v>130</v>
      </c>
    </row>
    <row r="1326" spans="1:14" ht="2" customHeight="1" x14ac:dyDescent="0.15"/>
    <row r="1327" spans="1:14" ht="17.75" customHeight="1" x14ac:dyDescent="0.15">
      <c r="A1327" s="1392" t="s">
        <v>1087</v>
      </c>
      <c r="B1327" s="1374" t="s">
        <v>1090</v>
      </c>
      <c r="C1327" s="1373"/>
      <c r="D1327" s="1373"/>
      <c r="E1327" s="1373"/>
      <c r="F1327" s="1373"/>
      <c r="G1327" s="1373"/>
      <c r="H1327" s="1373"/>
      <c r="I1327" s="1373" t="s">
        <v>547</v>
      </c>
      <c r="J1327" s="1373"/>
      <c r="K1327" s="1373"/>
      <c r="L1327" s="1373"/>
      <c r="M1327" s="41"/>
      <c r="N1327" s="37">
        <v>130</v>
      </c>
    </row>
    <row r="1328" spans="1:14" ht="18" customHeight="1" x14ac:dyDescent="0.15">
      <c r="A1328" s="1393"/>
      <c r="B1328" s="1152"/>
      <c r="C1328" s="1154"/>
      <c r="D1328" s="1152"/>
      <c r="E1328" s="1154"/>
      <c r="F1328" s="1152"/>
      <c r="G1328" s="1153"/>
      <c r="H1328" s="1154"/>
      <c r="I1328" s="1152"/>
      <c r="J1328" s="1153"/>
      <c r="K1328" s="1153"/>
      <c r="L1328" s="1154"/>
      <c r="M1328" s="47" t="s">
        <v>548</v>
      </c>
      <c r="N1328" s="48">
        <v>130</v>
      </c>
    </row>
    <row r="1329" spans="1:14" ht="18" customHeight="1" x14ac:dyDescent="0.15">
      <c r="A1329" s="1381" t="s">
        <v>1091</v>
      </c>
      <c r="B1329" s="1396" t="s">
        <v>539</v>
      </c>
      <c r="C1329" s="1397"/>
      <c r="D1329" s="1396" t="s">
        <v>540</v>
      </c>
      <c r="E1329" s="1397"/>
      <c r="F1329" s="1396" t="s">
        <v>541</v>
      </c>
      <c r="G1329" s="1398"/>
      <c r="H1329" s="1397"/>
      <c r="I1329" s="1396" t="s">
        <v>542</v>
      </c>
      <c r="J1329" s="1398"/>
      <c r="K1329" s="1398"/>
      <c r="L1329" s="1397"/>
      <c r="M1329" s="50" t="s">
        <v>543</v>
      </c>
      <c r="N1329" s="51" t="s">
        <v>544</v>
      </c>
    </row>
    <row r="1330" spans="1:14" ht="36" customHeight="1" x14ac:dyDescent="0.15">
      <c r="A1330" s="1394"/>
      <c r="B1330" s="1408" t="s">
        <v>1092</v>
      </c>
      <c r="C1330" s="1409"/>
      <c r="D1330" s="1409"/>
      <c r="E1330" s="1409"/>
      <c r="F1330" s="1409"/>
      <c r="G1330" s="1409"/>
      <c r="H1330" s="1409"/>
      <c r="I1330" s="1368" t="s">
        <v>592</v>
      </c>
      <c r="J1330" s="1368"/>
      <c r="K1330" s="1368"/>
      <c r="L1330" s="1368"/>
      <c r="M1330" s="52"/>
      <c r="N1330" s="74" t="s">
        <v>1093</v>
      </c>
    </row>
    <row r="1331" spans="1:14" ht="18" customHeight="1" x14ac:dyDescent="0.15">
      <c r="A1331" s="1395"/>
      <c r="B1331" s="1152"/>
      <c r="C1331" s="1154"/>
      <c r="D1331" s="1152"/>
      <c r="E1331" s="1154"/>
      <c r="F1331" s="1152"/>
      <c r="G1331" s="1153"/>
      <c r="H1331" s="1154"/>
      <c r="I1331" s="1152"/>
      <c r="J1331" s="1153"/>
      <c r="K1331" s="1153"/>
      <c r="L1331" s="1154"/>
      <c r="M1331" s="47" t="s">
        <v>548</v>
      </c>
      <c r="N1331" s="48">
        <v>675</v>
      </c>
    </row>
    <row r="1332" spans="1:14" ht="18" customHeight="1" x14ac:dyDescent="0.15">
      <c r="A1332" s="1381" t="s">
        <v>1094</v>
      </c>
      <c r="B1332" s="1396" t="s">
        <v>539</v>
      </c>
      <c r="C1332" s="1397"/>
      <c r="D1332" s="1396" t="s">
        <v>540</v>
      </c>
      <c r="E1332" s="1397"/>
      <c r="F1332" s="1396" t="s">
        <v>541</v>
      </c>
      <c r="G1332" s="1398"/>
      <c r="H1332" s="1397"/>
      <c r="I1332" s="1396" t="s">
        <v>542</v>
      </c>
      <c r="J1332" s="1398"/>
      <c r="K1332" s="1398"/>
      <c r="L1332" s="1397"/>
      <c r="M1332" s="50" t="s">
        <v>543</v>
      </c>
      <c r="N1332" s="51" t="s">
        <v>544</v>
      </c>
    </row>
    <row r="1333" spans="1:14" ht="28.5" customHeight="1" x14ac:dyDescent="0.15">
      <c r="A1333" s="1394"/>
      <c r="B1333" s="1406" t="s">
        <v>1095</v>
      </c>
      <c r="C1333" s="1407"/>
      <c r="D1333" s="1407"/>
      <c r="E1333" s="1407"/>
      <c r="F1333" s="1407"/>
      <c r="G1333" s="1407"/>
      <c r="H1333" s="1407"/>
      <c r="I1333" s="1377" t="s">
        <v>547</v>
      </c>
      <c r="J1333" s="1377"/>
      <c r="K1333" s="1377"/>
      <c r="L1333" s="1377"/>
      <c r="M1333" s="1368"/>
      <c r="N1333" s="33">
        <v>80</v>
      </c>
    </row>
    <row r="1334" spans="1:14" ht="28.5" customHeight="1" x14ac:dyDescent="0.15">
      <c r="A1334" s="66"/>
      <c r="B1334" s="1421" t="s">
        <v>1096</v>
      </c>
      <c r="C1334" s="1422"/>
      <c r="D1334" s="1422"/>
      <c r="E1334" s="1422"/>
      <c r="F1334" s="1422"/>
      <c r="G1334" s="1422"/>
      <c r="H1334" s="1422"/>
      <c r="I1334" s="1373" t="s">
        <v>547</v>
      </c>
      <c r="J1334" s="1373"/>
      <c r="K1334" s="1373"/>
      <c r="L1334" s="1373"/>
      <c r="M1334" s="1370"/>
      <c r="N1334" s="37">
        <v>20</v>
      </c>
    </row>
    <row r="1335" spans="1:14" ht="18" customHeight="1" x14ac:dyDescent="0.15">
      <c r="A1335" s="44"/>
      <c r="B1335" s="1152"/>
      <c r="C1335" s="1154"/>
      <c r="D1335" s="1152"/>
      <c r="E1335" s="1154"/>
      <c r="F1335" s="1152"/>
      <c r="G1335" s="1153"/>
      <c r="H1335" s="1154"/>
      <c r="I1335" s="1152"/>
      <c r="J1335" s="1153"/>
      <c r="K1335" s="1153"/>
      <c r="L1335" s="1154"/>
      <c r="M1335" s="47" t="s">
        <v>548</v>
      </c>
      <c r="N1335" s="48">
        <v>100</v>
      </c>
    </row>
    <row r="1336" spans="1:14" ht="18" customHeight="1" x14ac:dyDescent="0.15">
      <c r="A1336" s="1381" t="s">
        <v>1097</v>
      </c>
      <c r="B1336" s="1396" t="s">
        <v>539</v>
      </c>
      <c r="C1336" s="1397"/>
      <c r="D1336" s="1396" t="s">
        <v>540</v>
      </c>
      <c r="E1336" s="1397"/>
      <c r="F1336" s="1396" t="s">
        <v>541</v>
      </c>
      <c r="G1336" s="1398"/>
      <c r="H1336" s="1397"/>
      <c r="I1336" s="1396" t="s">
        <v>542</v>
      </c>
      <c r="J1336" s="1398"/>
      <c r="K1336" s="1398"/>
      <c r="L1336" s="1397"/>
      <c r="M1336" s="50" t="s">
        <v>543</v>
      </c>
      <c r="N1336" s="51" t="s">
        <v>544</v>
      </c>
    </row>
    <row r="1337" spans="1:14" ht="18" customHeight="1" x14ac:dyDescent="0.15">
      <c r="A1337" s="1394"/>
      <c r="B1337" s="1376" t="s">
        <v>1098</v>
      </c>
      <c r="C1337" s="1377"/>
      <c r="D1337" s="1377"/>
      <c r="E1337" s="1377"/>
      <c r="F1337" s="1377"/>
      <c r="G1337" s="1377"/>
      <c r="H1337" s="1377"/>
      <c r="I1337" s="1377" t="s">
        <v>547</v>
      </c>
      <c r="J1337" s="1377"/>
      <c r="K1337" s="1377"/>
      <c r="L1337" s="1377"/>
      <c r="M1337" s="42"/>
      <c r="N1337" s="43">
        <v>71</v>
      </c>
    </row>
    <row r="1338" spans="1:14" ht="18" customHeight="1" x14ac:dyDescent="0.15">
      <c r="A1338" s="1395"/>
      <c r="B1338" s="1152"/>
      <c r="C1338" s="1154"/>
      <c r="D1338" s="1152"/>
      <c r="E1338" s="1154"/>
      <c r="F1338" s="1152"/>
      <c r="G1338" s="1153"/>
      <c r="H1338" s="1154"/>
      <c r="I1338" s="1152"/>
      <c r="J1338" s="1153"/>
      <c r="K1338" s="1153"/>
      <c r="L1338" s="1154"/>
      <c r="M1338" s="47" t="s">
        <v>548</v>
      </c>
      <c r="N1338" s="48">
        <v>71</v>
      </c>
    </row>
    <row r="1339" spans="1:14" ht="18" customHeight="1" x14ac:dyDescent="0.15">
      <c r="A1339" s="1381" t="s">
        <v>1099</v>
      </c>
      <c r="B1339" s="1396" t="s">
        <v>539</v>
      </c>
      <c r="C1339" s="1397"/>
      <c r="D1339" s="1396" t="s">
        <v>540</v>
      </c>
      <c r="E1339" s="1397"/>
      <c r="F1339" s="1396" t="s">
        <v>541</v>
      </c>
      <c r="G1339" s="1398"/>
      <c r="H1339" s="1397"/>
      <c r="I1339" s="1396" t="s">
        <v>542</v>
      </c>
      <c r="J1339" s="1398"/>
      <c r="K1339" s="1398"/>
      <c r="L1339" s="1397"/>
      <c r="M1339" s="50" t="s">
        <v>543</v>
      </c>
      <c r="N1339" s="51" t="s">
        <v>544</v>
      </c>
    </row>
    <row r="1340" spans="1:14" ht="18" customHeight="1" x14ac:dyDescent="0.15">
      <c r="A1340" s="1394"/>
      <c r="B1340" s="1376" t="s">
        <v>1100</v>
      </c>
      <c r="C1340" s="1377"/>
      <c r="D1340" s="1377"/>
      <c r="E1340" s="1377"/>
      <c r="F1340" s="1377"/>
      <c r="G1340" s="1377"/>
      <c r="H1340" s="1377"/>
      <c r="I1340" s="1377" t="s">
        <v>547</v>
      </c>
      <c r="J1340" s="1377"/>
      <c r="K1340" s="1377"/>
      <c r="L1340" s="1377"/>
      <c r="M1340" s="42"/>
      <c r="N1340" s="43">
        <v>80</v>
      </c>
    </row>
    <row r="1341" spans="1:14" ht="18" customHeight="1" x14ac:dyDescent="0.15">
      <c r="A1341" s="1395"/>
      <c r="B1341" s="1152"/>
      <c r="C1341" s="1154"/>
      <c r="D1341" s="1152"/>
      <c r="E1341" s="1154"/>
      <c r="F1341" s="1152"/>
      <c r="G1341" s="1153"/>
      <c r="H1341" s="1154"/>
      <c r="I1341" s="1152"/>
      <c r="J1341" s="1153"/>
      <c r="K1341" s="1153"/>
      <c r="L1341" s="1154"/>
      <c r="M1341" s="47" t="s">
        <v>548</v>
      </c>
      <c r="N1341" s="48">
        <v>80</v>
      </c>
    </row>
    <row r="1342" spans="1:14" ht="18" customHeight="1" x14ac:dyDescent="0.15">
      <c r="A1342" s="1381" t="s">
        <v>1101</v>
      </c>
      <c r="B1342" s="1396" t="s">
        <v>539</v>
      </c>
      <c r="C1342" s="1397"/>
      <c r="D1342" s="1396" t="s">
        <v>540</v>
      </c>
      <c r="E1342" s="1397"/>
      <c r="F1342" s="1396" t="s">
        <v>541</v>
      </c>
      <c r="G1342" s="1398"/>
      <c r="H1342" s="1397"/>
      <c r="I1342" s="1396" t="s">
        <v>542</v>
      </c>
      <c r="J1342" s="1398"/>
      <c r="K1342" s="1398"/>
      <c r="L1342" s="1397"/>
      <c r="M1342" s="50" t="s">
        <v>543</v>
      </c>
      <c r="N1342" s="51" t="s">
        <v>544</v>
      </c>
    </row>
    <row r="1343" spans="1:14" ht="18" customHeight="1" x14ac:dyDescent="0.15">
      <c r="A1343" s="1394"/>
      <c r="B1343" s="1376" t="s">
        <v>1102</v>
      </c>
      <c r="C1343" s="1377"/>
      <c r="D1343" s="1377"/>
      <c r="E1343" s="1377"/>
      <c r="F1343" s="1377"/>
      <c r="G1343" s="1377"/>
      <c r="H1343" s="1377"/>
      <c r="I1343" s="1377" t="s">
        <v>547</v>
      </c>
      <c r="J1343" s="1377"/>
      <c r="K1343" s="1377"/>
      <c r="L1343" s="1377"/>
      <c r="M1343" s="42"/>
      <c r="N1343" s="43">
        <v>100</v>
      </c>
    </row>
    <row r="1344" spans="1:14" ht="18" customHeight="1" x14ac:dyDescent="0.15">
      <c r="A1344" s="1395"/>
      <c r="B1344" s="1152"/>
      <c r="C1344" s="1154"/>
      <c r="D1344" s="1152"/>
      <c r="E1344" s="1154"/>
      <c r="F1344" s="1152"/>
      <c r="G1344" s="1153"/>
      <c r="H1344" s="1154"/>
      <c r="I1344" s="1152"/>
      <c r="J1344" s="1153"/>
      <c r="K1344" s="1153"/>
      <c r="L1344" s="1154"/>
      <c r="M1344" s="47" t="s">
        <v>548</v>
      </c>
      <c r="N1344" s="48">
        <v>100</v>
      </c>
    </row>
    <row r="1345" spans="1:14" ht="18" customHeight="1" x14ac:dyDescent="0.15">
      <c r="A1345" s="1381" t="s">
        <v>1103</v>
      </c>
      <c r="B1345" s="1396" t="s">
        <v>539</v>
      </c>
      <c r="C1345" s="1397"/>
      <c r="D1345" s="1396" t="s">
        <v>540</v>
      </c>
      <c r="E1345" s="1397"/>
      <c r="F1345" s="1396" t="s">
        <v>541</v>
      </c>
      <c r="G1345" s="1398"/>
      <c r="H1345" s="1397"/>
      <c r="I1345" s="1396" t="s">
        <v>542</v>
      </c>
      <c r="J1345" s="1398"/>
      <c r="K1345" s="1398"/>
      <c r="L1345" s="1397"/>
      <c r="M1345" s="50" t="s">
        <v>543</v>
      </c>
      <c r="N1345" s="51" t="s">
        <v>544</v>
      </c>
    </row>
    <row r="1346" spans="1:14" ht="36" customHeight="1" x14ac:dyDescent="0.15">
      <c r="A1346" s="1394"/>
      <c r="B1346" s="1408" t="s">
        <v>1104</v>
      </c>
      <c r="C1346" s="1409"/>
      <c r="D1346" s="1409"/>
      <c r="E1346" s="1409"/>
      <c r="F1346" s="1409"/>
      <c r="G1346" s="1409"/>
      <c r="H1346" s="1409"/>
      <c r="I1346" s="1368" t="s">
        <v>592</v>
      </c>
      <c r="J1346" s="1368"/>
      <c r="K1346" s="1368"/>
      <c r="L1346" s="1368"/>
      <c r="M1346" s="52"/>
      <c r="N1346" s="59" t="s">
        <v>1105</v>
      </c>
    </row>
    <row r="1347" spans="1:14" ht="18" customHeight="1" x14ac:dyDescent="0.15">
      <c r="A1347" s="1395"/>
      <c r="B1347" s="1152"/>
      <c r="C1347" s="1154"/>
      <c r="D1347" s="1152"/>
      <c r="E1347" s="1154"/>
      <c r="F1347" s="1152"/>
      <c r="G1347" s="1153"/>
      <c r="H1347" s="1154"/>
      <c r="I1347" s="1152"/>
      <c r="J1347" s="1153"/>
      <c r="K1347" s="1153"/>
      <c r="L1347" s="1154"/>
      <c r="M1347" s="47" t="s">
        <v>548</v>
      </c>
      <c r="N1347" s="48">
        <v>100</v>
      </c>
    </row>
    <row r="1348" spans="1:14" ht="18" customHeight="1" x14ac:dyDescent="0.15">
      <c r="A1348" s="1381" t="s">
        <v>1106</v>
      </c>
      <c r="B1348" s="1396" t="s">
        <v>539</v>
      </c>
      <c r="C1348" s="1397"/>
      <c r="D1348" s="1396" t="s">
        <v>540</v>
      </c>
      <c r="E1348" s="1397"/>
      <c r="F1348" s="1396" t="s">
        <v>541</v>
      </c>
      <c r="G1348" s="1398"/>
      <c r="H1348" s="1397"/>
      <c r="I1348" s="1396" t="s">
        <v>542</v>
      </c>
      <c r="J1348" s="1398"/>
      <c r="K1348" s="1398"/>
      <c r="L1348" s="1397"/>
      <c r="M1348" s="50" t="s">
        <v>543</v>
      </c>
      <c r="N1348" s="51" t="s">
        <v>544</v>
      </c>
    </row>
    <row r="1349" spans="1:14" ht="28.5" customHeight="1" x14ac:dyDescent="0.15">
      <c r="A1349" s="1394"/>
      <c r="B1349" s="1406" t="s">
        <v>1107</v>
      </c>
      <c r="C1349" s="1407"/>
      <c r="D1349" s="1407"/>
      <c r="E1349" s="1407"/>
      <c r="F1349" s="1407"/>
      <c r="G1349" s="1407"/>
      <c r="H1349" s="1407"/>
      <c r="I1349" s="1377" t="s">
        <v>547</v>
      </c>
      <c r="J1349" s="1377"/>
      <c r="K1349" s="1377"/>
      <c r="L1349" s="1377"/>
      <c r="M1349" s="52"/>
      <c r="N1349" s="43">
        <v>57</v>
      </c>
    </row>
    <row r="1350" spans="1:14" ht="18" customHeight="1" x14ac:dyDescent="0.15">
      <c r="A1350" s="1395"/>
      <c r="B1350" s="1152"/>
      <c r="C1350" s="1154"/>
      <c r="D1350" s="1152"/>
      <c r="E1350" s="1154"/>
      <c r="F1350" s="1152"/>
      <c r="G1350" s="1153"/>
      <c r="H1350" s="1154"/>
      <c r="I1350" s="1152"/>
      <c r="J1350" s="1153"/>
      <c r="K1350" s="1153"/>
      <c r="L1350" s="1154"/>
      <c r="M1350" s="47" t="s">
        <v>548</v>
      </c>
      <c r="N1350" s="48">
        <v>57</v>
      </c>
    </row>
    <row r="1351" spans="1:14" ht="18" customHeight="1" x14ac:dyDescent="0.15">
      <c r="A1351" s="1381" t="s">
        <v>1108</v>
      </c>
      <c r="B1351" s="1396" t="s">
        <v>539</v>
      </c>
      <c r="C1351" s="1397"/>
      <c r="D1351" s="1396" t="s">
        <v>540</v>
      </c>
      <c r="E1351" s="1397"/>
      <c r="F1351" s="1396" t="s">
        <v>541</v>
      </c>
      <c r="G1351" s="1398"/>
      <c r="H1351" s="1397"/>
      <c r="I1351" s="1396" t="s">
        <v>542</v>
      </c>
      <c r="J1351" s="1398"/>
      <c r="K1351" s="1398"/>
      <c r="L1351" s="1397"/>
      <c r="M1351" s="50" t="s">
        <v>543</v>
      </c>
      <c r="N1351" s="51" t="s">
        <v>544</v>
      </c>
    </row>
    <row r="1352" spans="1:14" ht="28.5" customHeight="1" x14ac:dyDescent="0.15">
      <c r="A1352" s="1394"/>
      <c r="B1352" s="1406" t="s">
        <v>1109</v>
      </c>
      <c r="C1352" s="1407"/>
      <c r="D1352" s="1407"/>
      <c r="E1352" s="1407"/>
      <c r="F1352" s="1407"/>
      <c r="G1352" s="1407"/>
      <c r="H1352" s="1407"/>
      <c r="I1352" s="1377" t="s">
        <v>547</v>
      </c>
      <c r="J1352" s="1377"/>
      <c r="K1352" s="1377"/>
      <c r="L1352" s="1377"/>
      <c r="M1352" s="1368"/>
      <c r="N1352" s="33">
        <v>74</v>
      </c>
    </row>
    <row r="1353" spans="1:14" ht="26.25" customHeight="1" x14ac:dyDescent="0.15">
      <c r="A1353" s="66"/>
      <c r="B1353" s="1371" t="s">
        <v>1110</v>
      </c>
      <c r="C1353" s="1372"/>
      <c r="D1353" s="1372"/>
      <c r="E1353" s="1372"/>
      <c r="F1353" s="1372"/>
      <c r="G1353" s="1372"/>
      <c r="H1353" s="1372"/>
      <c r="I1353" s="1373" t="s">
        <v>547</v>
      </c>
      <c r="J1353" s="1373"/>
      <c r="K1353" s="1373"/>
      <c r="L1353" s="1373"/>
      <c r="M1353" s="1370"/>
      <c r="N1353" s="37">
        <v>27</v>
      </c>
    </row>
    <row r="1354" spans="1:14" ht="18" customHeight="1" x14ac:dyDescent="0.15">
      <c r="A1354" s="44"/>
      <c r="B1354" s="1152"/>
      <c r="C1354" s="1154"/>
      <c r="D1354" s="1152"/>
      <c r="E1354" s="1154"/>
      <c r="F1354" s="1152"/>
      <c r="G1354" s="1153"/>
      <c r="H1354" s="1154"/>
      <c r="I1354" s="1152"/>
      <c r="J1354" s="1153"/>
      <c r="K1354" s="1153"/>
      <c r="L1354" s="1154"/>
      <c r="M1354" s="47" t="s">
        <v>548</v>
      </c>
      <c r="N1354" s="48">
        <v>101</v>
      </c>
    </row>
    <row r="1355" spans="1:14" ht="18" customHeight="1" x14ac:dyDescent="0.15">
      <c r="A1355" s="1381" t="s">
        <v>1111</v>
      </c>
      <c r="B1355" s="1396" t="s">
        <v>539</v>
      </c>
      <c r="C1355" s="1397"/>
      <c r="D1355" s="1396" t="s">
        <v>540</v>
      </c>
      <c r="E1355" s="1397"/>
      <c r="F1355" s="1396" t="s">
        <v>541</v>
      </c>
      <c r="G1355" s="1398"/>
      <c r="H1355" s="1397"/>
      <c r="I1355" s="1396" t="s">
        <v>542</v>
      </c>
      <c r="J1355" s="1398"/>
      <c r="K1355" s="1398"/>
      <c r="L1355" s="1397"/>
      <c r="M1355" s="50" t="s">
        <v>543</v>
      </c>
      <c r="N1355" s="51" t="s">
        <v>544</v>
      </c>
    </row>
    <row r="1356" spans="1:14" ht="28.5" customHeight="1" x14ac:dyDescent="0.15">
      <c r="A1356" s="1394"/>
      <c r="B1356" s="1406" t="s">
        <v>1112</v>
      </c>
      <c r="C1356" s="1407"/>
      <c r="D1356" s="1407"/>
      <c r="E1356" s="1407"/>
      <c r="F1356" s="1407"/>
      <c r="G1356" s="1407"/>
      <c r="H1356" s="1407"/>
      <c r="I1356" s="1377" t="s">
        <v>547</v>
      </c>
      <c r="J1356" s="1377"/>
      <c r="K1356" s="1377"/>
      <c r="L1356" s="1377"/>
      <c r="M1356" s="52"/>
      <c r="N1356" s="43">
        <v>100</v>
      </c>
    </row>
    <row r="1357" spans="1:14" ht="17.75" customHeight="1" x14ac:dyDescent="0.15">
      <c r="A1357" s="1395"/>
      <c r="B1357" s="1365"/>
      <c r="C1357" s="1366"/>
      <c r="D1357" s="1365"/>
      <c r="E1357" s="1366"/>
      <c r="F1357" s="1365"/>
      <c r="G1357" s="1367"/>
      <c r="H1357" s="1366"/>
      <c r="I1357" s="1365"/>
      <c r="J1357" s="1367"/>
      <c r="K1357" s="1367"/>
      <c r="L1357" s="1366"/>
      <c r="M1357" s="38" t="s">
        <v>548</v>
      </c>
      <c r="N1357" s="40">
        <v>100</v>
      </c>
    </row>
    <row r="1358" spans="1:14" ht="2" customHeight="1" x14ac:dyDescent="0.15"/>
    <row r="1359" spans="1:14" ht="17.75" customHeight="1" x14ac:dyDescent="0.15">
      <c r="A1359" s="1392" t="s">
        <v>1113</v>
      </c>
      <c r="B1359" s="1388" t="s">
        <v>539</v>
      </c>
      <c r="C1359" s="1389"/>
      <c r="D1359" s="1388" t="s">
        <v>540</v>
      </c>
      <c r="E1359" s="1389"/>
      <c r="F1359" s="1388" t="s">
        <v>541</v>
      </c>
      <c r="G1359" s="1391"/>
      <c r="H1359" s="1389"/>
      <c r="I1359" s="1388" t="s">
        <v>542</v>
      </c>
      <c r="J1359" s="1391"/>
      <c r="K1359" s="1391"/>
      <c r="L1359" s="1389"/>
      <c r="M1359" s="50" t="s">
        <v>543</v>
      </c>
      <c r="N1359" s="51" t="s">
        <v>544</v>
      </c>
    </row>
    <row r="1360" spans="1:14" ht="18" customHeight="1" x14ac:dyDescent="0.15">
      <c r="A1360" s="1392"/>
      <c r="B1360" s="1376" t="s">
        <v>1114</v>
      </c>
      <c r="C1360" s="1377"/>
      <c r="D1360" s="1377" t="s">
        <v>1115</v>
      </c>
      <c r="E1360" s="1377"/>
      <c r="F1360" s="1378">
        <v>4465178</v>
      </c>
      <c r="G1360" s="1378"/>
      <c r="H1360" s="1378"/>
      <c r="I1360" s="1377" t="s">
        <v>547</v>
      </c>
      <c r="J1360" s="1377"/>
      <c r="K1360" s="1377"/>
      <c r="L1360" s="1377"/>
      <c r="M1360" s="42"/>
      <c r="N1360" s="43">
        <v>130</v>
      </c>
    </row>
    <row r="1361" spans="1:14" ht="18" customHeight="1" x14ac:dyDescent="0.15">
      <c r="A1361" s="1392"/>
      <c r="B1361" s="1365"/>
      <c r="C1361" s="1366"/>
      <c r="D1361" s="1365"/>
      <c r="E1361" s="1366"/>
      <c r="F1361" s="1365"/>
      <c r="G1361" s="1367"/>
      <c r="H1361" s="1366"/>
      <c r="I1361" s="1365"/>
      <c r="J1361" s="1367"/>
      <c r="K1361" s="1367"/>
      <c r="L1361" s="1366"/>
      <c r="M1361" s="38" t="s">
        <v>548</v>
      </c>
      <c r="N1361" s="40">
        <v>130</v>
      </c>
    </row>
    <row r="1362" spans="1:14" ht="18" customHeight="1" x14ac:dyDescent="0.15">
      <c r="A1362" s="1392"/>
      <c r="B1362" s="1376" t="s">
        <v>1116</v>
      </c>
      <c r="C1362" s="1377"/>
      <c r="D1362" s="1377" t="s">
        <v>1115</v>
      </c>
      <c r="E1362" s="1377"/>
      <c r="F1362" s="1378">
        <v>4466705</v>
      </c>
      <c r="G1362" s="1378"/>
      <c r="H1362" s="1378"/>
      <c r="I1362" s="1377" t="s">
        <v>547</v>
      </c>
      <c r="J1362" s="1377"/>
      <c r="K1362" s="1377"/>
      <c r="L1362" s="1377"/>
      <c r="M1362" s="42"/>
      <c r="N1362" s="43">
        <v>130</v>
      </c>
    </row>
    <row r="1363" spans="1:14" ht="18" customHeight="1" x14ac:dyDescent="0.15">
      <c r="A1363" s="1393"/>
      <c r="B1363" s="1152"/>
      <c r="C1363" s="1154"/>
      <c r="D1363" s="1152"/>
      <c r="E1363" s="1154"/>
      <c r="F1363" s="1152"/>
      <c r="G1363" s="1153"/>
      <c r="H1363" s="1154"/>
      <c r="I1363" s="1152"/>
      <c r="J1363" s="1153"/>
      <c r="K1363" s="1153"/>
      <c r="L1363" s="1154"/>
      <c r="M1363" s="47" t="s">
        <v>548</v>
      </c>
      <c r="N1363" s="48">
        <v>130</v>
      </c>
    </row>
    <row r="1364" spans="1:14" ht="14.25" customHeight="1" x14ac:dyDescent="0.15">
      <c r="A1364" s="49" t="s">
        <v>538</v>
      </c>
      <c r="B1364" s="1386" t="s">
        <v>539</v>
      </c>
      <c r="C1364" s="1387"/>
      <c r="D1364" s="1386" t="s">
        <v>540</v>
      </c>
      <c r="E1364" s="1387"/>
      <c r="F1364" s="1386" t="s">
        <v>541</v>
      </c>
      <c r="G1364" s="1390"/>
      <c r="H1364" s="1387"/>
      <c r="I1364" s="1386" t="s">
        <v>542</v>
      </c>
      <c r="J1364" s="1390"/>
      <c r="K1364" s="1390"/>
      <c r="L1364" s="1387"/>
      <c r="M1364" s="1381" t="s">
        <v>543</v>
      </c>
      <c r="N1364" s="1383" t="s">
        <v>544</v>
      </c>
    </row>
    <row r="1365" spans="1:14" ht="5" customHeight="1" x14ac:dyDescent="0.15">
      <c r="A1365" s="1385">
        <v>236459</v>
      </c>
      <c r="B1365" s="1388"/>
      <c r="C1365" s="1389"/>
      <c r="D1365" s="1388"/>
      <c r="E1365" s="1389"/>
      <c r="F1365" s="1388"/>
      <c r="G1365" s="1391"/>
      <c r="H1365" s="1389"/>
      <c r="I1365" s="1388"/>
      <c r="J1365" s="1391"/>
      <c r="K1365" s="1391"/>
      <c r="L1365" s="1389"/>
      <c r="M1365" s="1382"/>
      <c r="N1365" s="1384"/>
    </row>
    <row r="1366" spans="1:14" ht="16.5" customHeight="1" x14ac:dyDescent="0.15">
      <c r="A1366" s="1385"/>
      <c r="B1366" s="1376" t="s">
        <v>1117</v>
      </c>
      <c r="C1366" s="1377"/>
      <c r="D1366" s="1377" t="s">
        <v>1118</v>
      </c>
      <c r="E1366" s="1377"/>
      <c r="F1366" s="1378">
        <v>4467339</v>
      </c>
      <c r="G1366" s="1378"/>
      <c r="H1366" s="1378"/>
      <c r="I1366" s="1377" t="s">
        <v>547</v>
      </c>
      <c r="J1366" s="1377"/>
      <c r="K1366" s="1377"/>
      <c r="L1366" s="1377"/>
      <c r="M1366" s="1379"/>
      <c r="N1366" s="33">
        <v>23</v>
      </c>
    </row>
    <row r="1367" spans="1:14" ht="19.5" customHeight="1" x14ac:dyDescent="0.15">
      <c r="A1367" s="34"/>
      <c r="B1367" s="1329"/>
      <c r="C1367" s="1091"/>
      <c r="D1367" s="1373" t="s">
        <v>1118</v>
      </c>
      <c r="E1367" s="1373"/>
      <c r="F1367" s="1375">
        <v>4467340</v>
      </c>
      <c r="G1367" s="1375"/>
      <c r="H1367" s="1375"/>
      <c r="I1367" s="1373" t="s">
        <v>547</v>
      </c>
      <c r="J1367" s="1373"/>
      <c r="K1367" s="1373"/>
      <c r="L1367" s="1373"/>
      <c r="M1367" s="1380"/>
      <c r="N1367" s="37">
        <v>35</v>
      </c>
    </row>
    <row r="1368" spans="1:14" ht="18" customHeight="1" x14ac:dyDescent="0.15">
      <c r="A1368" s="44"/>
      <c r="B1368" s="1152"/>
      <c r="C1368" s="1154"/>
      <c r="D1368" s="1152"/>
      <c r="E1368" s="1154"/>
      <c r="F1368" s="1152"/>
      <c r="G1368" s="1153"/>
      <c r="H1368" s="1154"/>
      <c r="I1368" s="1152"/>
      <c r="J1368" s="1153"/>
      <c r="K1368" s="1153"/>
      <c r="L1368" s="1154"/>
      <c r="M1368" s="47" t="s">
        <v>548</v>
      </c>
      <c r="N1368" s="48">
        <v>58</v>
      </c>
    </row>
    <row r="1369" spans="1:14" ht="18" customHeight="1" x14ac:dyDescent="0.15">
      <c r="A1369" s="1381" t="s">
        <v>1119</v>
      </c>
      <c r="B1369" s="1396" t="s">
        <v>539</v>
      </c>
      <c r="C1369" s="1397"/>
      <c r="D1369" s="1396" t="s">
        <v>540</v>
      </c>
      <c r="E1369" s="1397"/>
      <c r="F1369" s="1396" t="s">
        <v>541</v>
      </c>
      <c r="G1369" s="1398"/>
      <c r="H1369" s="1397"/>
      <c r="I1369" s="1396" t="s">
        <v>542</v>
      </c>
      <c r="J1369" s="1398"/>
      <c r="K1369" s="1398"/>
      <c r="L1369" s="1397"/>
      <c r="M1369" s="50" t="s">
        <v>543</v>
      </c>
      <c r="N1369" s="51" t="s">
        <v>544</v>
      </c>
    </row>
    <row r="1370" spans="1:14" ht="18" customHeight="1" x14ac:dyDescent="0.15">
      <c r="A1370" s="1394"/>
      <c r="B1370" s="1376" t="s">
        <v>1120</v>
      </c>
      <c r="C1370" s="1377"/>
      <c r="D1370" s="1377" t="s">
        <v>1121</v>
      </c>
      <c r="E1370" s="1377"/>
      <c r="F1370" s="1378">
        <v>4465148</v>
      </c>
      <c r="G1370" s="1378"/>
      <c r="H1370" s="1378"/>
      <c r="I1370" s="1377" t="s">
        <v>547</v>
      </c>
      <c r="J1370" s="1377"/>
      <c r="K1370" s="1377"/>
      <c r="L1370" s="1377"/>
      <c r="M1370" s="42"/>
      <c r="N1370" s="43">
        <v>126</v>
      </c>
    </row>
    <row r="1371" spans="1:14" ht="18" customHeight="1" x14ac:dyDescent="0.15">
      <c r="A1371" s="1395"/>
      <c r="B1371" s="1152"/>
      <c r="C1371" s="1154"/>
      <c r="D1371" s="1152"/>
      <c r="E1371" s="1154"/>
      <c r="F1371" s="1152"/>
      <c r="G1371" s="1153"/>
      <c r="H1371" s="1154"/>
      <c r="I1371" s="1152"/>
      <c r="J1371" s="1153"/>
      <c r="K1371" s="1153"/>
      <c r="L1371" s="1154"/>
      <c r="M1371" s="47" t="s">
        <v>548</v>
      </c>
      <c r="N1371" s="48">
        <v>126</v>
      </c>
    </row>
    <row r="1372" spans="1:14" ht="18" customHeight="1" x14ac:dyDescent="0.15">
      <c r="A1372" s="1381" t="s">
        <v>1122</v>
      </c>
      <c r="B1372" s="1396" t="s">
        <v>539</v>
      </c>
      <c r="C1372" s="1397"/>
      <c r="D1372" s="1396" t="s">
        <v>540</v>
      </c>
      <c r="E1372" s="1397"/>
      <c r="F1372" s="1396" t="s">
        <v>541</v>
      </c>
      <c r="G1372" s="1398"/>
      <c r="H1372" s="1397"/>
      <c r="I1372" s="1396" t="s">
        <v>542</v>
      </c>
      <c r="J1372" s="1398"/>
      <c r="K1372" s="1398"/>
      <c r="L1372" s="1397"/>
      <c r="M1372" s="50" t="s">
        <v>543</v>
      </c>
      <c r="N1372" s="51" t="s">
        <v>544</v>
      </c>
    </row>
    <row r="1373" spans="1:14" ht="18" customHeight="1" x14ac:dyDescent="0.15">
      <c r="A1373" s="1394"/>
      <c r="B1373" s="1376" t="s">
        <v>1123</v>
      </c>
      <c r="C1373" s="1377"/>
      <c r="D1373" s="1377" t="s">
        <v>1124</v>
      </c>
      <c r="E1373" s="1377"/>
      <c r="F1373" s="1378">
        <v>4462757</v>
      </c>
      <c r="G1373" s="1378"/>
      <c r="H1373" s="1378"/>
      <c r="I1373" s="1377" t="s">
        <v>547</v>
      </c>
      <c r="J1373" s="1377"/>
      <c r="K1373" s="1377"/>
      <c r="L1373" s="1377"/>
      <c r="M1373" s="42"/>
      <c r="N1373" s="43">
        <v>39</v>
      </c>
    </row>
    <row r="1374" spans="1:14" ht="18" customHeight="1" x14ac:dyDescent="0.15">
      <c r="A1374" s="1395"/>
      <c r="B1374" s="1152"/>
      <c r="C1374" s="1154"/>
      <c r="D1374" s="1152"/>
      <c r="E1374" s="1154"/>
      <c r="F1374" s="1152"/>
      <c r="G1374" s="1153"/>
      <c r="H1374" s="1154"/>
      <c r="I1374" s="1152"/>
      <c r="J1374" s="1153"/>
      <c r="K1374" s="1153"/>
      <c r="L1374" s="1154"/>
      <c r="M1374" s="47" t="s">
        <v>548</v>
      </c>
      <c r="N1374" s="48">
        <v>39</v>
      </c>
    </row>
    <row r="1375" spans="1:14" ht="14.25" customHeight="1" x14ac:dyDescent="0.15">
      <c r="A1375" s="49" t="s">
        <v>538</v>
      </c>
      <c r="B1375" s="1386" t="s">
        <v>539</v>
      </c>
      <c r="C1375" s="1387"/>
      <c r="D1375" s="1386" t="s">
        <v>540</v>
      </c>
      <c r="E1375" s="1387"/>
      <c r="F1375" s="1386" t="s">
        <v>541</v>
      </c>
      <c r="G1375" s="1390"/>
      <c r="H1375" s="1387"/>
      <c r="I1375" s="1386" t="s">
        <v>542</v>
      </c>
      <c r="J1375" s="1390"/>
      <c r="K1375" s="1390"/>
      <c r="L1375" s="1387"/>
      <c r="M1375" s="1381" t="s">
        <v>543</v>
      </c>
      <c r="N1375" s="1383" t="s">
        <v>544</v>
      </c>
    </row>
    <row r="1376" spans="1:14" ht="5" customHeight="1" x14ac:dyDescent="0.15">
      <c r="A1376" s="1385">
        <v>236475</v>
      </c>
      <c r="B1376" s="1388"/>
      <c r="C1376" s="1389"/>
      <c r="D1376" s="1388"/>
      <c r="E1376" s="1389"/>
      <c r="F1376" s="1388"/>
      <c r="G1376" s="1391"/>
      <c r="H1376" s="1389"/>
      <c r="I1376" s="1388"/>
      <c r="J1376" s="1391"/>
      <c r="K1376" s="1391"/>
      <c r="L1376" s="1389"/>
      <c r="M1376" s="1382"/>
      <c r="N1376" s="1384"/>
    </row>
    <row r="1377" spans="1:14" ht="16.5" customHeight="1" x14ac:dyDescent="0.15">
      <c r="A1377" s="1385"/>
      <c r="B1377" s="1376" t="s">
        <v>1125</v>
      </c>
      <c r="C1377" s="1377"/>
      <c r="D1377" s="1377" t="s">
        <v>1126</v>
      </c>
      <c r="E1377" s="1377"/>
      <c r="F1377" s="1378">
        <v>4464216</v>
      </c>
      <c r="G1377" s="1378"/>
      <c r="H1377" s="1378"/>
      <c r="I1377" s="1377" t="s">
        <v>547</v>
      </c>
      <c r="J1377" s="1377"/>
      <c r="K1377" s="1377"/>
      <c r="L1377" s="1377"/>
      <c r="M1377" s="1368"/>
      <c r="N1377" s="33">
        <v>13</v>
      </c>
    </row>
    <row r="1378" spans="1:14" ht="18" customHeight="1" x14ac:dyDescent="0.15">
      <c r="A1378" s="34"/>
      <c r="B1378" s="1329"/>
      <c r="C1378" s="1091"/>
      <c r="D1378" s="1373" t="s">
        <v>1126</v>
      </c>
      <c r="E1378" s="1373"/>
      <c r="F1378" s="1375">
        <v>4464217</v>
      </c>
      <c r="G1378" s="1375"/>
      <c r="H1378" s="1375"/>
      <c r="I1378" s="1373" t="s">
        <v>547</v>
      </c>
      <c r="J1378" s="1373"/>
      <c r="K1378" s="1373"/>
      <c r="L1378" s="1373"/>
      <c r="M1378" s="1369"/>
      <c r="N1378" s="35">
        <v>65</v>
      </c>
    </row>
    <row r="1379" spans="1:14" ht="19.5" customHeight="1" x14ac:dyDescent="0.15">
      <c r="A1379" s="34"/>
      <c r="B1379" s="1329"/>
      <c r="C1379" s="1091"/>
      <c r="D1379" s="1373" t="s">
        <v>1126</v>
      </c>
      <c r="E1379" s="1373"/>
      <c r="F1379" s="1375">
        <v>4464218</v>
      </c>
      <c r="G1379" s="1375"/>
      <c r="H1379" s="1375"/>
      <c r="I1379" s="1373" t="s">
        <v>547</v>
      </c>
      <c r="J1379" s="1373"/>
      <c r="K1379" s="1373"/>
      <c r="L1379" s="1373"/>
      <c r="M1379" s="1370"/>
      <c r="N1379" s="37">
        <v>35</v>
      </c>
    </row>
    <row r="1380" spans="1:14" ht="18" customHeight="1" x14ac:dyDescent="0.15">
      <c r="A1380" s="44"/>
      <c r="B1380" s="1152"/>
      <c r="C1380" s="1154"/>
      <c r="D1380" s="1152"/>
      <c r="E1380" s="1154"/>
      <c r="F1380" s="1152"/>
      <c r="G1380" s="1153"/>
      <c r="H1380" s="1154"/>
      <c r="I1380" s="1152"/>
      <c r="J1380" s="1153"/>
      <c r="K1380" s="1153"/>
      <c r="L1380" s="1154"/>
      <c r="M1380" s="47" t="s">
        <v>548</v>
      </c>
      <c r="N1380" s="48">
        <v>113</v>
      </c>
    </row>
    <row r="1381" spans="1:14" ht="18" customHeight="1" x14ac:dyDescent="0.15">
      <c r="A1381" s="1381" t="s">
        <v>1127</v>
      </c>
      <c r="B1381" s="1396" t="s">
        <v>539</v>
      </c>
      <c r="C1381" s="1397"/>
      <c r="D1381" s="1396" t="s">
        <v>540</v>
      </c>
      <c r="E1381" s="1397"/>
      <c r="F1381" s="1396" t="s">
        <v>541</v>
      </c>
      <c r="G1381" s="1398"/>
      <c r="H1381" s="1397"/>
      <c r="I1381" s="1396" t="s">
        <v>542</v>
      </c>
      <c r="J1381" s="1398"/>
      <c r="K1381" s="1398"/>
      <c r="L1381" s="1397"/>
      <c r="M1381" s="50" t="s">
        <v>543</v>
      </c>
      <c r="N1381" s="51" t="s">
        <v>544</v>
      </c>
    </row>
    <row r="1382" spans="1:14" ht="18" customHeight="1" x14ac:dyDescent="0.15">
      <c r="A1382" s="1394"/>
      <c r="B1382" s="1376" t="s">
        <v>1128</v>
      </c>
      <c r="C1382" s="1377"/>
      <c r="D1382" s="1377" t="s">
        <v>1129</v>
      </c>
      <c r="E1382" s="1377"/>
      <c r="F1382" s="1378">
        <v>4463712</v>
      </c>
      <c r="G1382" s="1378"/>
      <c r="H1382" s="1378"/>
      <c r="I1382" s="1377" t="s">
        <v>547</v>
      </c>
      <c r="J1382" s="1377"/>
      <c r="K1382" s="1377"/>
      <c r="L1382" s="1377"/>
      <c r="M1382" s="42"/>
      <c r="N1382" s="43">
        <v>130</v>
      </c>
    </row>
    <row r="1383" spans="1:14" ht="18" customHeight="1" x14ac:dyDescent="0.15">
      <c r="A1383" s="1395"/>
      <c r="B1383" s="1152"/>
      <c r="C1383" s="1154"/>
      <c r="D1383" s="1152"/>
      <c r="E1383" s="1154"/>
      <c r="F1383" s="1152"/>
      <c r="G1383" s="1153"/>
      <c r="H1383" s="1154"/>
      <c r="I1383" s="1152"/>
      <c r="J1383" s="1153"/>
      <c r="K1383" s="1153"/>
      <c r="L1383" s="1154"/>
      <c r="M1383" s="47" t="s">
        <v>548</v>
      </c>
      <c r="N1383" s="48">
        <v>130</v>
      </c>
    </row>
    <row r="1384" spans="1:14" ht="14.25" customHeight="1" x14ac:dyDescent="0.15">
      <c r="A1384" s="49" t="s">
        <v>538</v>
      </c>
      <c r="B1384" s="1386" t="s">
        <v>539</v>
      </c>
      <c r="C1384" s="1387"/>
      <c r="D1384" s="1386" t="s">
        <v>540</v>
      </c>
      <c r="E1384" s="1387"/>
      <c r="F1384" s="1386" t="s">
        <v>541</v>
      </c>
      <c r="G1384" s="1390"/>
      <c r="H1384" s="1387"/>
      <c r="I1384" s="1386" t="s">
        <v>542</v>
      </c>
      <c r="J1384" s="1390"/>
      <c r="K1384" s="1390"/>
      <c r="L1384" s="1387"/>
      <c r="M1384" s="1381" t="s">
        <v>543</v>
      </c>
      <c r="N1384" s="1383" t="s">
        <v>544</v>
      </c>
    </row>
    <row r="1385" spans="1:14" ht="5" customHeight="1" x14ac:dyDescent="0.15">
      <c r="A1385" s="1385">
        <v>236559</v>
      </c>
      <c r="B1385" s="1388"/>
      <c r="C1385" s="1389"/>
      <c r="D1385" s="1388"/>
      <c r="E1385" s="1389"/>
      <c r="F1385" s="1388"/>
      <c r="G1385" s="1391"/>
      <c r="H1385" s="1389"/>
      <c r="I1385" s="1388"/>
      <c r="J1385" s="1391"/>
      <c r="K1385" s="1391"/>
      <c r="L1385" s="1389"/>
      <c r="M1385" s="1382"/>
      <c r="N1385" s="1384"/>
    </row>
    <row r="1386" spans="1:14" ht="16.5" customHeight="1" x14ac:dyDescent="0.15">
      <c r="A1386" s="1385"/>
      <c r="B1386" s="1376" t="s">
        <v>1130</v>
      </c>
      <c r="C1386" s="1377"/>
      <c r="D1386" s="1377" t="s">
        <v>1131</v>
      </c>
      <c r="E1386" s="1377"/>
      <c r="F1386" s="1378">
        <v>4462352</v>
      </c>
      <c r="G1386" s="1378"/>
      <c r="H1386" s="1378"/>
      <c r="I1386" s="1377" t="s">
        <v>547</v>
      </c>
      <c r="J1386" s="1377"/>
      <c r="K1386" s="1377"/>
      <c r="L1386" s="1377"/>
      <c r="M1386" s="1379"/>
      <c r="N1386" s="33">
        <v>13</v>
      </c>
    </row>
    <row r="1387" spans="1:14" ht="19.5" customHeight="1" x14ac:dyDescent="0.15">
      <c r="A1387" s="34"/>
      <c r="B1387" s="1329"/>
      <c r="C1387" s="1091"/>
      <c r="D1387" s="1373" t="s">
        <v>1131</v>
      </c>
      <c r="E1387" s="1373"/>
      <c r="F1387" s="1375">
        <v>4462353</v>
      </c>
      <c r="G1387" s="1375"/>
      <c r="H1387" s="1375"/>
      <c r="I1387" s="1373" t="s">
        <v>547</v>
      </c>
      <c r="J1387" s="1373"/>
      <c r="K1387" s="1373"/>
      <c r="L1387" s="1373"/>
      <c r="M1387" s="1380"/>
      <c r="N1387" s="37">
        <v>35</v>
      </c>
    </row>
    <row r="1388" spans="1:14" ht="18" customHeight="1" x14ac:dyDescent="0.15">
      <c r="A1388" s="34"/>
      <c r="B1388" s="1365"/>
      <c r="C1388" s="1366"/>
      <c r="D1388" s="1365"/>
      <c r="E1388" s="1366"/>
      <c r="F1388" s="1365"/>
      <c r="G1388" s="1367"/>
      <c r="H1388" s="1366"/>
      <c r="I1388" s="1365"/>
      <c r="J1388" s="1367"/>
      <c r="K1388" s="1367"/>
      <c r="L1388" s="1366"/>
      <c r="M1388" s="38" t="s">
        <v>548</v>
      </c>
      <c r="N1388" s="40">
        <v>48</v>
      </c>
    </row>
    <row r="1389" spans="1:14" ht="16.5" customHeight="1" x14ac:dyDescent="0.15">
      <c r="A1389" s="34"/>
      <c r="B1389" s="1376" t="s">
        <v>1132</v>
      </c>
      <c r="C1389" s="1377"/>
      <c r="D1389" s="1377" t="s">
        <v>1131</v>
      </c>
      <c r="E1389" s="1377"/>
      <c r="F1389" s="1378">
        <v>4466031</v>
      </c>
      <c r="G1389" s="1378"/>
      <c r="H1389" s="1378"/>
      <c r="I1389" s="1377" t="s">
        <v>547</v>
      </c>
      <c r="J1389" s="1377"/>
      <c r="K1389" s="1377"/>
      <c r="L1389" s="1377"/>
      <c r="M1389" s="1379"/>
      <c r="N1389" s="33">
        <v>13</v>
      </c>
    </row>
    <row r="1390" spans="1:14" ht="19.5" customHeight="1" x14ac:dyDescent="0.15">
      <c r="A1390" s="34"/>
      <c r="B1390" s="1329"/>
      <c r="C1390" s="1091"/>
      <c r="D1390" s="1373" t="s">
        <v>1131</v>
      </c>
      <c r="E1390" s="1373"/>
      <c r="F1390" s="1375">
        <v>4466032</v>
      </c>
      <c r="G1390" s="1375"/>
      <c r="H1390" s="1375"/>
      <c r="I1390" s="1373" t="s">
        <v>547</v>
      </c>
      <c r="J1390" s="1373"/>
      <c r="K1390" s="1373"/>
      <c r="L1390" s="1373"/>
      <c r="M1390" s="1380"/>
      <c r="N1390" s="37">
        <v>35</v>
      </c>
    </row>
    <row r="1391" spans="1:14" ht="18" customHeight="1" x14ac:dyDescent="0.15">
      <c r="A1391" s="34"/>
      <c r="B1391" s="1365"/>
      <c r="C1391" s="1366"/>
      <c r="D1391" s="1365"/>
      <c r="E1391" s="1366"/>
      <c r="F1391" s="1365"/>
      <c r="G1391" s="1367"/>
      <c r="H1391" s="1366"/>
      <c r="I1391" s="1365"/>
      <c r="J1391" s="1367"/>
      <c r="K1391" s="1367"/>
      <c r="L1391" s="1366"/>
      <c r="M1391" s="38" t="s">
        <v>548</v>
      </c>
      <c r="N1391" s="40">
        <v>48</v>
      </c>
    </row>
    <row r="1392" spans="1:14" ht="16.5" customHeight="1" x14ac:dyDescent="0.15">
      <c r="A1392" s="34"/>
      <c r="B1392" s="1376" t="s">
        <v>1133</v>
      </c>
      <c r="C1392" s="1377"/>
      <c r="D1392" s="1377" t="s">
        <v>1131</v>
      </c>
      <c r="E1392" s="1377"/>
      <c r="F1392" s="1378">
        <v>4467670</v>
      </c>
      <c r="G1392" s="1378"/>
      <c r="H1392" s="1378"/>
      <c r="I1392" s="1377" t="s">
        <v>547</v>
      </c>
      <c r="J1392" s="1377"/>
      <c r="K1392" s="1377"/>
      <c r="L1392" s="1377"/>
      <c r="M1392" s="1368"/>
      <c r="N1392" s="33">
        <v>26</v>
      </c>
    </row>
    <row r="1393" spans="1:14" ht="18" customHeight="1" x14ac:dyDescent="0.15">
      <c r="A1393" s="34"/>
      <c r="B1393" s="1329"/>
      <c r="C1393" s="1091"/>
      <c r="D1393" s="1373" t="s">
        <v>1131</v>
      </c>
      <c r="E1393" s="1373"/>
      <c r="F1393" s="1375">
        <v>4467671</v>
      </c>
      <c r="G1393" s="1375"/>
      <c r="H1393" s="1375"/>
      <c r="I1393" s="1373" t="s">
        <v>547</v>
      </c>
      <c r="J1393" s="1373"/>
      <c r="K1393" s="1373"/>
      <c r="L1393" s="1373"/>
      <c r="M1393" s="1369"/>
      <c r="N1393" s="35">
        <v>26</v>
      </c>
    </row>
    <row r="1394" spans="1:14" ht="18" customHeight="1" x14ac:dyDescent="0.15">
      <c r="A1394" s="34"/>
      <c r="B1394" s="1329"/>
      <c r="C1394" s="1091"/>
      <c r="D1394" s="1373" t="s">
        <v>1131</v>
      </c>
      <c r="E1394" s="1373"/>
      <c r="F1394" s="1375">
        <v>4467672</v>
      </c>
      <c r="G1394" s="1375"/>
      <c r="H1394" s="1375"/>
      <c r="I1394" s="1373" t="s">
        <v>547</v>
      </c>
      <c r="J1394" s="1373"/>
      <c r="K1394" s="1373"/>
      <c r="L1394" s="1373"/>
      <c r="M1394" s="1369"/>
      <c r="N1394" s="35">
        <v>169</v>
      </c>
    </row>
    <row r="1395" spans="1:14" ht="19.5" customHeight="1" x14ac:dyDescent="0.15">
      <c r="A1395" s="34"/>
      <c r="B1395" s="1329"/>
      <c r="C1395" s="1091"/>
      <c r="D1395" s="1373" t="s">
        <v>1131</v>
      </c>
      <c r="E1395" s="1373"/>
      <c r="F1395" s="1375">
        <v>4467673</v>
      </c>
      <c r="G1395" s="1375"/>
      <c r="H1395" s="1375"/>
      <c r="I1395" s="1373" t="s">
        <v>547</v>
      </c>
      <c r="J1395" s="1373"/>
      <c r="K1395" s="1373"/>
      <c r="L1395" s="1373"/>
      <c r="M1395" s="1370"/>
      <c r="N1395" s="37">
        <v>35</v>
      </c>
    </row>
    <row r="1396" spans="1:14" ht="17.75" customHeight="1" x14ac:dyDescent="0.15">
      <c r="A1396" s="44"/>
      <c r="B1396" s="1365"/>
      <c r="C1396" s="1366"/>
      <c r="D1396" s="1365"/>
      <c r="E1396" s="1366"/>
      <c r="F1396" s="1365"/>
      <c r="G1396" s="1367"/>
      <c r="H1396" s="1366"/>
      <c r="I1396" s="1365"/>
      <c r="J1396" s="1367"/>
      <c r="K1396" s="1367"/>
      <c r="L1396" s="1366"/>
      <c r="M1396" s="38" t="s">
        <v>548</v>
      </c>
      <c r="N1396" s="40">
        <v>256</v>
      </c>
    </row>
    <row r="1397" spans="1:14" ht="2" customHeight="1" x14ac:dyDescent="0.15"/>
    <row r="1398" spans="1:14" ht="26" customHeight="1" x14ac:dyDescent="0.15">
      <c r="A1398" s="53" t="s">
        <v>1134</v>
      </c>
      <c r="B1398" s="1388" t="s">
        <v>539</v>
      </c>
      <c r="C1398" s="1389"/>
      <c r="D1398" s="1388" t="s">
        <v>540</v>
      </c>
      <c r="E1398" s="1389"/>
      <c r="F1398" s="1388" t="s">
        <v>541</v>
      </c>
      <c r="G1398" s="1391"/>
      <c r="H1398" s="1389"/>
      <c r="I1398" s="1388" t="s">
        <v>542</v>
      </c>
      <c r="J1398" s="1391"/>
      <c r="K1398" s="1391"/>
      <c r="L1398" s="1389"/>
      <c r="M1398" s="50" t="s">
        <v>543</v>
      </c>
      <c r="N1398" s="51" t="s">
        <v>544</v>
      </c>
    </row>
    <row r="1399" spans="1:14" ht="26.25" customHeight="1" x14ac:dyDescent="0.15">
      <c r="A1399" s="70"/>
      <c r="B1399" s="1376" t="s">
        <v>1135</v>
      </c>
      <c r="C1399" s="1377"/>
      <c r="D1399" s="1377" t="s">
        <v>1136</v>
      </c>
      <c r="E1399" s="1377"/>
      <c r="F1399" s="1378">
        <v>4469311</v>
      </c>
      <c r="G1399" s="1378"/>
      <c r="H1399" s="1378"/>
      <c r="I1399" s="1377" t="s">
        <v>547</v>
      </c>
      <c r="J1399" s="1377"/>
      <c r="K1399" s="1377"/>
      <c r="L1399" s="1377"/>
      <c r="M1399" s="1368"/>
      <c r="N1399" s="33">
        <v>500</v>
      </c>
    </row>
    <row r="1400" spans="1:14" ht="26.25" customHeight="1" x14ac:dyDescent="0.15">
      <c r="A1400" s="70"/>
      <c r="B1400" s="1410"/>
      <c r="C1400" s="1078"/>
      <c r="D1400" s="1373" t="s">
        <v>1136</v>
      </c>
      <c r="E1400" s="1373"/>
      <c r="F1400" s="1375">
        <v>4469312</v>
      </c>
      <c r="G1400" s="1375"/>
      <c r="H1400" s="1375"/>
      <c r="I1400" s="1373" t="s">
        <v>547</v>
      </c>
      <c r="J1400" s="1373"/>
      <c r="K1400" s="1373"/>
      <c r="L1400" s="1373"/>
      <c r="M1400" s="1370"/>
      <c r="N1400" s="37">
        <v>256</v>
      </c>
    </row>
    <row r="1401" spans="1:14" ht="18" customHeight="1" x14ac:dyDescent="0.15">
      <c r="A1401" s="56"/>
      <c r="B1401" s="1152"/>
      <c r="C1401" s="1154"/>
      <c r="D1401" s="1152"/>
      <c r="E1401" s="1154"/>
      <c r="F1401" s="1152"/>
      <c r="G1401" s="1153"/>
      <c r="H1401" s="1154"/>
      <c r="I1401" s="1152"/>
      <c r="J1401" s="1153"/>
      <c r="K1401" s="1153"/>
      <c r="L1401" s="1154"/>
      <c r="M1401" s="47" t="s">
        <v>548</v>
      </c>
      <c r="N1401" s="48">
        <v>756</v>
      </c>
    </row>
    <row r="1402" spans="1:14" ht="18" customHeight="1" x14ac:dyDescent="0.15">
      <c r="A1402" s="1381" t="s">
        <v>1137</v>
      </c>
      <c r="B1402" s="1396" t="s">
        <v>539</v>
      </c>
      <c r="C1402" s="1397"/>
      <c r="D1402" s="1396" t="s">
        <v>540</v>
      </c>
      <c r="E1402" s="1397"/>
      <c r="F1402" s="1396" t="s">
        <v>541</v>
      </c>
      <c r="G1402" s="1398"/>
      <c r="H1402" s="1397"/>
      <c r="I1402" s="1396" t="s">
        <v>542</v>
      </c>
      <c r="J1402" s="1398"/>
      <c r="K1402" s="1398"/>
      <c r="L1402" s="1397"/>
      <c r="M1402" s="50" t="s">
        <v>543</v>
      </c>
      <c r="N1402" s="51" t="s">
        <v>544</v>
      </c>
    </row>
    <row r="1403" spans="1:14" ht="26.25" customHeight="1" x14ac:dyDescent="0.15">
      <c r="A1403" s="1394"/>
      <c r="B1403" s="1376" t="s">
        <v>1138</v>
      </c>
      <c r="C1403" s="1377"/>
      <c r="D1403" s="1377" t="s">
        <v>1139</v>
      </c>
      <c r="E1403" s="1377"/>
      <c r="F1403" s="1378">
        <v>4469396</v>
      </c>
      <c r="G1403" s="1378"/>
      <c r="H1403" s="1378"/>
      <c r="I1403" s="1377" t="s">
        <v>547</v>
      </c>
      <c r="J1403" s="1377"/>
      <c r="K1403" s="1377"/>
      <c r="L1403" s="1377"/>
      <c r="M1403" s="1368"/>
      <c r="N1403" s="33">
        <v>80</v>
      </c>
    </row>
    <row r="1404" spans="1:14" ht="26.25" customHeight="1" x14ac:dyDescent="0.15">
      <c r="A1404" s="66"/>
      <c r="B1404" s="1410"/>
      <c r="C1404" s="1078"/>
      <c r="D1404" s="1373" t="s">
        <v>1139</v>
      </c>
      <c r="E1404" s="1373"/>
      <c r="F1404" s="1375">
        <v>4469397</v>
      </c>
      <c r="G1404" s="1375"/>
      <c r="H1404" s="1375"/>
      <c r="I1404" s="1373" t="s">
        <v>547</v>
      </c>
      <c r="J1404" s="1373"/>
      <c r="K1404" s="1373"/>
      <c r="L1404" s="1373"/>
      <c r="M1404" s="1370"/>
      <c r="N1404" s="37">
        <v>20</v>
      </c>
    </row>
    <row r="1405" spans="1:14" ht="18" customHeight="1" x14ac:dyDescent="0.15">
      <c r="A1405" s="44"/>
      <c r="B1405" s="1152"/>
      <c r="C1405" s="1154"/>
      <c r="D1405" s="1152"/>
      <c r="E1405" s="1154"/>
      <c r="F1405" s="1152"/>
      <c r="G1405" s="1153"/>
      <c r="H1405" s="1154"/>
      <c r="I1405" s="1152"/>
      <c r="J1405" s="1153"/>
      <c r="K1405" s="1153"/>
      <c r="L1405" s="1154"/>
      <c r="M1405" s="47" t="s">
        <v>548</v>
      </c>
      <c r="N1405" s="48">
        <v>100</v>
      </c>
    </row>
    <row r="1406" spans="1:14" ht="14.25" customHeight="1" x14ac:dyDescent="0.15">
      <c r="A1406" s="49" t="s">
        <v>538</v>
      </c>
      <c r="B1406" s="1386" t="s">
        <v>539</v>
      </c>
      <c r="C1406" s="1387"/>
      <c r="D1406" s="1386" t="s">
        <v>540</v>
      </c>
      <c r="E1406" s="1387"/>
      <c r="F1406" s="1386" t="s">
        <v>541</v>
      </c>
      <c r="G1406" s="1390"/>
      <c r="H1406" s="1387"/>
      <c r="I1406" s="1386" t="s">
        <v>542</v>
      </c>
      <c r="J1406" s="1390"/>
      <c r="K1406" s="1390"/>
      <c r="L1406" s="1387"/>
      <c r="M1406" s="1381" t="s">
        <v>543</v>
      </c>
      <c r="N1406" s="1383" t="s">
        <v>544</v>
      </c>
    </row>
    <row r="1407" spans="1:14" ht="5" customHeight="1" x14ac:dyDescent="0.15">
      <c r="A1407" s="1385">
        <v>236581</v>
      </c>
      <c r="B1407" s="1388"/>
      <c r="C1407" s="1389"/>
      <c r="D1407" s="1388"/>
      <c r="E1407" s="1389"/>
      <c r="F1407" s="1388"/>
      <c r="G1407" s="1391"/>
      <c r="H1407" s="1389"/>
      <c r="I1407" s="1388"/>
      <c r="J1407" s="1391"/>
      <c r="K1407" s="1391"/>
      <c r="L1407" s="1389"/>
      <c r="M1407" s="1382"/>
      <c r="N1407" s="1384"/>
    </row>
    <row r="1408" spans="1:14" ht="18" customHeight="1" x14ac:dyDescent="0.15">
      <c r="A1408" s="1385"/>
      <c r="B1408" s="1376" t="s">
        <v>1140</v>
      </c>
      <c r="C1408" s="1377"/>
      <c r="D1408" s="1377" t="s">
        <v>558</v>
      </c>
      <c r="E1408" s="1377"/>
      <c r="F1408" s="1378">
        <v>4467409</v>
      </c>
      <c r="G1408" s="1378"/>
      <c r="H1408" s="1378"/>
      <c r="I1408" s="1377" t="s">
        <v>547</v>
      </c>
      <c r="J1408" s="1377"/>
      <c r="K1408" s="1377"/>
      <c r="L1408" s="1377"/>
      <c r="M1408" s="42"/>
      <c r="N1408" s="43">
        <v>69</v>
      </c>
    </row>
    <row r="1409" spans="1:14" ht="18" customHeight="1" x14ac:dyDescent="0.15">
      <c r="A1409" s="34"/>
      <c r="B1409" s="1365"/>
      <c r="C1409" s="1366"/>
      <c r="D1409" s="1365"/>
      <c r="E1409" s="1366"/>
      <c r="F1409" s="1365"/>
      <c r="G1409" s="1367"/>
      <c r="H1409" s="1366"/>
      <c r="I1409" s="1365"/>
      <c r="J1409" s="1367"/>
      <c r="K1409" s="1367"/>
      <c r="L1409" s="1366"/>
      <c r="M1409" s="38" t="s">
        <v>548</v>
      </c>
      <c r="N1409" s="40">
        <v>69</v>
      </c>
    </row>
    <row r="1410" spans="1:14" ht="18" customHeight="1" x14ac:dyDescent="0.15">
      <c r="A1410" s="34"/>
      <c r="B1410" s="1376" t="s">
        <v>1141</v>
      </c>
      <c r="C1410" s="1377"/>
      <c r="D1410" s="1377" t="s">
        <v>558</v>
      </c>
      <c r="E1410" s="1377"/>
      <c r="F1410" s="1378">
        <v>4468929</v>
      </c>
      <c r="G1410" s="1378"/>
      <c r="H1410" s="1378"/>
      <c r="I1410" s="1377" t="s">
        <v>547</v>
      </c>
      <c r="J1410" s="1377"/>
      <c r="K1410" s="1377"/>
      <c r="L1410" s="1377"/>
      <c r="M1410" s="42"/>
      <c r="N1410" s="43">
        <v>69</v>
      </c>
    </row>
    <row r="1411" spans="1:14" ht="18" customHeight="1" x14ac:dyDescent="0.15">
      <c r="A1411" s="34"/>
      <c r="B1411" s="1365"/>
      <c r="C1411" s="1366"/>
      <c r="D1411" s="1365"/>
      <c r="E1411" s="1366"/>
      <c r="F1411" s="1365"/>
      <c r="G1411" s="1367"/>
      <c r="H1411" s="1366"/>
      <c r="I1411" s="1365"/>
      <c r="J1411" s="1367"/>
      <c r="K1411" s="1367"/>
      <c r="L1411" s="1366"/>
      <c r="M1411" s="38" t="s">
        <v>548</v>
      </c>
      <c r="N1411" s="40">
        <v>69</v>
      </c>
    </row>
    <row r="1412" spans="1:14" ht="16.5" customHeight="1" x14ac:dyDescent="0.15">
      <c r="A1412" s="34"/>
      <c r="B1412" s="1376" t="s">
        <v>1142</v>
      </c>
      <c r="C1412" s="1377"/>
      <c r="D1412" s="1377" t="s">
        <v>558</v>
      </c>
      <c r="E1412" s="1377"/>
      <c r="F1412" s="1378">
        <v>4468933</v>
      </c>
      <c r="G1412" s="1378"/>
      <c r="H1412" s="1378"/>
      <c r="I1412" s="1377" t="s">
        <v>547</v>
      </c>
      <c r="J1412" s="1377"/>
      <c r="K1412" s="1377"/>
      <c r="L1412" s="1377"/>
      <c r="M1412" s="1379"/>
      <c r="N1412" s="33">
        <v>57</v>
      </c>
    </row>
    <row r="1413" spans="1:14" ht="19.5" customHeight="1" x14ac:dyDescent="0.15">
      <c r="A1413" s="34"/>
      <c r="B1413" s="1329"/>
      <c r="C1413" s="1091"/>
      <c r="D1413" s="1373" t="s">
        <v>558</v>
      </c>
      <c r="E1413" s="1373"/>
      <c r="F1413" s="1375">
        <v>4468934</v>
      </c>
      <c r="G1413" s="1375"/>
      <c r="H1413" s="1375"/>
      <c r="I1413" s="1373" t="s">
        <v>547</v>
      </c>
      <c r="J1413" s="1373"/>
      <c r="K1413" s="1373"/>
      <c r="L1413" s="1373"/>
      <c r="M1413" s="1380"/>
      <c r="N1413" s="37">
        <v>69</v>
      </c>
    </row>
    <row r="1414" spans="1:14" ht="18" customHeight="1" x14ac:dyDescent="0.15">
      <c r="A1414" s="34"/>
      <c r="B1414" s="1365"/>
      <c r="C1414" s="1366"/>
      <c r="D1414" s="1365"/>
      <c r="E1414" s="1366"/>
      <c r="F1414" s="1365"/>
      <c r="G1414" s="1367"/>
      <c r="H1414" s="1366"/>
      <c r="I1414" s="1365"/>
      <c r="J1414" s="1367"/>
      <c r="K1414" s="1367"/>
      <c r="L1414" s="1366"/>
      <c r="M1414" s="38" t="s">
        <v>548</v>
      </c>
      <c r="N1414" s="40">
        <v>126</v>
      </c>
    </row>
    <row r="1415" spans="1:14" ht="18" customHeight="1" x14ac:dyDescent="0.15">
      <c r="A1415" s="34"/>
      <c r="B1415" s="1376" t="s">
        <v>1143</v>
      </c>
      <c r="C1415" s="1377"/>
      <c r="D1415" s="1377" t="s">
        <v>558</v>
      </c>
      <c r="E1415" s="1377"/>
      <c r="F1415" s="1378">
        <v>4469287</v>
      </c>
      <c r="G1415" s="1378"/>
      <c r="H1415" s="1378"/>
      <c r="I1415" s="1377" t="s">
        <v>547</v>
      </c>
      <c r="J1415" s="1377"/>
      <c r="K1415" s="1377"/>
      <c r="L1415" s="1377"/>
      <c r="M1415" s="42"/>
      <c r="N1415" s="43">
        <v>69</v>
      </c>
    </row>
    <row r="1416" spans="1:14" ht="18" customHeight="1" x14ac:dyDescent="0.15">
      <c r="A1416" s="44"/>
      <c r="B1416" s="1152"/>
      <c r="C1416" s="1154"/>
      <c r="D1416" s="1152"/>
      <c r="E1416" s="1154"/>
      <c r="F1416" s="1152"/>
      <c r="G1416" s="1153"/>
      <c r="H1416" s="1154"/>
      <c r="I1416" s="1152"/>
      <c r="J1416" s="1153"/>
      <c r="K1416" s="1153"/>
      <c r="L1416" s="1154"/>
      <c r="M1416" s="47" t="s">
        <v>548</v>
      </c>
      <c r="N1416" s="48">
        <v>69</v>
      </c>
    </row>
    <row r="1417" spans="1:14" ht="14.25" customHeight="1" x14ac:dyDescent="0.15">
      <c r="A1417" s="49" t="s">
        <v>538</v>
      </c>
      <c r="B1417" s="1386" t="s">
        <v>539</v>
      </c>
      <c r="C1417" s="1387"/>
      <c r="D1417" s="1386" t="s">
        <v>540</v>
      </c>
      <c r="E1417" s="1387"/>
      <c r="F1417" s="1386" t="s">
        <v>541</v>
      </c>
      <c r="G1417" s="1390"/>
      <c r="H1417" s="1387"/>
      <c r="I1417" s="1386" t="s">
        <v>542</v>
      </c>
      <c r="J1417" s="1390"/>
      <c r="K1417" s="1390"/>
      <c r="L1417" s="1387"/>
      <c r="M1417" s="1381" t="s">
        <v>543</v>
      </c>
      <c r="N1417" s="1383" t="s">
        <v>544</v>
      </c>
    </row>
    <row r="1418" spans="1:14" ht="5" customHeight="1" x14ac:dyDescent="0.15">
      <c r="A1418" s="1385">
        <v>236613</v>
      </c>
      <c r="B1418" s="1388"/>
      <c r="C1418" s="1389"/>
      <c r="D1418" s="1388"/>
      <c r="E1418" s="1389"/>
      <c r="F1418" s="1388"/>
      <c r="G1418" s="1391"/>
      <c r="H1418" s="1389"/>
      <c r="I1418" s="1388"/>
      <c r="J1418" s="1391"/>
      <c r="K1418" s="1391"/>
      <c r="L1418" s="1389"/>
      <c r="M1418" s="1382"/>
      <c r="N1418" s="1384"/>
    </row>
    <row r="1419" spans="1:14" ht="14.25" customHeight="1" x14ac:dyDescent="0.15">
      <c r="A1419" s="1385"/>
      <c r="B1419" s="1376" t="s">
        <v>1144</v>
      </c>
      <c r="C1419" s="1377"/>
      <c r="D1419" s="1377" t="s">
        <v>1145</v>
      </c>
      <c r="E1419" s="1377"/>
      <c r="F1419" s="1378">
        <v>4469046</v>
      </c>
      <c r="G1419" s="1378"/>
      <c r="H1419" s="1378"/>
      <c r="I1419" s="1377" t="s">
        <v>547</v>
      </c>
      <c r="J1419" s="1377"/>
      <c r="K1419" s="1377"/>
      <c r="L1419" s="1377"/>
      <c r="M1419" s="1368"/>
      <c r="N1419" s="33">
        <v>13</v>
      </c>
    </row>
    <row r="1420" spans="1:14" ht="14.25" customHeight="1" x14ac:dyDescent="0.15">
      <c r="A1420" s="34"/>
      <c r="B1420" s="1329"/>
      <c r="C1420" s="1091"/>
      <c r="D1420" s="1373" t="s">
        <v>1146</v>
      </c>
      <c r="E1420" s="1373"/>
      <c r="F1420" s="1091"/>
      <c r="G1420" s="1091"/>
      <c r="H1420" s="1091"/>
      <c r="I1420" s="1091"/>
      <c r="J1420" s="1091"/>
      <c r="K1420" s="1091"/>
      <c r="L1420" s="1091"/>
      <c r="M1420" s="1369"/>
      <c r="N1420" s="57"/>
    </row>
    <row r="1421" spans="1:14" ht="14.25" customHeight="1" x14ac:dyDescent="0.15">
      <c r="A1421" s="34"/>
      <c r="B1421" s="1329"/>
      <c r="C1421" s="1091"/>
      <c r="D1421" s="1373" t="s">
        <v>1145</v>
      </c>
      <c r="E1421" s="1373"/>
      <c r="F1421" s="1375">
        <v>4469047</v>
      </c>
      <c r="G1421" s="1375"/>
      <c r="H1421" s="1375"/>
      <c r="I1421" s="1373" t="s">
        <v>547</v>
      </c>
      <c r="J1421" s="1373"/>
      <c r="K1421" s="1373"/>
      <c r="L1421" s="1373"/>
      <c r="M1421" s="1369"/>
      <c r="N1421" s="35">
        <v>13</v>
      </c>
    </row>
    <row r="1422" spans="1:14" ht="14.25" customHeight="1" x14ac:dyDescent="0.15">
      <c r="A1422" s="34"/>
      <c r="B1422" s="1329"/>
      <c r="C1422" s="1091"/>
      <c r="D1422" s="1373" t="s">
        <v>1146</v>
      </c>
      <c r="E1422" s="1373"/>
      <c r="F1422" s="1091"/>
      <c r="G1422" s="1091"/>
      <c r="H1422" s="1091"/>
      <c r="I1422" s="1091"/>
      <c r="J1422" s="1091"/>
      <c r="K1422" s="1091"/>
      <c r="L1422" s="1091"/>
      <c r="M1422" s="1369"/>
      <c r="N1422" s="57"/>
    </row>
    <row r="1423" spans="1:14" ht="14.25" customHeight="1" x14ac:dyDescent="0.15">
      <c r="A1423" s="34"/>
      <c r="B1423" s="1329"/>
      <c r="C1423" s="1091"/>
      <c r="D1423" s="1373" t="s">
        <v>1145</v>
      </c>
      <c r="E1423" s="1373"/>
      <c r="F1423" s="1375">
        <v>4469048</v>
      </c>
      <c r="G1423" s="1375"/>
      <c r="H1423" s="1375"/>
      <c r="I1423" s="1373" t="s">
        <v>547</v>
      </c>
      <c r="J1423" s="1373"/>
      <c r="K1423" s="1373"/>
      <c r="L1423" s="1373"/>
      <c r="M1423" s="1369"/>
      <c r="N1423" s="35">
        <v>13</v>
      </c>
    </row>
    <row r="1424" spans="1:14" ht="14.25" customHeight="1" x14ac:dyDescent="0.15">
      <c r="A1424" s="34"/>
      <c r="B1424" s="1329"/>
      <c r="C1424" s="1091"/>
      <c r="D1424" s="1373" t="s">
        <v>1146</v>
      </c>
      <c r="E1424" s="1373"/>
      <c r="F1424" s="1091"/>
      <c r="G1424" s="1091"/>
      <c r="H1424" s="1091"/>
      <c r="I1424" s="1091"/>
      <c r="J1424" s="1091"/>
      <c r="K1424" s="1091"/>
      <c r="L1424" s="1091"/>
      <c r="M1424" s="1369"/>
      <c r="N1424" s="57"/>
    </row>
    <row r="1425" spans="1:14" ht="14.25" customHeight="1" x14ac:dyDescent="0.15">
      <c r="A1425" s="34"/>
      <c r="B1425" s="1329"/>
      <c r="C1425" s="1091"/>
      <c r="D1425" s="1373" t="s">
        <v>1145</v>
      </c>
      <c r="E1425" s="1373"/>
      <c r="F1425" s="1375">
        <v>4469049</v>
      </c>
      <c r="G1425" s="1375"/>
      <c r="H1425" s="1375"/>
      <c r="I1425" s="1373" t="s">
        <v>547</v>
      </c>
      <c r="J1425" s="1373"/>
      <c r="K1425" s="1373"/>
      <c r="L1425" s="1373"/>
      <c r="M1425" s="1369"/>
      <c r="N1425" s="35">
        <v>65</v>
      </c>
    </row>
    <row r="1426" spans="1:14" ht="14.25" customHeight="1" x14ac:dyDescent="0.15">
      <c r="A1426" s="34"/>
      <c r="B1426" s="1329"/>
      <c r="C1426" s="1091"/>
      <c r="D1426" s="1373" t="s">
        <v>1146</v>
      </c>
      <c r="E1426" s="1373"/>
      <c r="F1426" s="1091"/>
      <c r="G1426" s="1091"/>
      <c r="H1426" s="1091"/>
      <c r="I1426" s="1091"/>
      <c r="J1426" s="1091"/>
      <c r="K1426" s="1091"/>
      <c r="L1426" s="1091"/>
      <c r="M1426" s="1369"/>
      <c r="N1426" s="57"/>
    </row>
    <row r="1427" spans="1:14" ht="14.25" customHeight="1" x14ac:dyDescent="0.15">
      <c r="A1427" s="34"/>
      <c r="B1427" s="1329"/>
      <c r="C1427" s="1091"/>
      <c r="D1427" s="1373" t="s">
        <v>1145</v>
      </c>
      <c r="E1427" s="1373"/>
      <c r="F1427" s="1375">
        <v>4469050</v>
      </c>
      <c r="G1427" s="1375"/>
      <c r="H1427" s="1375"/>
      <c r="I1427" s="1373" t="s">
        <v>547</v>
      </c>
      <c r="J1427" s="1373"/>
      <c r="K1427" s="1373"/>
      <c r="L1427" s="1373"/>
      <c r="M1427" s="1369"/>
      <c r="N1427" s="35">
        <v>35</v>
      </c>
    </row>
    <row r="1428" spans="1:14" ht="14.25" customHeight="1" x14ac:dyDescent="0.15">
      <c r="A1428" s="34"/>
      <c r="B1428" s="1329"/>
      <c r="C1428" s="1091"/>
      <c r="D1428" s="1373" t="s">
        <v>1146</v>
      </c>
      <c r="E1428" s="1373"/>
      <c r="F1428" s="1091"/>
      <c r="G1428" s="1091"/>
      <c r="H1428" s="1091"/>
      <c r="I1428" s="1091"/>
      <c r="J1428" s="1091"/>
      <c r="K1428" s="1091"/>
      <c r="L1428" s="1091"/>
      <c r="M1428" s="1370"/>
      <c r="N1428" s="41"/>
    </row>
    <row r="1429" spans="1:14" ht="18" customHeight="1" x14ac:dyDescent="0.15">
      <c r="A1429" s="44"/>
      <c r="B1429" s="1152"/>
      <c r="C1429" s="1154"/>
      <c r="D1429" s="1152"/>
      <c r="E1429" s="1154"/>
      <c r="F1429" s="1152"/>
      <c r="G1429" s="1153"/>
      <c r="H1429" s="1154"/>
      <c r="I1429" s="1152"/>
      <c r="J1429" s="1153"/>
      <c r="K1429" s="1153"/>
      <c r="L1429" s="1154"/>
      <c r="M1429" s="47" t="s">
        <v>548</v>
      </c>
      <c r="N1429" s="48">
        <v>139</v>
      </c>
    </row>
    <row r="1430" spans="1:14" ht="14.25" customHeight="1" x14ac:dyDescent="0.15">
      <c r="A1430" s="49" t="s">
        <v>538</v>
      </c>
      <c r="B1430" s="1386" t="s">
        <v>539</v>
      </c>
      <c r="C1430" s="1387"/>
      <c r="D1430" s="1386" t="s">
        <v>540</v>
      </c>
      <c r="E1430" s="1387"/>
      <c r="F1430" s="1386" t="s">
        <v>541</v>
      </c>
      <c r="G1430" s="1390"/>
      <c r="H1430" s="1387"/>
      <c r="I1430" s="1386" t="s">
        <v>542</v>
      </c>
      <c r="J1430" s="1390"/>
      <c r="K1430" s="1390"/>
      <c r="L1430" s="1387"/>
      <c r="M1430" s="1381" t="s">
        <v>543</v>
      </c>
      <c r="N1430" s="1383" t="s">
        <v>544</v>
      </c>
    </row>
    <row r="1431" spans="1:14" ht="5" customHeight="1" x14ac:dyDescent="0.15">
      <c r="A1431" s="1385">
        <v>236676</v>
      </c>
      <c r="B1431" s="1388"/>
      <c r="C1431" s="1389"/>
      <c r="D1431" s="1388"/>
      <c r="E1431" s="1389"/>
      <c r="F1431" s="1388"/>
      <c r="G1431" s="1391"/>
      <c r="H1431" s="1389"/>
      <c r="I1431" s="1388"/>
      <c r="J1431" s="1391"/>
      <c r="K1431" s="1391"/>
      <c r="L1431" s="1389"/>
      <c r="M1431" s="1382"/>
      <c r="N1431" s="1384"/>
    </row>
    <row r="1432" spans="1:14" ht="16.5" customHeight="1" x14ac:dyDescent="0.15">
      <c r="A1432" s="1385"/>
      <c r="B1432" s="1376" t="s">
        <v>1147</v>
      </c>
      <c r="C1432" s="1377"/>
      <c r="D1432" s="1377" t="s">
        <v>1148</v>
      </c>
      <c r="E1432" s="1377"/>
      <c r="F1432" s="1378">
        <v>4464671</v>
      </c>
      <c r="G1432" s="1378"/>
      <c r="H1432" s="1378"/>
      <c r="I1432" s="1377" t="s">
        <v>547</v>
      </c>
      <c r="J1432" s="1377"/>
      <c r="K1432" s="1377"/>
      <c r="L1432" s="1377"/>
      <c r="M1432" s="1379"/>
      <c r="N1432" s="33">
        <v>5</v>
      </c>
    </row>
    <row r="1433" spans="1:14" ht="19.5" customHeight="1" x14ac:dyDescent="0.15">
      <c r="A1433" s="34"/>
      <c r="B1433" s="1329"/>
      <c r="C1433" s="1091"/>
      <c r="D1433" s="1373" t="s">
        <v>1148</v>
      </c>
      <c r="E1433" s="1373"/>
      <c r="F1433" s="1375">
        <v>4464672</v>
      </c>
      <c r="G1433" s="1375"/>
      <c r="H1433" s="1375"/>
      <c r="I1433" s="1373" t="s">
        <v>547</v>
      </c>
      <c r="J1433" s="1373"/>
      <c r="K1433" s="1373"/>
      <c r="L1433" s="1373"/>
      <c r="M1433" s="1380"/>
      <c r="N1433" s="37">
        <v>27</v>
      </c>
    </row>
    <row r="1434" spans="1:14" ht="18" customHeight="1" x14ac:dyDescent="0.15">
      <c r="A1434" s="44"/>
      <c r="B1434" s="1152"/>
      <c r="C1434" s="1154"/>
      <c r="D1434" s="1152"/>
      <c r="E1434" s="1154"/>
      <c r="F1434" s="1152"/>
      <c r="G1434" s="1153"/>
      <c r="H1434" s="1154"/>
      <c r="I1434" s="1152"/>
      <c r="J1434" s="1153"/>
      <c r="K1434" s="1153"/>
      <c r="L1434" s="1154"/>
      <c r="M1434" s="47" t="s">
        <v>548</v>
      </c>
      <c r="N1434" s="48">
        <v>32</v>
      </c>
    </row>
    <row r="1435" spans="1:14" ht="18" customHeight="1" x14ac:dyDescent="0.15">
      <c r="A1435" s="1381" t="s">
        <v>1149</v>
      </c>
      <c r="B1435" s="1396" t="s">
        <v>539</v>
      </c>
      <c r="C1435" s="1397"/>
      <c r="D1435" s="1396" t="s">
        <v>540</v>
      </c>
      <c r="E1435" s="1397"/>
      <c r="F1435" s="1396" t="s">
        <v>541</v>
      </c>
      <c r="G1435" s="1398"/>
      <c r="H1435" s="1397"/>
      <c r="I1435" s="1396" t="s">
        <v>542</v>
      </c>
      <c r="J1435" s="1398"/>
      <c r="K1435" s="1398"/>
      <c r="L1435" s="1397"/>
      <c r="M1435" s="50" t="s">
        <v>543</v>
      </c>
      <c r="N1435" s="51" t="s">
        <v>544</v>
      </c>
    </row>
    <row r="1436" spans="1:14" ht="17.75" customHeight="1" x14ac:dyDescent="0.15">
      <c r="A1436" s="1395"/>
      <c r="B1436" s="1376" t="s">
        <v>1150</v>
      </c>
      <c r="C1436" s="1377"/>
      <c r="D1436" s="1377" t="s">
        <v>1151</v>
      </c>
      <c r="E1436" s="1377"/>
      <c r="F1436" s="1378">
        <v>4462792</v>
      </c>
      <c r="G1436" s="1378"/>
      <c r="H1436" s="1378"/>
      <c r="I1436" s="1377" t="s">
        <v>547</v>
      </c>
      <c r="J1436" s="1377"/>
      <c r="K1436" s="1377"/>
      <c r="L1436" s="1377"/>
      <c r="M1436" s="45"/>
      <c r="N1436" s="33">
        <v>230</v>
      </c>
    </row>
    <row r="1437" spans="1:14" ht="2" customHeight="1" x14ac:dyDescent="0.15"/>
    <row r="1438" spans="1:14" ht="17.75" customHeight="1" x14ac:dyDescent="0.15">
      <c r="A1438" s="1392" t="s">
        <v>1149</v>
      </c>
      <c r="B1438" s="1365"/>
      <c r="C1438" s="1366"/>
      <c r="D1438" s="1365"/>
      <c r="E1438" s="1366"/>
      <c r="F1438" s="1365"/>
      <c r="G1438" s="1367"/>
      <c r="H1438" s="1366"/>
      <c r="I1438" s="1365"/>
      <c r="J1438" s="1367"/>
      <c r="K1438" s="1367"/>
      <c r="L1438" s="1366"/>
      <c r="M1438" s="38" t="s">
        <v>548</v>
      </c>
      <c r="N1438" s="40">
        <v>230</v>
      </c>
    </row>
    <row r="1439" spans="1:14" ht="18" customHeight="1" x14ac:dyDescent="0.15">
      <c r="A1439" s="1392"/>
      <c r="B1439" s="1376" t="s">
        <v>1152</v>
      </c>
      <c r="C1439" s="1377"/>
      <c r="D1439" s="1377" t="s">
        <v>1151</v>
      </c>
      <c r="E1439" s="1377"/>
      <c r="F1439" s="1378">
        <v>4462788</v>
      </c>
      <c r="G1439" s="1378"/>
      <c r="H1439" s="1378"/>
      <c r="I1439" s="1377" t="s">
        <v>547</v>
      </c>
      <c r="J1439" s="1377"/>
      <c r="K1439" s="1377"/>
      <c r="L1439" s="1377"/>
      <c r="M1439" s="42"/>
      <c r="N1439" s="43">
        <v>42</v>
      </c>
    </row>
    <row r="1440" spans="1:14" ht="18" customHeight="1" x14ac:dyDescent="0.15">
      <c r="A1440" s="1392"/>
      <c r="B1440" s="1365"/>
      <c r="C1440" s="1366"/>
      <c r="D1440" s="1365"/>
      <c r="E1440" s="1366"/>
      <c r="F1440" s="1365"/>
      <c r="G1440" s="1367"/>
      <c r="H1440" s="1366"/>
      <c r="I1440" s="1365"/>
      <c r="J1440" s="1367"/>
      <c r="K1440" s="1367"/>
      <c r="L1440" s="1366"/>
      <c r="M1440" s="38" t="s">
        <v>548</v>
      </c>
      <c r="N1440" s="40">
        <v>42</v>
      </c>
    </row>
    <row r="1441" spans="1:14" ht="18" customHeight="1" x14ac:dyDescent="0.15">
      <c r="A1441" s="1392"/>
      <c r="B1441" s="1376" t="s">
        <v>1153</v>
      </c>
      <c r="C1441" s="1377"/>
      <c r="D1441" s="1377" t="s">
        <v>1151</v>
      </c>
      <c r="E1441" s="1377"/>
      <c r="F1441" s="1378">
        <v>4462796</v>
      </c>
      <c r="G1441" s="1378"/>
      <c r="H1441" s="1378"/>
      <c r="I1441" s="1377" t="s">
        <v>547</v>
      </c>
      <c r="J1441" s="1377"/>
      <c r="K1441" s="1377"/>
      <c r="L1441" s="1377"/>
      <c r="M1441" s="42"/>
      <c r="N1441" s="43">
        <v>189</v>
      </c>
    </row>
    <row r="1442" spans="1:14" ht="18" customHeight="1" x14ac:dyDescent="0.15">
      <c r="A1442" s="1393"/>
      <c r="B1442" s="1152"/>
      <c r="C1442" s="1154"/>
      <c r="D1442" s="1152"/>
      <c r="E1442" s="1154"/>
      <c r="F1442" s="1152"/>
      <c r="G1442" s="1153"/>
      <c r="H1442" s="1154"/>
      <c r="I1442" s="1152"/>
      <c r="J1442" s="1153"/>
      <c r="K1442" s="1153"/>
      <c r="L1442" s="1154"/>
      <c r="M1442" s="47" t="s">
        <v>548</v>
      </c>
      <c r="N1442" s="48">
        <v>189</v>
      </c>
    </row>
    <row r="1443" spans="1:14" ht="18" customHeight="1" x14ac:dyDescent="0.15">
      <c r="A1443" s="1381" t="s">
        <v>1154</v>
      </c>
      <c r="B1443" s="1396" t="s">
        <v>539</v>
      </c>
      <c r="C1443" s="1397"/>
      <c r="D1443" s="1396" t="s">
        <v>540</v>
      </c>
      <c r="E1443" s="1397"/>
      <c r="F1443" s="1396" t="s">
        <v>541</v>
      </c>
      <c r="G1443" s="1398"/>
      <c r="H1443" s="1397"/>
      <c r="I1443" s="1396" t="s">
        <v>542</v>
      </c>
      <c r="J1443" s="1398"/>
      <c r="K1443" s="1398"/>
      <c r="L1443" s="1397"/>
      <c r="M1443" s="50" t="s">
        <v>543</v>
      </c>
      <c r="N1443" s="51" t="s">
        <v>544</v>
      </c>
    </row>
    <row r="1444" spans="1:14" ht="26.25" customHeight="1" x14ac:dyDescent="0.15">
      <c r="A1444" s="1394"/>
      <c r="B1444" s="1376" t="s">
        <v>1155</v>
      </c>
      <c r="C1444" s="1377"/>
      <c r="D1444" s="1377" t="s">
        <v>1156</v>
      </c>
      <c r="E1444" s="1377"/>
      <c r="F1444" s="1378">
        <v>4462120</v>
      </c>
      <c r="G1444" s="1378"/>
      <c r="H1444" s="1378"/>
      <c r="I1444" s="1377" t="s">
        <v>547</v>
      </c>
      <c r="J1444" s="1377"/>
      <c r="K1444" s="1377"/>
      <c r="L1444" s="1377"/>
      <c r="M1444" s="52"/>
      <c r="N1444" s="43">
        <v>250</v>
      </c>
    </row>
    <row r="1445" spans="1:14" ht="18" customHeight="1" x14ac:dyDescent="0.15">
      <c r="A1445" s="1395"/>
      <c r="B1445" s="1152"/>
      <c r="C1445" s="1154"/>
      <c r="D1445" s="1152"/>
      <c r="E1445" s="1154"/>
      <c r="F1445" s="1152"/>
      <c r="G1445" s="1153"/>
      <c r="H1445" s="1154"/>
      <c r="I1445" s="1152"/>
      <c r="J1445" s="1153"/>
      <c r="K1445" s="1153"/>
      <c r="L1445" s="1154"/>
      <c r="M1445" s="47" t="s">
        <v>548</v>
      </c>
      <c r="N1445" s="48">
        <v>250</v>
      </c>
    </row>
    <row r="1446" spans="1:14" ht="18" customHeight="1" x14ac:dyDescent="0.15">
      <c r="A1446" s="1381" t="s">
        <v>1157</v>
      </c>
      <c r="B1446" s="1396" t="s">
        <v>539</v>
      </c>
      <c r="C1446" s="1397"/>
      <c r="D1446" s="1396" t="s">
        <v>540</v>
      </c>
      <c r="E1446" s="1397"/>
      <c r="F1446" s="1396" t="s">
        <v>541</v>
      </c>
      <c r="G1446" s="1398"/>
      <c r="H1446" s="1397"/>
      <c r="I1446" s="1396" t="s">
        <v>542</v>
      </c>
      <c r="J1446" s="1398"/>
      <c r="K1446" s="1398"/>
      <c r="L1446" s="1397"/>
      <c r="M1446" s="50" t="s">
        <v>543</v>
      </c>
      <c r="N1446" s="51" t="s">
        <v>544</v>
      </c>
    </row>
    <row r="1447" spans="1:14" ht="26.25" customHeight="1" x14ac:dyDescent="0.15">
      <c r="A1447" s="1394"/>
      <c r="B1447" s="1376" t="s">
        <v>1158</v>
      </c>
      <c r="C1447" s="1377"/>
      <c r="D1447" s="1377" t="s">
        <v>1159</v>
      </c>
      <c r="E1447" s="1377"/>
      <c r="F1447" s="1378">
        <v>4462124</v>
      </c>
      <c r="G1447" s="1378"/>
      <c r="H1447" s="1378"/>
      <c r="I1447" s="1377" t="s">
        <v>547</v>
      </c>
      <c r="J1447" s="1377"/>
      <c r="K1447" s="1377"/>
      <c r="L1447" s="1377"/>
      <c r="M1447" s="52"/>
      <c r="N1447" s="43">
        <v>250</v>
      </c>
    </row>
    <row r="1448" spans="1:14" ht="18" customHeight="1" x14ac:dyDescent="0.15">
      <c r="A1448" s="1395"/>
      <c r="B1448" s="1152"/>
      <c r="C1448" s="1154"/>
      <c r="D1448" s="1152"/>
      <c r="E1448" s="1154"/>
      <c r="F1448" s="1152"/>
      <c r="G1448" s="1153"/>
      <c r="H1448" s="1154"/>
      <c r="I1448" s="1152"/>
      <c r="J1448" s="1153"/>
      <c r="K1448" s="1153"/>
      <c r="L1448" s="1154"/>
      <c r="M1448" s="47" t="s">
        <v>548</v>
      </c>
      <c r="N1448" s="48">
        <v>250</v>
      </c>
    </row>
    <row r="1449" spans="1:14" ht="14.25" customHeight="1" x14ac:dyDescent="0.15">
      <c r="A1449" s="32" t="s">
        <v>538</v>
      </c>
      <c r="B1449" s="1386" t="s">
        <v>539</v>
      </c>
      <c r="C1449" s="1387"/>
      <c r="D1449" s="1386" t="s">
        <v>540</v>
      </c>
      <c r="E1449" s="1387"/>
      <c r="F1449" s="1386" t="s">
        <v>541</v>
      </c>
      <c r="G1449" s="1390"/>
      <c r="H1449" s="1387"/>
      <c r="I1449" s="1386" t="s">
        <v>542</v>
      </c>
      <c r="J1449" s="1390"/>
      <c r="K1449" s="1390"/>
      <c r="L1449" s="1387"/>
      <c r="M1449" s="1381" t="s">
        <v>543</v>
      </c>
      <c r="N1449" s="1383" t="s">
        <v>544</v>
      </c>
    </row>
    <row r="1450" spans="1:14" ht="5" customHeight="1" x14ac:dyDescent="0.15">
      <c r="A1450" s="1385">
        <v>236913</v>
      </c>
      <c r="B1450" s="1388"/>
      <c r="C1450" s="1389"/>
      <c r="D1450" s="1388"/>
      <c r="E1450" s="1389"/>
      <c r="F1450" s="1388"/>
      <c r="G1450" s="1391"/>
      <c r="H1450" s="1389"/>
      <c r="I1450" s="1388"/>
      <c r="J1450" s="1391"/>
      <c r="K1450" s="1391"/>
      <c r="L1450" s="1389"/>
      <c r="M1450" s="1382"/>
      <c r="N1450" s="1384"/>
    </row>
    <row r="1451" spans="1:14" ht="16.5" customHeight="1" x14ac:dyDescent="0.15">
      <c r="A1451" s="1385"/>
      <c r="B1451" s="1376" t="s">
        <v>1160</v>
      </c>
      <c r="C1451" s="1377"/>
      <c r="D1451" s="1377" t="s">
        <v>967</v>
      </c>
      <c r="E1451" s="1377"/>
      <c r="F1451" s="1378">
        <v>4469306</v>
      </c>
      <c r="G1451" s="1378"/>
      <c r="H1451" s="1378"/>
      <c r="I1451" s="1377" t="s">
        <v>547</v>
      </c>
      <c r="J1451" s="1377"/>
      <c r="K1451" s="1377"/>
      <c r="L1451" s="1377"/>
      <c r="M1451" s="1379"/>
      <c r="N1451" s="33">
        <v>23</v>
      </c>
    </row>
    <row r="1452" spans="1:14" ht="19.5" customHeight="1" x14ac:dyDescent="0.15">
      <c r="A1452" s="34"/>
      <c r="B1452" s="1329"/>
      <c r="C1452" s="1091"/>
      <c r="D1452" s="1373" t="s">
        <v>967</v>
      </c>
      <c r="E1452" s="1373"/>
      <c r="F1452" s="1375">
        <v>4469307</v>
      </c>
      <c r="G1452" s="1375"/>
      <c r="H1452" s="1375"/>
      <c r="I1452" s="1373" t="s">
        <v>547</v>
      </c>
      <c r="J1452" s="1373"/>
      <c r="K1452" s="1373"/>
      <c r="L1452" s="1373"/>
      <c r="M1452" s="1380"/>
      <c r="N1452" s="37">
        <v>10</v>
      </c>
    </row>
    <row r="1453" spans="1:14" ht="18" customHeight="1" x14ac:dyDescent="0.15">
      <c r="A1453" s="34"/>
      <c r="B1453" s="1365"/>
      <c r="C1453" s="1366"/>
      <c r="D1453" s="1365"/>
      <c r="E1453" s="1366"/>
      <c r="F1453" s="1365"/>
      <c r="G1453" s="1367"/>
      <c r="H1453" s="1366"/>
      <c r="I1453" s="1365"/>
      <c r="J1453" s="1367"/>
      <c r="K1453" s="1367"/>
      <c r="L1453" s="1366"/>
      <c r="M1453" s="38" t="s">
        <v>548</v>
      </c>
      <c r="N1453" s="40">
        <v>33</v>
      </c>
    </row>
    <row r="1454" spans="1:14" ht="16.5" customHeight="1" x14ac:dyDescent="0.15">
      <c r="A1454" s="34"/>
      <c r="B1454" s="1376" t="s">
        <v>1161</v>
      </c>
      <c r="C1454" s="1377"/>
      <c r="D1454" s="1377" t="s">
        <v>967</v>
      </c>
      <c r="E1454" s="1377"/>
      <c r="F1454" s="1378">
        <v>4462272</v>
      </c>
      <c r="G1454" s="1378"/>
      <c r="H1454" s="1378"/>
      <c r="I1454" s="1377" t="s">
        <v>547</v>
      </c>
      <c r="J1454" s="1377"/>
      <c r="K1454" s="1377"/>
      <c r="L1454" s="1377"/>
      <c r="M1454" s="1379"/>
      <c r="N1454" s="33">
        <v>23</v>
      </c>
    </row>
    <row r="1455" spans="1:14" ht="19.5" customHeight="1" x14ac:dyDescent="0.15">
      <c r="A1455" s="34"/>
      <c r="B1455" s="1329"/>
      <c r="C1455" s="1091"/>
      <c r="D1455" s="1373" t="s">
        <v>967</v>
      </c>
      <c r="E1455" s="1373"/>
      <c r="F1455" s="1375">
        <v>4462273</v>
      </c>
      <c r="G1455" s="1375"/>
      <c r="H1455" s="1375"/>
      <c r="I1455" s="1373" t="s">
        <v>547</v>
      </c>
      <c r="J1455" s="1373"/>
      <c r="K1455" s="1373"/>
      <c r="L1455" s="1373"/>
      <c r="M1455" s="1380"/>
      <c r="N1455" s="37">
        <v>35</v>
      </c>
    </row>
    <row r="1456" spans="1:14" ht="18" customHeight="1" x14ac:dyDescent="0.15">
      <c r="A1456" s="34"/>
      <c r="B1456" s="1365"/>
      <c r="C1456" s="1366"/>
      <c r="D1456" s="1365"/>
      <c r="E1456" s="1366"/>
      <c r="F1456" s="1365"/>
      <c r="G1456" s="1367"/>
      <c r="H1456" s="1366"/>
      <c r="I1456" s="1365"/>
      <c r="J1456" s="1367"/>
      <c r="K1456" s="1367"/>
      <c r="L1456" s="1366"/>
      <c r="M1456" s="38" t="s">
        <v>548</v>
      </c>
      <c r="N1456" s="40">
        <v>58</v>
      </c>
    </row>
    <row r="1457" spans="1:14" ht="16.5" customHeight="1" x14ac:dyDescent="0.15">
      <c r="A1457" s="34"/>
      <c r="B1457" s="1376" t="s">
        <v>1162</v>
      </c>
      <c r="C1457" s="1377"/>
      <c r="D1457" s="1377" t="s">
        <v>967</v>
      </c>
      <c r="E1457" s="1377"/>
      <c r="F1457" s="1378">
        <v>4462277</v>
      </c>
      <c r="G1457" s="1378"/>
      <c r="H1457" s="1378"/>
      <c r="I1457" s="1377" t="s">
        <v>547</v>
      </c>
      <c r="J1457" s="1377"/>
      <c r="K1457" s="1377"/>
      <c r="L1457" s="1377"/>
      <c r="M1457" s="1379"/>
      <c r="N1457" s="33">
        <v>23</v>
      </c>
    </row>
    <row r="1458" spans="1:14" ht="19.5" customHeight="1" x14ac:dyDescent="0.15">
      <c r="A1458" s="34"/>
      <c r="B1458" s="1329"/>
      <c r="C1458" s="1091"/>
      <c r="D1458" s="1373" t="s">
        <v>967</v>
      </c>
      <c r="E1458" s="1373"/>
      <c r="F1458" s="1375">
        <v>4462278</v>
      </c>
      <c r="G1458" s="1375"/>
      <c r="H1458" s="1375"/>
      <c r="I1458" s="1373" t="s">
        <v>547</v>
      </c>
      <c r="J1458" s="1373"/>
      <c r="K1458" s="1373"/>
      <c r="L1458" s="1373"/>
      <c r="M1458" s="1380"/>
      <c r="N1458" s="37">
        <v>35</v>
      </c>
    </row>
    <row r="1459" spans="1:14" ht="18" customHeight="1" x14ac:dyDescent="0.15">
      <c r="A1459" s="34"/>
      <c r="B1459" s="1365"/>
      <c r="C1459" s="1366"/>
      <c r="D1459" s="1365"/>
      <c r="E1459" s="1366"/>
      <c r="F1459" s="1365"/>
      <c r="G1459" s="1367"/>
      <c r="H1459" s="1366"/>
      <c r="I1459" s="1365"/>
      <c r="J1459" s="1367"/>
      <c r="K1459" s="1367"/>
      <c r="L1459" s="1366"/>
      <c r="M1459" s="38" t="s">
        <v>548</v>
      </c>
      <c r="N1459" s="40">
        <v>58</v>
      </c>
    </row>
    <row r="1460" spans="1:14" ht="16.5" customHeight="1" x14ac:dyDescent="0.15">
      <c r="A1460" s="34"/>
      <c r="B1460" s="1376" t="s">
        <v>1163</v>
      </c>
      <c r="C1460" s="1377"/>
      <c r="D1460" s="1377" t="s">
        <v>967</v>
      </c>
      <c r="E1460" s="1377"/>
      <c r="F1460" s="1378">
        <v>4463553</v>
      </c>
      <c r="G1460" s="1378"/>
      <c r="H1460" s="1378"/>
      <c r="I1460" s="1377" t="s">
        <v>547</v>
      </c>
      <c r="J1460" s="1377"/>
      <c r="K1460" s="1377"/>
      <c r="L1460" s="1377"/>
      <c r="M1460" s="1379"/>
      <c r="N1460" s="33">
        <v>23</v>
      </c>
    </row>
    <row r="1461" spans="1:14" ht="19.5" customHeight="1" x14ac:dyDescent="0.15">
      <c r="A1461" s="34"/>
      <c r="B1461" s="1329"/>
      <c r="C1461" s="1091"/>
      <c r="D1461" s="1373" t="s">
        <v>967</v>
      </c>
      <c r="E1461" s="1373"/>
      <c r="F1461" s="1375">
        <v>4463554</v>
      </c>
      <c r="G1461" s="1375"/>
      <c r="H1461" s="1375"/>
      <c r="I1461" s="1373" t="s">
        <v>547</v>
      </c>
      <c r="J1461" s="1373"/>
      <c r="K1461" s="1373"/>
      <c r="L1461" s="1373"/>
      <c r="M1461" s="1380"/>
      <c r="N1461" s="37">
        <v>35</v>
      </c>
    </row>
    <row r="1462" spans="1:14" ht="18" customHeight="1" x14ac:dyDescent="0.15">
      <c r="A1462" s="34"/>
      <c r="B1462" s="1365"/>
      <c r="C1462" s="1366"/>
      <c r="D1462" s="1365"/>
      <c r="E1462" s="1366"/>
      <c r="F1462" s="1365"/>
      <c r="G1462" s="1367"/>
      <c r="H1462" s="1366"/>
      <c r="I1462" s="1365"/>
      <c r="J1462" s="1367"/>
      <c r="K1462" s="1367"/>
      <c r="L1462" s="1366"/>
      <c r="M1462" s="38" t="s">
        <v>548</v>
      </c>
      <c r="N1462" s="40">
        <v>58</v>
      </c>
    </row>
    <row r="1463" spans="1:14" ht="16.5" customHeight="1" x14ac:dyDescent="0.15">
      <c r="A1463" s="34"/>
      <c r="B1463" s="1376" t="s">
        <v>1164</v>
      </c>
      <c r="C1463" s="1377"/>
      <c r="D1463" s="1377" t="s">
        <v>967</v>
      </c>
      <c r="E1463" s="1377"/>
      <c r="F1463" s="1378">
        <v>4463548</v>
      </c>
      <c r="G1463" s="1378"/>
      <c r="H1463" s="1378"/>
      <c r="I1463" s="1377" t="s">
        <v>547</v>
      </c>
      <c r="J1463" s="1377"/>
      <c r="K1463" s="1377"/>
      <c r="L1463" s="1377"/>
      <c r="M1463" s="1379"/>
      <c r="N1463" s="33">
        <v>23</v>
      </c>
    </row>
    <row r="1464" spans="1:14" ht="19.5" customHeight="1" x14ac:dyDescent="0.15">
      <c r="A1464" s="34"/>
      <c r="B1464" s="1329"/>
      <c r="C1464" s="1091"/>
      <c r="D1464" s="1373" t="s">
        <v>967</v>
      </c>
      <c r="E1464" s="1373"/>
      <c r="F1464" s="1375">
        <v>4463549</v>
      </c>
      <c r="G1464" s="1375"/>
      <c r="H1464" s="1375"/>
      <c r="I1464" s="1373" t="s">
        <v>547</v>
      </c>
      <c r="J1464" s="1373"/>
      <c r="K1464" s="1373"/>
      <c r="L1464" s="1373"/>
      <c r="M1464" s="1380"/>
      <c r="N1464" s="37">
        <v>35</v>
      </c>
    </row>
    <row r="1465" spans="1:14" ht="18" customHeight="1" x14ac:dyDescent="0.15">
      <c r="A1465" s="34"/>
      <c r="B1465" s="1365"/>
      <c r="C1465" s="1366"/>
      <c r="D1465" s="1365"/>
      <c r="E1465" s="1366"/>
      <c r="F1465" s="1365"/>
      <c r="G1465" s="1367"/>
      <c r="H1465" s="1366"/>
      <c r="I1465" s="1365"/>
      <c r="J1465" s="1367"/>
      <c r="K1465" s="1367"/>
      <c r="L1465" s="1366"/>
      <c r="M1465" s="38" t="s">
        <v>548</v>
      </c>
      <c r="N1465" s="40">
        <v>58</v>
      </c>
    </row>
    <row r="1466" spans="1:14" ht="16.5" customHeight="1" x14ac:dyDescent="0.15">
      <c r="A1466" s="34"/>
      <c r="B1466" s="1376" t="s">
        <v>1165</v>
      </c>
      <c r="C1466" s="1377"/>
      <c r="D1466" s="1377" t="s">
        <v>967</v>
      </c>
      <c r="E1466" s="1377"/>
      <c r="F1466" s="1378">
        <v>4463568</v>
      </c>
      <c r="G1466" s="1378"/>
      <c r="H1466" s="1378"/>
      <c r="I1466" s="1377" t="s">
        <v>547</v>
      </c>
      <c r="J1466" s="1377"/>
      <c r="K1466" s="1377"/>
      <c r="L1466" s="1377"/>
      <c r="M1466" s="1379"/>
      <c r="N1466" s="33">
        <v>23</v>
      </c>
    </row>
    <row r="1467" spans="1:14" ht="19.5" customHeight="1" x14ac:dyDescent="0.15">
      <c r="A1467" s="34"/>
      <c r="B1467" s="1329"/>
      <c r="C1467" s="1091"/>
      <c r="D1467" s="1373" t="s">
        <v>967</v>
      </c>
      <c r="E1467" s="1373"/>
      <c r="F1467" s="1375">
        <v>4463569</v>
      </c>
      <c r="G1467" s="1375"/>
      <c r="H1467" s="1375"/>
      <c r="I1467" s="1373" t="s">
        <v>547</v>
      </c>
      <c r="J1467" s="1373"/>
      <c r="K1467" s="1373"/>
      <c r="L1467" s="1373"/>
      <c r="M1467" s="1380"/>
      <c r="N1467" s="37">
        <v>35</v>
      </c>
    </row>
    <row r="1468" spans="1:14" ht="18" customHeight="1" x14ac:dyDescent="0.15">
      <c r="A1468" s="34"/>
      <c r="B1468" s="1365"/>
      <c r="C1468" s="1366"/>
      <c r="D1468" s="1365"/>
      <c r="E1468" s="1366"/>
      <c r="F1468" s="1365"/>
      <c r="G1468" s="1367"/>
      <c r="H1468" s="1366"/>
      <c r="I1468" s="1365"/>
      <c r="J1468" s="1367"/>
      <c r="K1468" s="1367"/>
      <c r="L1468" s="1366"/>
      <c r="M1468" s="38" t="s">
        <v>548</v>
      </c>
      <c r="N1468" s="40">
        <v>58</v>
      </c>
    </row>
    <row r="1469" spans="1:14" ht="16.5" customHeight="1" x14ac:dyDescent="0.15">
      <c r="A1469" s="34"/>
      <c r="B1469" s="1376" t="s">
        <v>1166</v>
      </c>
      <c r="C1469" s="1377"/>
      <c r="D1469" s="1377" t="s">
        <v>967</v>
      </c>
      <c r="E1469" s="1377"/>
      <c r="F1469" s="1378">
        <v>4463563</v>
      </c>
      <c r="G1469" s="1378"/>
      <c r="H1469" s="1378"/>
      <c r="I1469" s="1377" t="s">
        <v>547</v>
      </c>
      <c r="J1469" s="1377"/>
      <c r="K1469" s="1377"/>
      <c r="L1469" s="1377"/>
      <c r="M1469" s="1379"/>
      <c r="N1469" s="33">
        <v>23</v>
      </c>
    </row>
    <row r="1470" spans="1:14" ht="19.5" customHeight="1" x14ac:dyDescent="0.15">
      <c r="A1470" s="34"/>
      <c r="B1470" s="1329"/>
      <c r="C1470" s="1091"/>
      <c r="D1470" s="1373" t="s">
        <v>967</v>
      </c>
      <c r="E1470" s="1373"/>
      <c r="F1470" s="1375">
        <v>4463564</v>
      </c>
      <c r="G1470" s="1375"/>
      <c r="H1470" s="1375"/>
      <c r="I1470" s="1373" t="s">
        <v>547</v>
      </c>
      <c r="J1470" s="1373"/>
      <c r="K1470" s="1373"/>
      <c r="L1470" s="1373"/>
      <c r="M1470" s="1380"/>
      <c r="N1470" s="37">
        <v>35</v>
      </c>
    </row>
    <row r="1471" spans="1:14" ht="18" customHeight="1" x14ac:dyDescent="0.15">
      <c r="A1471" s="34"/>
      <c r="B1471" s="1365"/>
      <c r="C1471" s="1366"/>
      <c r="D1471" s="1365"/>
      <c r="E1471" s="1366"/>
      <c r="F1471" s="1365"/>
      <c r="G1471" s="1367"/>
      <c r="H1471" s="1366"/>
      <c r="I1471" s="1365"/>
      <c r="J1471" s="1367"/>
      <c r="K1471" s="1367"/>
      <c r="L1471" s="1366"/>
      <c r="M1471" s="38" t="s">
        <v>548</v>
      </c>
      <c r="N1471" s="40">
        <v>58</v>
      </c>
    </row>
    <row r="1472" spans="1:14" ht="16.5" customHeight="1" x14ac:dyDescent="0.15">
      <c r="A1472" s="34"/>
      <c r="B1472" s="1376" t="s">
        <v>1167</v>
      </c>
      <c r="C1472" s="1377"/>
      <c r="D1472" s="1377" t="s">
        <v>967</v>
      </c>
      <c r="E1472" s="1377"/>
      <c r="F1472" s="1378">
        <v>4463558</v>
      </c>
      <c r="G1472" s="1378"/>
      <c r="H1472" s="1378"/>
      <c r="I1472" s="1377" t="s">
        <v>547</v>
      </c>
      <c r="J1472" s="1377"/>
      <c r="K1472" s="1377"/>
      <c r="L1472" s="1377"/>
      <c r="M1472" s="1379"/>
      <c r="N1472" s="33">
        <v>23</v>
      </c>
    </row>
    <row r="1473" spans="1:14" ht="19.25" customHeight="1" x14ac:dyDescent="0.15">
      <c r="A1473" s="44"/>
      <c r="B1473" s="1329"/>
      <c r="C1473" s="1091"/>
      <c r="D1473" s="1373" t="s">
        <v>967</v>
      </c>
      <c r="E1473" s="1373"/>
      <c r="F1473" s="1375">
        <v>4463559</v>
      </c>
      <c r="G1473" s="1375"/>
      <c r="H1473" s="1375"/>
      <c r="I1473" s="1373" t="s">
        <v>547</v>
      </c>
      <c r="J1473" s="1373"/>
      <c r="K1473" s="1373"/>
      <c r="L1473" s="1373"/>
      <c r="M1473" s="1078"/>
      <c r="N1473" s="35">
        <v>35</v>
      </c>
    </row>
    <row r="1474" spans="1:14" ht="2" customHeight="1" x14ac:dyDescent="0.15"/>
    <row r="1475" spans="1:14" ht="14.25" customHeight="1" x14ac:dyDescent="0.15">
      <c r="A1475" s="53" t="s">
        <v>538</v>
      </c>
      <c r="B1475" s="1329"/>
      <c r="C1475" s="1330"/>
      <c r="D1475" s="1329"/>
      <c r="E1475" s="1330"/>
      <c r="F1475" s="1329"/>
      <c r="G1475" s="1091"/>
      <c r="H1475" s="1330"/>
      <c r="I1475" s="1329"/>
      <c r="J1475" s="1091"/>
      <c r="K1475" s="1091"/>
      <c r="L1475" s="1330"/>
      <c r="M1475" s="1400" t="s">
        <v>548</v>
      </c>
      <c r="N1475" s="1419">
        <v>58</v>
      </c>
    </row>
    <row r="1476" spans="1:14" ht="5" customHeight="1" x14ac:dyDescent="0.15">
      <c r="A1476" s="1399">
        <v>236913</v>
      </c>
      <c r="B1476" s="1365"/>
      <c r="C1476" s="1366"/>
      <c r="D1476" s="1365"/>
      <c r="E1476" s="1366"/>
      <c r="F1476" s="1365"/>
      <c r="G1476" s="1367"/>
      <c r="H1476" s="1366"/>
      <c r="I1476" s="1365"/>
      <c r="J1476" s="1367"/>
      <c r="K1476" s="1367"/>
      <c r="L1476" s="1366"/>
      <c r="M1476" s="1401"/>
      <c r="N1476" s="1420"/>
    </row>
    <row r="1477" spans="1:14" ht="16.5" customHeight="1" x14ac:dyDescent="0.15">
      <c r="A1477" s="1399"/>
      <c r="B1477" s="1415" t="s">
        <v>1168</v>
      </c>
      <c r="C1477" s="1416"/>
      <c r="D1477" s="1377" t="s">
        <v>967</v>
      </c>
      <c r="E1477" s="1377"/>
      <c r="F1477" s="1378">
        <v>4464410</v>
      </c>
      <c r="G1477" s="1378"/>
      <c r="H1477" s="1378"/>
      <c r="I1477" s="1377" t="s">
        <v>547</v>
      </c>
      <c r="J1477" s="1377"/>
      <c r="K1477" s="1377"/>
      <c r="L1477" s="1377"/>
      <c r="M1477" s="1379"/>
      <c r="N1477" s="33">
        <v>23</v>
      </c>
    </row>
    <row r="1478" spans="1:14" ht="19.5" customHeight="1" x14ac:dyDescent="0.15">
      <c r="A1478" s="55"/>
      <c r="B1478" s="1329"/>
      <c r="C1478" s="1091"/>
      <c r="D1478" s="1373" t="s">
        <v>967</v>
      </c>
      <c r="E1478" s="1373"/>
      <c r="F1478" s="1375">
        <v>4464411</v>
      </c>
      <c r="G1478" s="1375"/>
      <c r="H1478" s="1375"/>
      <c r="I1478" s="1373" t="s">
        <v>547</v>
      </c>
      <c r="J1478" s="1373"/>
      <c r="K1478" s="1373"/>
      <c r="L1478" s="1373"/>
      <c r="M1478" s="1380"/>
      <c r="N1478" s="37">
        <v>35</v>
      </c>
    </row>
    <row r="1479" spans="1:14" ht="18" customHeight="1" x14ac:dyDescent="0.15">
      <c r="A1479" s="55"/>
      <c r="B1479" s="1365"/>
      <c r="C1479" s="1366"/>
      <c r="D1479" s="1365"/>
      <c r="E1479" s="1366"/>
      <c r="F1479" s="1365"/>
      <c r="G1479" s="1367"/>
      <c r="H1479" s="1366"/>
      <c r="I1479" s="1365"/>
      <c r="J1479" s="1367"/>
      <c r="K1479" s="1367"/>
      <c r="L1479" s="1366"/>
      <c r="M1479" s="38" t="s">
        <v>548</v>
      </c>
      <c r="N1479" s="40">
        <v>58</v>
      </c>
    </row>
    <row r="1480" spans="1:14" ht="16.5" customHeight="1" x14ac:dyDescent="0.15">
      <c r="A1480" s="55"/>
      <c r="B1480" s="1415" t="s">
        <v>1169</v>
      </c>
      <c r="C1480" s="1416"/>
      <c r="D1480" s="1377" t="s">
        <v>967</v>
      </c>
      <c r="E1480" s="1377"/>
      <c r="F1480" s="1378">
        <v>4464420</v>
      </c>
      <c r="G1480" s="1378"/>
      <c r="H1480" s="1378"/>
      <c r="I1480" s="1377" t="s">
        <v>547</v>
      </c>
      <c r="J1480" s="1377"/>
      <c r="K1480" s="1377"/>
      <c r="L1480" s="1377"/>
      <c r="M1480" s="1379"/>
      <c r="N1480" s="33">
        <v>23</v>
      </c>
    </row>
    <row r="1481" spans="1:14" ht="19.5" customHeight="1" x14ac:dyDescent="0.15">
      <c r="A1481" s="55"/>
      <c r="B1481" s="1329"/>
      <c r="C1481" s="1091"/>
      <c r="D1481" s="1373" t="s">
        <v>967</v>
      </c>
      <c r="E1481" s="1373"/>
      <c r="F1481" s="1375">
        <v>4464421</v>
      </c>
      <c r="G1481" s="1375"/>
      <c r="H1481" s="1375"/>
      <c r="I1481" s="1373" t="s">
        <v>547</v>
      </c>
      <c r="J1481" s="1373"/>
      <c r="K1481" s="1373"/>
      <c r="L1481" s="1373"/>
      <c r="M1481" s="1380"/>
      <c r="N1481" s="37">
        <v>35</v>
      </c>
    </row>
    <row r="1482" spans="1:14" ht="18" customHeight="1" x14ac:dyDescent="0.15">
      <c r="A1482" s="55"/>
      <c r="B1482" s="1365"/>
      <c r="C1482" s="1366"/>
      <c r="D1482" s="1365"/>
      <c r="E1482" s="1366"/>
      <c r="F1482" s="1365"/>
      <c r="G1482" s="1367"/>
      <c r="H1482" s="1366"/>
      <c r="I1482" s="1365"/>
      <c r="J1482" s="1367"/>
      <c r="K1482" s="1367"/>
      <c r="L1482" s="1366"/>
      <c r="M1482" s="38" t="s">
        <v>548</v>
      </c>
      <c r="N1482" s="40">
        <v>58</v>
      </c>
    </row>
    <row r="1483" spans="1:14" ht="16.5" customHeight="1" x14ac:dyDescent="0.15">
      <c r="A1483" s="55"/>
      <c r="B1483" s="1415" t="s">
        <v>1170</v>
      </c>
      <c r="C1483" s="1416"/>
      <c r="D1483" s="1377" t="s">
        <v>967</v>
      </c>
      <c r="E1483" s="1377"/>
      <c r="F1483" s="1378">
        <v>4464415</v>
      </c>
      <c r="G1483" s="1378"/>
      <c r="H1483" s="1378"/>
      <c r="I1483" s="1377" t="s">
        <v>547</v>
      </c>
      <c r="J1483" s="1377"/>
      <c r="K1483" s="1377"/>
      <c r="L1483" s="1377"/>
      <c r="M1483" s="1379"/>
      <c r="N1483" s="33">
        <v>23</v>
      </c>
    </row>
    <row r="1484" spans="1:14" ht="19.5" customHeight="1" x14ac:dyDescent="0.15">
      <c r="A1484" s="55"/>
      <c r="B1484" s="1329"/>
      <c r="C1484" s="1091"/>
      <c r="D1484" s="1373" t="s">
        <v>967</v>
      </c>
      <c r="E1484" s="1373"/>
      <c r="F1484" s="1375">
        <v>4464416</v>
      </c>
      <c r="G1484" s="1375"/>
      <c r="H1484" s="1375"/>
      <c r="I1484" s="1373" t="s">
        <v>547</v>
      </c>
      <c r="J1484" s="1373"/>
      <c r="K1484" s="1373"/>
      <c r="L1484" s="1373"/>
      <c r="M1484" s="1380"/>
      <c r="N1484" s="37">
        <v>35</v>
      </c>
    </row>
    <row r="1485" spans="1:14" ht="18" customHeight="1" x14ac:dyDescent="0.15">
      <c r="A1485" s="55"/>
      <c r="B1485" s="1365"/>
      <c r="C1485" s="1366"/>
      <c r="D1485" s="1365"/>
      <c r="E1485" s="1366"/>
      <c r="F1485" s="1365"/>
      <c r="G1485" s="1367"/>
      <c r="H1485" s="1366"/>
      <c r="I1485" s="1365"/>
      <c r="J1485" s="1367"/>
      <c r="K1485" s="1367"/>
      <c r="L1485" s="1366"/>
      <c r="M1485" s="38" t="s">
        <v>548</v>
      </c>
      <c r="N1485" s="40">
        <v>58</v>
      </c>
    </row>
    <row r="1486" spans="1:14" ht="16.5" customHeight="1" x14ac:dyDescent="0.15">
      <c r="A1486" s="55"/>
      <c r="B1486" s="1415" t="s">
        <v>1171</v>
      </c>
      <c r="C1486" s="1416"/>
      <c r="D1486" s="1377" t="s">
        <v>967</v>
      </c>
      <c r="E1486" s="1377"/>
      <c r="F1486" s="1378">
        <v>4465447</v>
      </c>
      <c r="G1486" s="1378"/>
      <c r="H1486" s="1378"/>
      <c r="I1486" s="1377" t="s">
        <v>547</v>
      </c>
      <c r="J1486" s="1377"/>
      <c r="K1486" s="1377"/>
      <c r="L1486" s="1377"/>
      <c r="M1486" s="1368"/>
      <c r="N1486" s="33">
        <v>23</v>
      </c>
    </row>
    <row r="1487" spans="1:14" ht="18" customHeight="1" x14ac:dyDescent="0.15">
      <c r="A1487" s="55"/>
      <c r="B1487" s="1329"/>
      <c r="C1487" s="1091"/>
      <c r="D1487" s="1373" t="s">
        <v>967</v>
      </c>
      <c r="E1487" s="1373"/>
      <c r="F1487" s="1375">
        <v>4465448</v>
      </c>
      <c r="G1487" s="1375"/>
      <c r="H1487" s="1375"/>
      <c r="I1487" s="1373" t="s">
        <v>547</v>
      </c>
      <c r="J1487" s="1373"/>
      <c r="K1487" s="1373"/>
      <c r="L1487" s="1373"/>
      <c r="M1487" s="1369"/>
      <c r="N1487" s="35">
        <v>27</v>
      </c>
    </row>
    <row r="1488" spans="1:14" ht="19.5" customHeight="1" x14ac:dyDescent="0.15">
      <c r="A1488" s="55"/>
      <c r="B1488" s="1329"/>
      <c r="C1488" s="1091"/>
      <c r="D1488" s="1373" t="s">
        <v>967</v>
      </c>
      <c r="E1488" s="1373"/>
      <c r="F1488" s="1375">
        <v>4465449</v>
      </c>
      <c r="G1488" s="1375"/>
      <c r="H1488" s="1375"/>
      <c r="I1488" s="1373" t="s">
        <v>547</v>
      </c>
      <c r="J1488" s="1373"/>
      <c r="K1488" s="1373"/>
      <c r="L1488" s="1373"/>
      <c r="M1488" s="1370"/>
      <c r="N1488" s="37">
        <v>35</v>
      </c>
    </row>
    <row r="1489" spans="1:14" ht="18" customHeight="1" x14ac:dyDescent="0.15">
      <c r="A1489" s="55"/>
      <c r="B1489" s="1365"/>
      <c r="C1489" s="1366"/>
      <c r="D1489" s="1365"/>
      <c r="E1489" s="1366"/>
      <c r="F1489" s="1365"/>
      <c r="G1489" s="1367"/>
      <c r="H1489" s="1366"/>
      <c r="I1489" s="1365"/>
      <c r="J1489" s="1367"/>
      <c r="K1489" s="1367"/>
      <c r="L1489" s="1366"/>
      <c r="M1489" s="38" t="s">
        <v>548</v>
      </c>
      <c r="N1489" s="40">
        <v>85</v>
      </c>
    </row>
    <row r="1490" spans="1:14" ht="16.5" customHeight="1" x14ac:dyDescent="0.15">
      <c r="A1490" s="55"/>
      <c r="B1490" s="1415" t="s">
        <v>1172</v>
      </c>
      <c r="C1490" s="1416"/>
      <c r="D1490" s="1377" t="s">
        <v>967</v>
      </c>
      <c r="E1490" s="1377"/>
      <c r="F1490" s="1378">
        <v>4466267</v>
      </c>
      <c r="G1490" s="1378"/>
      <c r="H1490" s="1378"/>
      <c r="I1490" s="1377" t="s">
        <v>547</v>
      </c>
      <c r="J1490" s="1377"/>
      <c r="K1490" s="1377"/>
      <c r="L1490" s="1377"/>
      <c r="M1490" s="1368"/>
      <c r="N1490" s="33">
        <v>23</v>
      </c>
    </row>
    <row r="1491" spans="1:14" ht="18" customHeight="1" x14ac:dyDescent="0.15">
      <c r="A1491" s="55"/>
      <c r="B1491" s="1329"/>
      <c r="C1491" s="1091"/>
      <c r="D1491" s="1373" t="s">
        <v>967</v>
      </c>
      <c r="E1491" s="1373"/>
      <c r="F1491" s="1375">
        <v>4466268</v>
      </c>
      <c r="G1491" s="1375"/>
      <c r="H1491" s="1375"/>
      <c r="I1491" s="1373" t="s">
        <v>547</v>
      </c>
      <c r="J1491" s="1373"/>
      <c r="K1491" s="1373"/>
      <c r="L1491" s="1373"/>
      <c r="M1491" s="1369"/>
      <c r="N1491" s="35">
        <v>27</v>
      </c>
    </row>
    <row r="1492" spans="1:14" ht="19.5" customHeight="1" x14ac:dyDescent="0.15">
      <c r="A1492" s="55"/>
      <c r="B1492" s="1329"/>
      <c r="C1492" s="1091"/>
      <c r="D1492" s="1373" t="s">
        <v>967</v>
      </c>
      <c r="E1492" s="1373"/>
      <c r="F1492" s="1375">
        <v>4466269</v>
      </c>
      <c r="G1492" s="1375"/>
      <c r="H1492" s="1375"/>
      <c r="I1492" s="1373" t="s">
        <v>547</v>
      </c>
      <c r="J1492" s="1373"/>
      <c r="K1492" s="1373"/>
      <c r="L1492" s="1373"/>
      <c r="M1492" s="1370"/>
      <c r="N1492" s="37">
        <v>35</v>
      </c>
    </row>
    <row r="1493" spans="1:14" ht="18" customHeight="1" x14ac:dyDescent="0.15">
      <c r="A1493" s="55"/>
      <c r="B1493" s="1365"/>
      <c r="C1493" s="1366"/>
      <c r="D1493" s="1365"/>
      <c r="E1493" s="1366"/>
      <c r="F1493" s="1365"/>
      <c r="G1493" s="1367"/>
      <c r="H1493" s="1366"/>
      <c r="I1493" s="1365"/>
      <c r="J1493" s="1367"/>
      <c r="K1493" s="1367"/>
      <c r="L1493" s="1366"/>
      <c r="M1493" s="38" t="s">
        <v>548</v>
      </c>
      <c r="N1493" s="40">
        <v>85</v>
      </c>
    </row>
    <row r="1494" spans="1:14" ht="16.5" customHeight="1" x14ac:dyDescent="0.15">
      <c r="A1494" s="55"/>
      <c r="B1494" s="1415" t="s">
        <v>1173</v>
      </c>
      <c r="C1494" s="1416"/>
      <c r="D1494" s="1377" t="s">
        <v>967</v>
      </c>
      <c r="E1494" s="1377"/>
      <c r="F1494" s="1378">
        <v>4466262</v>
      </c>
      <c r="G1494" s="1378"/>
      <c r="H1494" s="1378"/>
      <c r="I1494" s="1377" t="s">
        <v>547</v>
      </c>
      <c r="J1494" s="1377"/>
      <c r="K1494" s="1377"/>
      <c r="L1494" s="1377"/>
      <c r="M1494" s="1379"/>
      <c r="N1494" s="33">
        <v>23</v>
      </c>
    </row>
    <row r="1495" spans="1:14" ht="19.5" customHeight="1" x14ac:dyDescent="0.15">
      <c r="A1495" s="55"/>
      <c r="B1495" s="1329"/>
      <c r="C1495" s="1091"/>
      <c r="D1495" s="1373" t="s">
        <v>967</v>
      </c>
      <c r="E1495" s="1373"/>
      <c r="F1495" s="1375">
        <v>4466263</v>
      </c>
      <c r="G1495" s="1375"/>
      <c r="H1495" s="1375"/>
      <c r="I1495" s="1373" t="s">
        <v>547</v>
      </c>
      <c r="J1495" s="1373"/>
      <c r="K1495" s="1373"/>
      <c r="L1495" s="1373"/>
      <c r="M1495" s="1380"/>
      <c r="N1495" s="37">
        <v>35</v>
      </c>
    </row>
    <row r="1496" spans="1:14" ht="18" customHeight="1" x14ac:dyDescent="0.15">
      <c r="A1496" s="55"/>
      <c r="B1496" s="1365"/>
      <c r="C1496" s="1366"/>
      <c r="D1496" s="1365"/>
      <c r="E1496" s="1366"/>
      <c r="F1496" s="1365"/>
      <c r="G1496" s="1367"/>
      <c r="H1496" s="1366"/>
      <c r="I1496" s="1365"/>
      <c r="J1496" s="1367"/>
      <c r="K1496" s="1367"/>
      <c r="L1496" s="1366"/>
      <c r="M1496" s="38" t="s">
        <v>548</v>
      </c>
      <c r="N1496" s="40">
        <v>58</v>
      </c>
    </row>
    <row r="1497" spans="1:14" ht="16.5" customHeight="1" x14ac:dyDescent="0.15">
      <c r="A1497" s="55"/>
      <c r="B1497" s="1415" t="s">
        <v>1174</v>
      </c>
      <c r="C1497" s="1416"/>
      <c r="D1497" s="1377" t="s">
        <v>967</v>
      </c>
      <c r="E1497" s="1377"/>
      <c r="F1497" s="1378">
        <v>4466257</v>
      </c>
      <c r="G1497" s="1378"/>
      <c r="H1497" s="1378"/>
      <c r="I1497" s="1377" t="s">
        <v>547</v>
      </c>
      <c r="J1497" s="1377"/>
      <c r="K1497" s="1377"/>
      <c r="L1497" s="1377"/>
      <c r="M1497" s="1379"/>
      <c r="N1497" s="33">
        <v>23</v>
      </c>
    </row>
    <row r="1498" spans="1:14" ht="19.5" customHeight="1" x14ac:dyDescent="0.15">
      <c r="A1498" s="55"/>
      <c r="B1498" s="1329"/>
      <c r="C1498" s="1091"/>
      <c r="D1498" s="1373" t="s">
        <v>967</v>
      </c>
      <c r="E1498" s="1373"/>
      <c r="F1498" s="1375">
        <v>4466258</v>
      </c>
      <c r="G1498" s="1375"/>
      <c r="H1498" s="1375"/>
      <c r="I1498" s="1373" t="s">
        <v>547</v>
      </c>
      <c r="J1498" s="1373"/>
      <c r="K1498" s="1373"/>
      <c r="L1498" s="1373"/>
      <c r="M1498" s="1380"/>
      <c r="N1498" s="37">
        <v>35</v>
      </c>
    </row>
    <row r="1499" spans="1:14" ht="18" customHeight="1" x14ac:dyDescent="0.15">
      <c r="A1499" s="55"/>
      <c r="B1499" s="1365"/>
      <c r="C1499" s="1366"/>
      <c r="D1499" s="1365"/>
      <c r="E1499" s="1366"/>
      <c r="F1499" s="1365"/>
      <c r="G1499" s="1367"/>
      <c r="H1499" s="1366"/>
      <c r="I1499" s="1365"/>
      <c r="J1499" s="1367"/>
      <c r="K1499" s="1367"/>
      <c r="L1499" s="1366"/>
      <c r="M1499" s="38" t="s">
        <v>548</v>
      </c>
      <c r="N1499" s="40">
        <v>58</v>
      </c>
    </row>
    <row r="1500" spans="1:14" ht="16.5" customHeight="1" x14ac:dyDescent="0.15">
      <c r="A1500" s="55"/>
      <c r="B1500" s="1415" t="s">
        <v>1175</v>
      </c>
      <c r="C1500" s="1416"/>
      <c r="D1500" s="1377" t="s">
        <v>967</v>
      </c>
      <c r="E1500" s="1377"/>
      <c r="F1500" s="1378">
        <v>4466288</v>
      </c>
      <c r="G1500" s="1378"/>
      <c r="H1500" s="1378"/>
      <c r="I1500" s="1377" t="s">
        <v>547</v>
      </c>
      <c r="J1500" s="1377"/>
      <c r="K1500" s="1377"/>
      <c r="L1500" s="1377"/>
      <c r="M1500" s="1379"/>
      <c r="N1500" s="33">
        <v>23</v>
      </c>
    </row>
    <row r="1501" spans="1:14" ht="19.5" customHeight="1" x14ac:dyDescent="0.15">
      <c r="A1501" s="55"/>
      <c r="B1501" s="1329"/>
      <c r="C1501" s="1091"/>
      <c r="D1501" s="1373" t="s">
        <v>967</v>
      </c>
      <c r="E1501" s="1373"/>
      <c r="F1501" s="1375">
        <v>4466289</v>
      </c>
      <c r="G1501" s="1375"/>
      <c r="H1501" s="1375"/>
      <c r="I1501" s="1373" t="s">
        <v>547</v>
      </c>
      <c r="J1501" s="1373"/>
      <c r="K1501" s="1373"/>
      <c r="L1501" s="1373"/>
      <c r="M1501" s="1380"/>
      <c r="N1501" s="37">
        <v>35</v>
      </c>
    </row>
    <row r="1502" spans="1:14" ht="18" customHeight="1" x14ac:dyDescent="0.15">
      <c r="A1502" s="55"/>
      <c r="B1502" s="1365"/>
      <c r="C1502" s="1366"/>
      <c r="D1502" s="1365"/>
      <c r="E1502" s="1366"/>
      <c r="F1502" s="1365"/>
      <c r="G1502" s="1367"/>
      <c r="H1502" s="1366"/>
      <c r="I1502" s="1365"/>
      <c r="J1502" s="1367"/>
      <c r="K1502" s="1367"/>
      <c r="L1502" s="1366"/>
      <c r="M1502" s="38" t="s">
        <v>548</v>
      </c>
      <c r="N1502" s="40">
        <v>58</v>
      </c>
    </row>
    <row r="1503" spans="1:14" ht="16.5" customHeight="1" x14ac:dyDescent="0.15">
      <c r="A1503" s="55"/>
      <c r="B1503" s="1415" t="s">
        <v>1176</v>
      </c>
      <c r="C1503" s="1416"/>
      <c r="D1503" s="1377" t="s">
        <v>967</v>
      </c>
      <c r="E1503" s="1377"/>
      <c r="F1503" s="1378">
        <v>4466283</v>
      </c>
      <c r="G1503" s="1378"/>
      <c r="H1503" s="1378"/>
      <c r="I1503" s="1377" t="s">
        <v>547</v>
      </c>
      <c r="J1503" s="1377"/>
      <c r="K1503" s="1377"/>
      <c r="L1503" s="1377"/>
      <c r="M1503" s="1379"/>
      <c r="N1503" s="33">
        <v>23</v>
      </c>
    </row>
    <row r="1504" spans="1:14" ht="19.5" customHeight="1" x14ac:dyDescent="0.15">
      <c r="A1504" s="55"/>
      <c r="B1504" s="1329"/>
      <c r="C1504" s="1091"/>
      <c r="D1504" s="1373" t="s">
        <v>967</v>
      </c>
      <c r="E1504" s="1373"/>
      <c r="F1504" s="1375">
        <v>4466284</v>
      </c>
      <c r="G1504" s="1375"/>
      <c r="H1504" s="1375"/>
      <c r="I1504" s="1373" t="s">
        <v>547</v>
      </c>
      <c r="J1504" s="1373"/>
      <c r="K1504" s="1373"/>
      <c r="L1504" s="1373"/>
      <c r="M1504" s="1380"/>
      <c r="N1504" s="37">
        <v>35</v>
      </c>
    </row>
    <row r="1505" spans="1:14" ht="18" customHeight="1" x14ac:dyDescent="0.15">
      <c r="A1505" s="55"/>
      <c r="B1505" s="1365"/>
      <c r="C1505" s="1366"/>
      <c r="D1505" s="1365"/>
      <c r="E1505" s="1366"/>
      <c r="F1505" s="1365"/>
      <c r="G1505" s="1367"/>
      <c r="H1505" s="1366"/>
      <c r="I1505" s="1365"/>
      <c r="J1505" s="1367"/>
      <c r="K1505" s="1367"/>
      <c r="L1505" s="1366"/>
      <c r="M1505" s="38" t="s">
        <v>548</v>
      </c>
      <c r="N1505" s="40">
        <v>58</v>
      </c>
    </row>
    <row r="1506" spans="1:14" ht="16.5" customHeight="1" x14ac:dyDescent="0.15">
      <c r="A1506" s="55"/>
      <c r="B1506" s="1415" t="s">
        <v>1177</v>
      </c>
      <c r="C1506" s="1416"/>
      <c r="D1506" s="1377" t="s">
        <v>967</v>
      </c>
      <c r="E1506" s="1377"/>
      <c r="F1506" s="1378">
        <v>4466278</v>
      </c>
      <c r="G1506" s="1378"/>
      <c r="H1506" s="1378"/>
      <c r="I1506" s="1377" t="s">
        <v>547</v>
      </c>
      <c r="J1506" s="1377"/>
      <c r="K1506" s="1377"/>
      <c r="L1506" s="1377"/>
      <c r="M1506" s="1379"/>
      <c r="N1506" s="33">
        <v>23</v>
      </c>
    </row>
    <row r="1507" spans="1:14" ht="19.5" customHeight="1" x14ac:dyDescent="0.15">
      <c r="A1507" s="55"/>
      <c r="B1507" s="1329"/>
      <c r="C1507" s="1091"/>
      <c r="D1507" s="1373" t="s">
        <v>967</v>
      </c>
      <c r="E1507" s="1373"/>
      <c r="F1507" s="1375">
        <v>4466279</v>
      </c>
      <c r="G1507" s="1375"/>
      <c r="H1507" s="1375"/>
      <c r="I1507" s="1373" t="s">
        <v>547</v>
      </c>
      <c r="J1507" s="1373"/>
      <c r="K1507" s="1373"/>
      <c r="L1507" s="1373"/>
      <c r="M1507" s="1380"/>
      <c r="N1507" s="37">
        <v>35</v>
      </c>
    </row>
    <row r="1508" spans="1:14" ht="18" customHeight="1" x14ac:dyDescent="0.15">
      <c r="A1508" s="55"/>
      <c r="B1508" s="1365"/>
      <c r="C1508" s="1366"/>
      <c r="D1508" s="1365"/>
      <c r="E1508" s="1366"/>
      <c r="F1508" s="1365"/>
      <c r="G1508" s="1367"/>
      <c r="H1508" s="1366"/>
      <c r="I1508" s="1365"/>
      <c r="J1508" s="1367"/>
      <c r="K1508" s="1367"/>
      <c r="L1508" s="1366"/>
      <c r="M1508" s="38" t="s">
        <v>548</v>
      </c>
      <c r="N1508" s="40">
        <v>58</v>
      </c>
    </row>
    <row r="1509" spans="1:14" ht="16.5" customHeight="1" x14ac:dyDescent="0.15">
      <c r="A1509" s="55"/>
      <c r="B1509" s="1415" t="s">
        <v>1178</v>
      </c>
      <c r="C1509" s="1416"/>
      <c r="D1509" s="1377" t="s">
        <v>967</v>
      </c>
      <c r="E1509" s="1377"/>
      <c r="F1509" s="1378">
        <v>4466273</v>
      </c>
      <c r="G1509" s="1378"/>
      <c r="H1509" s="1378"/>
      <c r="I1509" s="1377" t="s">
        <v>547</v>
      </c>
      <c r="J1509" s="1377"/>
      <c r="K1509" s="1377"/>
      <c r="L1509" s="1377"/>
      <c r="M1509" s="1379"/>
      <c r="N1509" s="33">
        <v>23</v>
      </c>
    </row>
    <row r="1510" spans="1:14" ht="19.5" customHeight="1" x14ac:dyDescent="0.15">
      <c r="A1510" s="55"/>
      <c r="B1510" s="1329"/>
      <c r="C1510" s="1091"/>
      <c r="D1510" s="1373" t="s">
        <v>967</v>
      </c>
      <c r="E1510" s="1373"/>
      <c r="F1510" s="1375">
        <v>4466274</v>
      </c>
      <c r="G1510" s="1375"/>
      <c r="H1510" s="1375"/>
      <c r="I1510" s="1373" t="s">
        <v>547</v>
      </c>
      <c r="J1510" s="1373"/>
      <c r="K1510" s="1373"/>
      <c r="L1510" s="1373"/>
      <c r="M1510" s="1380"/>
      <c r="N1510" s="37">
        <v>35</v>
      </c>
    </row>
    <row r="1511" spans="1:14" ht="17.75" customHeight="1" x14ac:dyDescent="0.15">
      <c r="A1511" s="56"/>
      <c r="B1511" s="1365"/>
      <c r="C1511" s="1366"/>
      <c r="D1511" s="1365"/>
      <c r="E1511" s="1366"/>
      <c r="F1511" s="1365"/>
      <c r="G1511" s="1367"/>
      <c r="H1511" s="1366"/>
      <c r="I1511" s="1365"/>
      <c r="J1511" s="1367"/>
      <c r="K1511" s="1367"/>
      <c r="L1511" s="1366"/>
      <c r="M1511" s="38" t="s">
        <v>548</v>
      </c>
      <c r="N1511" s="40">
        <v>58</v>
      </c>
    </row>
    <row r="1512" spans="1:14" ht="2" customHeight="1" x14ac:dyDescent="0.15"/>
    <row r="1513" spans="1:14" ht="14.25" customHeight="1" x14ac:dyDescent="0.15">
      <c r="A1513" s="53" t="s">
        <v>538</v>
      </c>
      <c r="B1513" s="1374" t="s">
        <v>1179</v>
      </c>
      <c r="C1513" s="1373"/>
      <c r="D1513" s="1373" t="s">
        <v>967</v>
      </c>
      <c r="E1513" s="1373"/>
      <c r="F1513" s="1375">
        <v>4467021</v>
      </c>
      <c r="G1513" s="1375"/>
      <c r="H1513" s="1375"/>
      <c r="I1513" s="1373" t="s">
        <v>547</v>
      </c>
      <c r="J1513" s="1373"/>
      <c r="K1513" s="1373"/>
      <c r="L1513" s="1373"/>
      <c r="M1513" s="1078"/>
      <c r="N1513" s="35">
        <v>13</v>
      </c>
    </row>
    <row r="1514" spans="1:14" ht="23" customHeight="1" x14ac:dyDescent="0.15">
      <c r="A1514" s="54">
        <v>236913</v>
      </c>
      <c r="B1514" s="1410"/>
      <c r="C1514" s="1078"/>
      <c r="D1514" s="1373" t="s">
        <v>967</v>
      </c>
      <c r="E1514" s="1373"/>
      <c r="F1514" s="1375">
        <v>4467022</v>
      </c>
      <c r="G1514" s="1375"/>
      <c r="H1514" s="1375"/>
      <c r="I1514" s="1373" t="s">
        <v>547</v>
      </c>
      <c r="J1514" s="1373"/>
      <c r="K1514" s="1373"/>
      <c r="L1514" s="1373"/>
      <c r="M1514" s="1380"/>
      <c r="N1514" s="37">
        <v>35</v>
      </c>
    </row>
    <row r="1515" spans="1:14" ht="18" customHeight="1" x14ac:dyDescent="0.15">
      <c r="A1515" s="55"/>
      <c r="B1515" s="1365"/>
      <c r="C1515" s="1366"/>
      <c r="D1515" s="1365"/>
      <c r="E1515" s="1366"/>
      <c r="F1515" s="1365"/>
      <c r="G1515" s="1367"/>
      <c r="H1515" s="1366"/>
      <c r="I1515" s="1365"/>
      <c r="J1515" s="1367"/>
      <c r="K1515" s="1367"/>
      <c r="L1515" s="1366"/>
      <c r="M1515" s="38" t="s">
        <v>548</v>
      </c>
      <c r="N1515" s="40">
        <v>48</v>
      </c>
    </row>
    <row r="1516" spans="1:14" ht="16.5" customHeight="1" x14ac:dyDescent="0.15">
      <c r="A1516" s="55"/>
      <c r="B1516" s="1376" t="s">
        <v>1180</v>
      </c>
      <c r="C1516" s="1377"/>
      <c r="D1516" s="1377" t="s">
        <v>967</v>
      </c>
      <c r="E1516" s="1377"/>
      <c r="F1516" s="1378">
        <v>4467321</v>
      </c>
      <c r="G1516" s="1378"/>
      <c r="H1516" s="1378"/>
      <c r="I1516" s="1377" t="s">
        <v>547</v>
      </c>
      <c r="J1516" s="1377"/>
      <c r="K1516" s="1377"/>
      <c r="L1516" s="1377"/>
      <c r="M1516" s="1379"/>
      <c r="N1516" s="33">
        <v>23</v>
      </c>
    </row>
    <row r="1517" spans="1:14" ht="19.5" customHeight="1" x14ac:dyDescent="0.15">
      <c r="A1517" s="55"/>
      <c r="B1517" s="1329"/>
      <c r="C1517" s="1091"/>
      <c r="D1517" s="1373" t="s">
        <v>967</v>
      </c>
      <c r="E1517" s="1373"/>
      <c r="F1517" s="1375">
        <v>4467322</v>
      </c>
      <c r="G1517" s="1375"/>
      <c r="H1517" s="1375"/>
      <c r="I1517" s="1373" t="s">
        <v>547</v>
      </c>
      <c r="J1517" s="1373"/>
      <c r="K1517" s="1373"/>
      <c r="L1517" s="1373"/>
      <c r="M1517" s="1380"/>
      <c r="N1517" s="37">
        <v>35</v>
      </c>
    </row>
    <row r="1518" spans="1:14" ht="18" customHeight="1" x14ac:dyDescent="0.15">
      <c r="A1518" s="55"/>
      <c r="B1518" s="1365"/>
      <c r="C1518" s="1366"/>
      <c r="D1518" s="1365"/>
      <c r="E1518" s="1366"/>
      <c r="F1518" s="1365"/>
      <c r="G1518" s="1367"/>
      <c r="H1518" s="1366"/>
      <c r="I1518" s="1365"/>
      <c r="J1518" s="1367"/>
      <c r="K1518" s="1367"/>
      <c r="L1518" s="1366"/>
      <c r="M1518" s="38" t="s">
        <v>548</v>
      </c>
      <c r="N1518" s="40">
        <v>58</v>
      </c>
    </row>
    <row r="1519" spans="1:14" ht="16.5" customHeight="1" x14ac:dyDescent="0.15">
      <c r="A1519" s="55"/>
      <c r="B1519" s="1376" t="s">
        <v>1181</v>
      </c>
      <c r="C1519" s="1377"/>
      <c r="D1519" s="1377" t="s">
        <v>967</v>
      </c>
      <c r="E1519" s="1377"/>
      <c r="F1519" s="1378">
        <v>4467314</v>
      </c>
      <c r="G1519" s="1378"/>
      <c r="H1519" s="1378"/>
      <c r="I1519" s="1377" t="s">
        <v>547</v>
      </c>
      <c r="J1519" s="1377"/>
      <c r="K1519" s="1377"/>
      <c r="L1519" s="1377"/>
      <c r="M1519" s="1379"/>
      <c r="N1519" s="33">
        <v>23</v>
      </c>
    </row>
    <row r="1520" spans="1:14" ht="19.5" customHeight="1" x14ac:dyDescent="0.15">
      <c r="A1520" s="55"/>
      <c r="B1520" s="1329"/>
      <c r="C1520" s="1091"/>
      <c r="D1520" s="1373" t="s">
        <v>967</v>
      </c>
      <c r="E1520" s="1373"/>
      <c r="F1520" s="1375">
        <v>4467315</v>
      </c>
      <c r="G1520" s="1375"/>
      <c r="H1520" s="1375"/>
      <c r="I1520" s="1373" t="s">
        <v>547</v>
      </c>
      <c r="J1520" s="1373"/>
      <c r="K1520" s="1373"/>
      <c r="L1520" s="1373"/>
      <c r="M1520" s="1380"/>
      <c r="N1520" s="37">
        <v>35</v>
      </c>
    </row>
    <row r="1521" spans="1:14" ht="18" customHeight="1" x14ac:dyDescent="0.15">
      <c r="A1521" s="55"/>
      <c r="B1521" s="1365"/>
      <c r="C1521" s="1366"/>
      <c r="D1521" s="1365"/>
      <c r="E1521" s="1366"/>
      <c r="F1521" s="1365"/>
      <c r="G1521" s="1367"/>
      <c r="H1521" s="1366"/>
      <c r="I1521" s="1365"/>
      <c r="J1521" s="1367"/>
      <c r="K1521" s="1367"/>
      <c r="L1521" s="1366"/>
      <c r="M1521" s="38" t="s">
        <v>548</v>
      </c>
      <c r="N1521" s="40">
        <v>58</v>
      </c>
    </row>
    <row r="1522" spans="1:14" ht="16.5" customHeight="1" x14ac:dyDescent="0.15">
      <c r="A1522" s="55"/>
      <c r="B1522" s="1376" t="s">
        <v>1182</v>
      </c>
      <c r="C1522" s="1377"/>
      <c r="D1522" s="1377" t="s">
        <v>967</v>
      </c>
      <c r="E1522" s="1377"/>
      <c r="F1522" s="1378">
        <v>4467309</v>
      </c>
      <c r="G1522" s="1378"/>
      <c r="H1522" s="1378"/>
      <c r="I1522" s="1377" t="s">
        <v>547</v>
      </c>
      <c r="J1522" s="1377"/>
      <c r="K1522" s="1377"/>
      <c r="L1522" s="1377"/>
      <c r="M1522" s="1379"/>
      <c r="N1522" s="33">
        <v>23</v>
      </c>
    </row>
    <row r="1523" spans="1:14" ht="19.5" customHeight="1" x14ac:dyDescent="0.15">
      <c r="A1523" s="55"/>
      <c r="B1523" s="1329"/>
      <c r="C1523" s="1091"/>
      <c r="D1523" s="1373" t="s">
        <v>967</v>
      </c>
      <c r="E1523" s="1373"/>
      <c r="F1523" s="1375">
        <v>4467310</v>
      </c>
      <c r="G1523" s="1375"/>
      <c r="H1523" s="1375"/>
      <c r="I1523" s="1373" t="s">
        <v>547</v>
      </c>
      <c r="J1523" s="1373"/>
      <c r="K1523" s="1373"/>
      <c r="L1523" s="1373"/>
      <c r="M1523" s="1380"/>
      <c r="N1523" s="37">
        <v>35</v>
      </c>
    </row>
    <row r="1524" spans="1:14" ht="18" customHeight="1" x14ac:dyDescent="0.15">
      <c r="A1524" s="55"/>
      <c r="B1524" s="1365"/>
      <c r="C1524" s="1366"/>
      <c r="D1524" s="1365"/>
      <c r="E1524" s="1366"/>
      <c r="F1524" s="1365"/>
      <c r="G1524" s="1367"/>
      <c r="H1524" s="1366"/>
      <c r="I1524" s="1365"/>
      <c r="J1524" s="1367"/>
      <c r="K1524" s="1367"/>
      <c r="L1524" s="1366"/>
      <c r="M1524" s="38" t="s">
        <v>548</v>
      </c>
      <c r="N1524" s="40">
        <v>58</v>
      </c>
    </row>
    <row r="1525" spans="1:14" ht="16.5" customHeight="1" x14ac:dyDescent="0.15">
      <c r="A1525" s="55"/>
      <c r="B1525" s="1376" t="s">
        <v>1183</v>
      </c>
      <c r="C1525" s="1377"/>
      <c r="D1525" s="1377" t="s">
        <v>967</v>
      </c>
      <c r="E1525" s="1377"/>
      <c r="F1525" s="1378">
        <v>4467772</v>
      </c>
      <c r="G1525" s="1378"/>
      <c r="H1525" s="1378"/>
      <c r="I1525" s="1377" t="s">
        <v>547</v>
      </c>
      <c r="J1525" s="1377"/>
      <c r="K1525" s="1377"/>
      <c r="L1525" s="1377"/>
      <c r="M1525" s="1368"/>
      <c r="N1525" s="33">
        <v>23</v>
      </c>
    </row>
    <row r="1526" spans="1:14" ht="18" customHeight="1" x14ac:dyDescent="0.15">
      <c r="A1526" s="55"/>
      <c r="B1526" s="1329"/>
      <c r="C1526" s="1091"/>
      <c r="D1526" s="1373" t="s">
        <v>967</v>
      </c>
      <c r="E1526" s="1373"/>
      <c r="F1526" s="1375">
        <v>4467773</v>
      </c>
      <c r="G1526" s="1375"/>
      <c r="H1526" s="1375"/>
      <c r="I1526" s="1373" t="s">
        <v>547</v>
      </c>
      <c r="J1526" s="1373"/>
      <c r="K1526" s="1373"/>
      <c r="L1526" s="1373"/>
      <c r="M1526" s="1369"/>
      <c r="N1526" s="35">
        <v>23</v>
      </c>
    </row>
    <row r="1527" spans="1:14" ht="19.5" customHeight="1" x14ac:dyDescent="0.15">
      <c r="A1527" s="55"/>
      <c r="B1527" s="1329"/>
      <c r="C1527" s="1091"/>
      <c r="D1527" s="1373" t="s">
        <v>967</v>
      </c>
      <c r="E1527" s="1373"/>
      <c r="F1527" s="1375">
        <v>4467774</v>
      </c>
      <c r="G1527" s="1375"/>
      <c r="H1527" s="1375"/>
      <c r="I1527" s="1373" t="s">
        <v>547</v>
      </c>
      <c r="J1527" s="1373"/>
      <c r="K1527" s="1373"/>
      <c r="L1527" s="1373"/>
      <c r="M1527" s="1370"/>
      <c r="N1527" s="37">
        <v>35</v>
      </c>
    </row>
    <row r="1528" spans="1:14" ht="18" customHeight="1" x14ac:dyDescent="0.15">
      <c r="A1528" s="55"/>
      <c r="B1528" s="1365"/>
      <c r="C1528" s="1366"/>
      <c r="D1528" s="1365"/>
      <c r="E1528" s="1366"/>
      <c r="F1528" s="1365"/>
      <c r="G1528" s="1367"/>
      <c r="H1528" s="1366"/>
      <c r="I1528" s="1365"/>
      <c r="J1528" s="1367"/>
      <c r="K1528" s="1367"/>
      <c r="L1528" s="1366"/>
      <c r="M1528" s="38" t="s">
        <v>548</v>
      </c>
      <c r="N1528" s="40">
        <v>81</v>
      </c>
    </row>
    <row r="1529" spans="1:14" ht="16.5" customHeight="1" x14ac:dyDescent="0.15">
      <c r="A1529" s="55"/>
      <c r="B1529" s="1376" t="s">
        <v>1184</v>
      </c>
      <c r="C1529" s="1377"/>
      <c r="D1529" s="1377" t="s">
        <v>967</v>
      </c>
      <c r="E1529" s="1377"/>
      <c r="F1529" s="1378">
        <v>4469228</v>
      </c>
      <c r="G1529" s="1378"/>
      <c r="H1529" s="1378"/>
      <c r="I1529" s="1377" t="s">
        <v>547</v>
      </c>
      <c r="J1529" s="1377"/>
      <c r="K1529" s="1377"/>
      <c r="L1529" s="1377"/>
      <c r="M1529" s="1368"/>
      <c r="N1529" s="33">
        <v>23</v>
      </c>
    </row>
    <row r="1530" spans="1:14" ht="18" customHeight="1" x14ac:dyDescent="0.15">
      <c r="A1530" s="55"/>
      <c r="B1530" s="1329"/>
      <c r="C1530" s="1091"/>
      <c r="D1530" s="1373" t="s">
        <v>967</v>
      </c>
      <c r="E1530" s="1373"/>
      <c r="F1530" s="1375">
        <v>4469229</v>
      </c>
      <c r="G1530" s="1375"/>
      <c r="H1530" s="1375"/>
      <c r="I1530" s="1373" t="s">
        <v>547</v>
      </c>
      <c r="J1530" s="1373"/>
      <c r="K1530" s="1373"/>
      <c r="L1530" s="1373"/>
      <c r="M1530" s="1369"/>
      <c r="N1530" s="35">
        <v>46</v>
      </c>
    </row>
    <row r="1531" spans="1:14" ht="19.5" customHeight="1" x14ac:dyDescent="0.15">
      <c r="A1531" s="55"/>
      <c r="B1531" s="1329"/>
      <c r="C1531" s="1091"/>
      <c r="D1531" s="1373" t="s">
        <v>967</v>
      </c>
      <c r="E1531" s="1373"/>
      <c r="F1531" s="1375">
        <v>4469230</v>
      </c>
      <c r="G1531" s="1375"/>
      <c r="H1531" s="1375"/>
      <c r="I1531" s="1373" t="s">
        <v>547</v>
      </c>
      <c r="J1531" s="1373"/>
      <c r="K1531" s="1373"/>
      <c r="L1531" s="1373"/>
      <c r="M1531" s="1370"/>
      <c r="N1531" s="37">
        <v>35</v>
      </c>
    </row>
    <row r="1532" spans="1:14" ht="18" customHeight="1" x14ac:dyDescent="0.15">
      <c r="A1532" s="55"/>
      <c r="B1532" s="1365"/>
      <c r="C1532" s="1366"/>
      <c r="D1532" s="1365"/>
      <c r="E1532" s="1366"/>
      <c r="F1532" s="1365"/>
      <c r="G1532" s="1367"/>
      <c r="H1532" s="1366"/>
      <c r="I1532" s="1365"/>
      <c r="J1532" s="1367"/>
      <c r="K1532" s="1367"/>
      <c r="L1532" s="1366"/>
      <c r="M1532" s="38" t="s">
        <v>548</v>
      </c>
      <c r="N1532" s="40">
        <v>104</v>
      </c>
    </row>
    <row r="1533" spans="1:14" ht="16.5" customHeight="1" x14ac:dyDescent="0.15">
      <c r="A1533" s="55"/>
      <c r="B1533" s="1376" t="s">
        <v>1185</v>
      </c>
      <c r="C1533" s="1377"/>
      <c r="D1533" s="1377" t="s">
        <v>967</v>
      </c>
      <c r="E1533" s="1377"/>
      <c r="F1533" s="1378">
        <v>4469223</v>
      </c>
      <c r="G1533" s="1378"/>
      <c r="H1533" s="1378"/>
      <c r="I1533" s="1377" t="s">
        <v>547</v>
      </c>
      <c r="J1533" s="1377"/>
      <c r="K1533" s="1377"/>
      <c r="L1533" s="1377"/>
      <c r="M1533" s="1379"/>
      <c r="N1533" s="33">
        <v>23</v>
      </c>
    </row>
    <row r="1534" spans="1:14" ht="19.5" customHeight="1" x14ac:dyDescent="0.15">
      <c r="A1534" s="55"/>
      <c r="B1534" s="1329"/>
      <c r="C1534" s="1091"/>
      <c r="D1534" s="1373" t="s">
        <v>967</v>
      </c>
      <c r="E1534" s="1373"/>
      <c r="F1534" s="1375">
        <v>4469224</v>
      </c>
      <c r="G1534" s="1375"/>
      <c r="H1534" s="1375"/>
      <c r="I1534" s="1373" t="s">
        <v>547</v>
      </c>
      <c r="J1534" s="1373"/>
      <c r="K1534" s="1373"/>
      <c r="L1534" s="1373"/>
      <c r="M1534" s="1380"/>
      <c r="N1534" s="37">
        <v>35</v>
      </c>
    </row>
    <row r="1535" spans="1:14" ht="18" customHeight="1" x14ac:dyDescent="0.15">
      <c r="A1535" s="55"/>
      <c r="B1535" s="1365"/>
      <c r="C1535" s="1366"/>
      <c r="D1535" s="1365"/>
      <c r="E1535" s="1366"/>
      <c r="F1535" s="1365"/>
      <c r="G1535" s="1367"/>
      <c r="H1535" s="1366"/>
      <c r="I1535" s="1365"/>
      <c r="J1535" s="1367"/>
      <c r="K1535" s="1367"/>
      <c r="L1535" s="1366"/>
      <c r="M1535" s="38" t="s">
        <v>548</v>
      </c>
      <c r="N1535" s="40">
        <v>58</v>
      </c>
    </row>
    <row r="1536" spans="1:14" ht="16.5" customHeight="1" x14ac:dyDescent="0.15">
      <c r="A1536" s="55"/>
      <c r="B1536" s="1376" t="s">
        <v>1186</v>
      </c>
      <c r="C1536" s="1377"/>
      <c r="D1536" s="1377" t="s">
        <v>967</v>
      </c>
      <c r="E1536" s="1377"/>
      <c r="F1536" s="1378">
        <v>4469218</v>
      </c>
      <c r="G1536" s="1378"/>
      <c r="H1536" s="1378"/>
      <c r="I1536" s="1377" t="s">
        <v>547</v>
      </c>
      <c r="J1536" s="1377"/>
      <c r="K1536" s="1377"/>
      <c r="L1536" s="1377"/>
      <c r="M1536" s="1379"/>
      <c r="N1536" s="33">
        <v>23</v>
      </c>
    </row>
    <row r="1537" spans="1:14" ht="19.5" customHeight="1" x14ac:dyDescent="0.15">
      <c r="A1537" s="55"/>
      <c r="B1537" s="1329"/>
      <c r="C1537" s="1091"/>
      <c r="D1537" s="1373" t="s">
        <v>967</v>
      </c>
      <c r="E1537" s="1373"/>
      <c r="F1537" s="1375">
        <v>4469219</v>
      </c>
      <c r="G1537" s="1375"/>
      <c r="H1537" s="1375"/>
      <c r="I1537" s="1373" t="s">
        <v>547</v>
      </c>
      <c r="J1537" s="1373"/>
      <c r="K1537" s="1373"/>
      <c r="L1537" s="1373"/>
      <c r="M1537" s="1380"/>
      <c r="N1537" s="37">
        <v>35</v>
      </c>
    </row>
    <row r="1538" spans="1:14" ht="18" customHeight="1" x14ac:dyDescent="0.15">
      <c r="A1538" s="55"/>
      <c r="B1538" s="1365"/>
      <c r="C1538" s="1366"/>
      <c r="D1538" s="1365"/>
      <c r="E1538" s="1366"/>
      <c r="F1538" s="1365"/>
      <c r="G1538" s="1367"/>
      <c r="H1538" s="1366"/>
      <c r="I1538" s="1365"/>
      <c r="J1538" s="1367"/>
      <c r="K1538" s="1367"/>
      <c r="L1538" s="1366"/>
      <c r="M1538" s="38" t="s">
        <v>548</v>
      </c>
      <c r="N1538" s="40">
        <v>58</v>
      </c>
    </row>
    <row r="1539" spans="1:14" ht="16.5" customHeight="1" x14ac:dyDescent="0.15">
      <c r="A1539" s="55"/>
      <c r="B1539" s="1376" t="s">
        <v>1187</v>
      </c>
      <c r="C1539" s="1377"/>
      <c r="D1539" s="1377" t="s">
        <v>967</v>
      </c>
      <c r="E1539" s="1377"/>
      <c r="F1539" s="1378">
        <v>4469588</v>
      </c>
      <c r="G1539" s="1378"/>
      <c r="H1539" s="1378"/>
      <c r="I1539" s="1377" t="s">
        <v>547</v>
      </c>
      <c r="J1539" s="1377"/>
      <c r="K1539" s="1377"/>
      <c r="L1539" s="1377"/>
      <c r="M1539" s="1379"/>
      <c r="N1539" s="33">
        <v>23</v>
      </c>
    </row>
    <row r="1540" spans="1:14" ht="19.5" customHeight="1" x14ac:dyDescent="0.15">
      <c r="A1540" s="55"/>
      <c r="B1540" s="1329"/>
      <c r="C1540" s="1091"/>
      <c r="D1540" s="1373" t="s">
        <v>967</v>
      </c>
      <c r="E1540" s="1373"/>
      <c r="F1540" s="1375">
        <v>4469589</v>
      </c>
      <c r="G1540" s="1375"/>
      <c r="H1540" s="1375"/>
      <c r="I1540" s="1373" t="s">
        <v>547</v>
      </c>
      <c r="J1540" s="1373"/>
      <c r="K1540" s="1373"/>
      <c r="L1540" s="1373"/>
      <c r="M1540" s="1380"/>
      <c r="N1540" s="37">
        <v>35</v>
      </c>
    </row>
    <row r="1541" spans="1:14" ht="18" customHeight="1" x14ac:dyDescent="0.15">
      <c r="A1541" s="56"/>
      <c r="B1541" s="1152"/>
      <c r="C1541" s="1154"/>
      <c r="D1541" s="1152"/>
      <c r="E1541" s="1154"/>
      <c r="F1541" s="1152"/>
      <c r="G1541" s="1153"/>
      <c r="H1541" s="1154"/>
      <c r="I1541" s="1152"/>
      <c r="J1541" s="1153"/>
      <c r="K1541" s="1153"/>
      <c r="L1541" s="1154"/>
      <c r="M1541" s="47" t="s">
        <v>548</v>
      </c>
      <c r="N1541" s="48">
        <v>58</v>
      </c>
    </row>
    <row r="1542" spans="1:14" ht="14.25" customHeight="1" x14ac:dyDescent="0.15">
      <c r="A1542" s="32" t="s">
        <v>538</v>
      </c>
      <c r="B1542" s="1386" t="s">
        <v>539</v>
      </c>
      <c r="C1542" s="1387"/>
      <c r="D1542" s="1386" t="s">
        <v>540</v>
      </c>
      <c r="E1542" s="1387"/>
      <c r="F1542" s="1386" t="s">
        <v>541</v>
      </c>
      <c r="G1542" s="1390"/>
      <c r="H1542" s="1387"/>
      <c r="I1542" s="1386" t="s">
        <v>542</v>
      </c>
      <c r="J1542" s="1390"/>
      <c r="K1542" s="1390"/>
      <c r="L1542" s="1387"/>
      <c r="M1542" s="1381" t="s">
        <v>543</v>
      </c>
      <c r="N1542" s="1383" t="s">
        <v>544</v>
      </c>
    </row>
    <row r="1543" spans="1:14" ht="5" customHeight="1" x14ac:dyDescent="0.15">
      <c r="A1543" s="1385">
        <v>236931</v>
      </c>
      <c r="B1543" s="1388"/>
      <c r="C1543" s="1389"/>
      <c r="D1543" s="1388"/>
      <c r="E1543" s="1389"/>
      <c r="F1543" s="1388"/>
      <c r="G1543" s="1391"/>
      <c r="H1543" s="1389"/>
      <c r="I1543" s="1388"/>
      <c r="J1543" s="1391"/>
      <c r="K1543" s="1391"/>
      <c r="L1543" s="1389"/>
      <c r="M1543" s="1382"/>
      <c r="N1543" s="1384"/>
    </row>
    <row r="1544" spans="1:14" ht="16.5" customHeight="1" x14ac:dyDescent="0.15">
      <c r="A1544" s="1385"/>
      <c r="B1544" s="1376" t="s">
        <v>1188</v>
      </c>
      <c r="C1544" s="1377"/>
      <c r="D1544" s="1377" t="s">
        <v>1189</v>
      </c>
      <c r="E1544" s="1377"/>
      <c r="F1544" s="1378">
        <v>4464740</v>
      </c>
      <c r="G1544" s="1378"/>
      <c r="H1544" s="1378"/>
      <c r="I1544" s="1377" t="s">
        <v>547</v>
      </c>
      <c r="J1544" s="1377"/>
      <c r="K1544" s="1377"/>
      <c r="L1544" s="1377"/>
      <c r="M1544" s="1379"/>
      <c r="N1544" s="33">
        <v>450</v>
      </c>
    </row>
    <row r="1545" spans="1:14" ht="19.5" customHeight="1" x14ac:dyDescent="0.15">
      <c r="A1545" s="34"/>
      <c r="B1545" s="1329"/>
      <c r="C1545" s="1091"/>
      <c r="D1545" s="1373" t="s">
        <v>1189</v>
      </c>
      <c r="E1545" s="1373"/>
      <c r="F1545" s="1375">
        <v>4464741</v>
      </c>
      <c r="G1545" s="1375"/>
      <c r="H1545" s="1375"/>
      <c r="I1545" s="1373" t="s">
        <v>547</v>
      </c>
      <c r="J1545" s="1373"/>
      <c r="K1545" s="1373"/>
      <c r="L1545" s="1373"/>
      <c r="M1545" s="1380"/>
      <c r="N1545" s="37">
        <v>35</v>
      </c>
    </row>
    <row r="1546" spans="1:14" ht="18" customHeight="1" x14ac:dyDescent="0.15">
      <c r="A1546" s="44"/>
      <c r="B1546" s="1152"/>
      <c r="C1546" s="1154"/>
      <c r="D1546" s="1152"/>
      <c r="E1546" s="1154"/>
      <c r="F1546" s="1152"/>
      <c r="G1546" s="1153"/>
      <c r="H1546" s="1154"/>
      <c r="I1546" s="1152"/>
      <c r="J1546" s="1153"/>
      <c r="K1546" s="1153"/>
      <c r="L1546" s="1154"/>
      <c r="M1546" s="47" t="s">
        <v>548</v>
      </c>
      <c r="N1546" s="48">
        <v>485</v>
      </c>
    </row>
    <row r="1547" spans="1:14" ht="18" customHeight="1" x14ac:dyDescent="0.15">
      <c r="A1547" s="1381" t="s">
        <v>1190</v>
      </c>
      <c r="B1547" s="1396" t="s">
        <v>539</v>
      </c>
      <c r="C1547" s="1397"/>
      <c r="D1547" s="1396" t="s">
        <v>540</v>
      </c>
      <c r="E1547" s="1397"/>
      <c r="F1547" s="1396" t="s">
        <v>541</v>
      </c>
      <c r="G1547" s="1398"/>
      <c r="H1547" s="1397"/>
      <c r="I1547" s="1396" t="s">
        <v>542</v>
      </c>
      <c r="J1547" s="1398"/>
      <c r="K1547" s="1398"/>
      <c r="L1547" s="1397"/>
      <c r="M1547" s="50" t="s">
        <v>543</v>
      </c>
      <c r="N1547" s="51" t="s">
        <v>544</v>
      </c>
    </row>
    <row r="1548" spans="1:14" ht="26" customHeight="1" x14ac:dyDescent="0.15">
      <c r="A1548" s="1395"/>
      <c r="B1548" s="1376" t="s">
        <v>1191</v>
      </c>
      <c r="C1548" s="1377"/>
      <c r="D1548" s="1377" t="s">
        <v>1192</v>
      </c>
      <c r="E1548" s="1377"/>
      <c r="F1548" s="1378">
        <v>4465083</v>
      </c>
      <c r="G1548" s="1378"/>
      <c r="H1548" s="1378"/>
      <c r="I1548" s="1377" t="s">
        <v>547</v>
      </c>
      <c r="J1548" s="1377"/>
      <c r="K1548" s="1377"/>
      <c r="L1548" s="1377"/>
      <c r="M1548" s="71"/>
      <c r="N1548" s="33">
        <v>13</v>
      </c>
    </row>
    <row r="1549" spans="1:14" ht="2" customHeight="1" x14ac:dyDescent="0.15"/>
    <row r="1550" spans="1:14" ht="14.25" customHeight="1" x14ac:dyDescent="0.15">
      <c r="A1550" s="53" t="s">
        <v>538</v>
      </c>
      <c r="B1550" s="1417" t="s">
        <v>1191</v>
      </c>
      <c r="C1550" s="1418"/>
      <c r="D1550" s="1373" t="s">
        <v>1193</v>
      </c>
      <c r="E1550" s="1373"/>
      <c r="F1550" s="1375">
        <v>4465084</v>
      </c>
      <c r="G1550" s="1375"/>
      <c r="H1550" s="1375"/>
      <c r="I1550" s="1373" t="s">
        <v>547</v>
      </c>
      <c r="J1550" s="1373"/>
      <c r="K1550" s="1373"/>
      <c r="L1550" s="1373"/>
      <c r="M1550" s="1369"/>
      <c r="N1550" s="35">
        <v>13</v>
      </c>
    </row>
    <row r="1551" spans="1:14" ht="14.25" customHeight="1" x14ac:dyDescent="0.15">
      <c r="A1551" s="54">
        <v>236932</v>
      </c>
      <c r="B1551" s="1329"/>
      <c r="C1551" s="1091"/>
      <c r="D1551" s="1373" t="s">
        <v>1194</v>
      </c>
      <c r="E1551" s="1373"/>
      <c r="F1551" s="1091"/>
      <c r="G1551" s="1091"/>
      <c r="H1551" s="1091"/>
      <c r="I1551" s="1091"/>
      <c r="J1551" s="1091"/>
      <c r="K1551" s="1091"/>
      <c r="L1551" s="1091"/>
      <c r="M1551" s="1369"/>
      <c r="N1551" s="57"/>
    </row>
    <row r="1552" spans="1:14" ht="14.25" customHeight="1" x14ac:dyDescent="0.15">
      <c r="A1552" s="55"/>
      <c r="B1552" s="1329"/>
      <c r="C1552" s="1091"/>
      <c r="D1552" s="1373" t="s">
        <v>1193</v>
      </c>
      <c r="E1552" s="1373"/>
      <c r="F1552" s="1375">
        <v>4465085</v>
      </c>
      <c r="G1552" s="1375"/>
      <c r="H1552" s="1375"/>
      <c r="I1552" s="1373" t="s">
        <v>547</v>
      </c>
      <c r="J1552" s="1373"/>
      <c r="K1552" s="1373"/>
      <c r="L1552" s="1373"/>
      <c r="M1552" s="1369"/>
      <c r="N1552" s="35">
        <v>130</v>
      </c>
    </row>
    <row r="1553" spans="1:14" ht="14.25" customHeight="1" x14ac:dyDescent="0.15">
      <c r="A1553" s="55"/>
      <c r="B1553" s="1329"/>
      <c r="C1553" s="1091"/>
      <c r="D1553" s="1373" t="s">
        <v>1194</v>
      </c>
      <c r="E1553" s="1373"/>
      <c r="F1553" s="1091"/>
      <c r="G1553" s="1091"/>
      <c r="H1553" s="1091"/>
      <c r="I1553" s="1091"/>
      <c r="J1553" s="1091"/>
      <c r="K1553" s="1091"/>
      <c r="L1553" s="1091"/>
      <c r="M1553" s="1369"/>
      <c r="N1553" s="57"/>
    </row>
    <row r="1554" spans="1:14" ht="14.25" customHeight="1" x14ac:dyDescent="0.15">
      <c r="A1554" s="55"/>
      <c r="B1554" s="1329"/>
      <c r="C1554" s="1091"/>
      <c r="D1554" s="1373" t="s">
        <v>1193</v>
      </c>
      <c r="E1554" s="1373"/>
      <c r="F1554" s="1375">
        <v>4465086</v>
      </c>
      <c r="G1554" s="1375"/>
      <c r="H1554" s="1375"/>
      <c r="I1554" s="1373" t="s">
        <v>547</v>
      </c>
      <c r="J1554" s="1373"/>
      <c r="K1554" s="1373"/>
      <c r="L1554" s="1373"/>
      <c r="M1554" s="1369"/>
      <c r="N1554" s="35">
        <v>35</v>
      </c>
    </row>
    <row r="1555" spans="1:14" ht="14.25" customHeight="1" x14ac:dyDescent="0.15">
      <c r="A1555" s="55"/>
      <c r="B1555" s="1329"/>
      <c r="C1555" s="1091"/>
      <c r="D1555" s="1373" t="s">
        <v>1194</v>
      </c>
      <c r="E1555" s="1373"/>
      <c r="F1555" s="1091"/>
      <c r="G1555" s="1091"/>
      <c r="H1555" s="1091"/>
      <c r="I1555" s="1091"/>
      <c r="J1555" s="1091"/>
      <c r="K1555" s="1091"/>
      <c r="L1555" s="1091"/>
      <c r="M1555" s="1370"/>
      <c r="N1555" s="41"/>
    </row>
    <row r="1556" spans="1:14" ht="18" customHeight="1" x14ac:dyDescent="0.15">
      <c r="A1556" s="55"/>
      <c r="B1556" s="1365"/>
      <c r="C1556" s="1366"/>
      <c r="D1556" s="1365"/>
      <c r="E1556" s="1366"/>
      <c r="F1556" s="1365"/>
      <c r="G1556" s="1367"/>
      <c r="H1556" s="1366"/>
      <c r="I1556" s="1365"/>
      <c r="J1556" s="1367"/>
      <c r="K1556" s="1367"/>
      <c r="L1556" s="1366"/>
      <c r="M1556" s="38" t="s">
        <v>548</v>
      </c>
      <c r="N1556" s="40">
        <v>191</v>
      </c>
    </row>
    <row r="1557" spans="1:14" ht="16.5" customHeight="1" x14ac:dyDescent="0.15">
      <c r="A1557" s="55"/>
      <c r="B1557" s="1415" t="s">
        <v>1195</v>
      </c>
      <c r="C1557" s="1416"/>
      <c r="D1557" s="1377" t="s">
        <v>1196</v>
      </c>
      <c r="E1557" s="1377"/>
      <c r="F1557" s="1378">
        <v>4465094</v>
      </c>
      <c r="G1557" s="1378"/>
      <c r="H1557" s="1378"/>
      <c r="I1557" s="1377" t="s">
        <v>547</v>
      </c>
      <c r="J1557" s="1377"/>
      <c r="K1557" s="1377"/>
      <c r="L1557" s="1377"/>
      <c r="M1557" s="1368"/>
      <c r="N1557" s="33">
        <v>13</v>
      </c>
    </row>
    <row r="1558" spans="1:14" ht="18" customHeight="1" x14ac:dyDescent="0.15">
      <c r="A1558" s="55"/>
      <c r="B1558" s="1329"/>
      <c r="C1558" s="1091"/>
      <c r="D1558" s="1373" t="s">
        <v>1196</v>
      </c>
      <c r="E1558" s="1373"/>
      <c r="F1558" s="1375">
        <v>4465095</v>
      </c>
      <c r="G1558" s="1375"/>
      <c r="H1558" s="1375"/>
      <c r="I1558" s="1373" t="s">
        <v>547</v>
      </c>
      <c r="J1558" s="1373"/>
      <c r="K1558" s="1373"/>
      <c r="L1558" s="1373"/>
      <c r="M1558" s="1369"/>
      <c r="N1558" s="35">
        <v>13</v>
      </c>
    </row>
    <row r="1559" spans="1:14" ht="18" customHeight="1" x14ac:dyDescent="0.15">
      <c r="A1559" s="55"/>
      <c r="B1559" s="1329"/>
      <c r="C1559" s="1091"/>
      <c r="D1559" s="1373" t="s">
        <v>1196</v>
      </c>
      <c r="E1559" s="1373"/>
      <c r="F1559" s="1375">
        <v>4465096</v>
      </c>
      <c r="G1559" s="1375"/>
      <c r="H1559" s="1375"/>
      <c r="I1559" s="1373" t="s">
        <v>547</v>
      </c>
      <c r="J1559" s="1373"/>
      <c r="K1559" s="1373"/>
      <c r="L1559" s="1373"/>
      <c r="M1559" s="1369"/>
      <c r="N1559" s="35">
        <v>13</v>
      </c>
    </row>
    <row r="1560" spans="1:14" ht="18" customHeight="1" x14ac:dyDescent="0.15">
      <c r="A1560" s="55"/>
      <c r="B1560" s="1329"/>
      <c r="C1560" s="1091"/>
      <c r="D1560" s="1373" t="s">
        <v>1196</v>
      </c>
      <c r="E1560" s="1373"/>
      <c r="F1560" s="1375">
        <v>4465097</v>
      </c>
      <c r="G1560" s="1375"/>
      <c r="H1560" s="1375"/>
      <c r="I1560" s="1373" t="s">
        <v>547</v>
      </c>
      <c r="J1560" s="1373"/>
      <c r="K1560" s="1373"/>
      <c r="L1560" s="1373"/>
      <c r="M1560" s="1369"/>
      <c r="N1560" s="35">
        <v>130</v>
      </c>
    </row>
    <row r="1561" spans="1:14" ht="19.5" customHeight="1" x14ac:dyDescent="0.15">
      <c r="A1561" s="55"/>
      <c r="B1561" s="1329"/>
      <c r="C1561" s="1091"/>
      <c r="D1561" s="1373" t="s">
        <v>1196</v>
      </c>
      <c r="E1561" s="1373"/>
      <c r="F1561" s="1375">
        <v>4465098</v>
      </c>
      <c r="G1561" s="1375"/>
      <c r="H1561" s="1375"/>
      <c r="I1561" s="1373" t="s">
        <v>547</v>
      </c>
      <c r="J1561" s="1373"/>
      <c r="K1561" s="1373"/>
      <c r="L1561" s="1373"/>
      <c r="M1561" s="1370"/>
      <c r="N1561" s="37">
        <v>35</v>
      </c>
    </row>
    <row r="1562" spans="1:14" ht="18" customHeight="1" x14ac:dyDescent="0.15">
      <c r="A1562" s="55"/>
      <c r="B1562" s="1365"/>
      <c r="C1562" s="1366"/>
      <c r="D1562" s="1365"/>
      <c r="E1562" s="1366"/>
      <c r="F1562" s="1365"/>
      <c r="G1562" s="1367"/>
      <c r="H1562" s="1366"/>
      <c r="I1562" s="1365"/>
      <c r="J1562" s="1367"/>
      <c r="K1562" s="1367"/>
      <c r="L1562" s="1366"/>
      <c r="M1562" s="38" t="s">
        <v>548</v>
      </c>
      <c r="N1562" s="40">
        <v>204</v>
      </c>
    </row>
    <row r="1563" spans="1:14" ht="14.25" customHeight="1" x14ac:dyDescent="0.15">
      <c r="A1563" s="55"/>
      <c r="B1563" s="1415" t="s">
        <v>1197</v>
      </c>
      <c r="C1563" s="1416"/>
      <c r="D1563" s="1377" t="s">
        <v>1198</v>
      </c>
      <c r="E1563" s="1377"/>
      <c r="F1563" s="1378">
        <v>4467098</v>
      </c>
      <c r="G1563" s="1378"/>
      <c r="H1563" s="1378"/>
      <c r="I1563" s="1377" t="s">
        <v>547</v>
      </c>
      <c r="J1563" s="1377"/>
      <c r="K1563" s="1377"/>
      <c r="L1563" s="1377"/>
      <c r="M1563" s="1368"/>
      <c r="N1563" s="33">
        <v>26</v>
      </c>
    </row>
    <row r="1564" spans="1:14" ht="14.25" customHeight="1" x14ac:dyDescent="0.15">
      <c r="A1564" s="55"/>
      <c r="B1564" s="1329"/>
      <c r="C1564" s="1091"/>
      <c r="D1564" s="1373" t="s">
        <v>1199</v>
      </c>
      <c r="E1564" s="1373"/>
      <c r="F1564" s="1091"/>
      <c r="G1564" s="1091"/>
      <c r="H1564" s="1091"/>
      <c r="I1564" s="1091"/>
      <c r="J1564" s="1091"/>
      <c r="K1564" s="1091"/>
      <c r="L1564" s="1091"/>
      <c r="M1564" s="1369"/>
      <c r="N1564" s="57"/>
    </row>
    <row r="1565" spans="1:14" ht="14.25" customHeight="1" x14ac:dyDescent="0.15">
      <c r="A1565" s="55"/>
      <c r="B1565" s="1329"/>
      <c r="C1565" s="1091"/>
      <c r="D1565" s="1373" t="s">
        <v>1198</v>
      </c>
      <c r="E1565" s="1373"/>
      <c r="F1565" s="1375">
        <v>4467099</v>
      </c>
      <c r="G1565" s="1375"/>
      <c r="H1565" s="1375"/>
      <c r="I1565" s="1373" t="s">
        <v>547</v>
      </c>
      <c r="J1565" s="1373"/>
      <c r="K1565" s="1373"/>
      <c r="L1565" s="1373"/>
      <c r="M1565" s="1369"/>
      <c r="N1565" s="35">
        <v>13</v>
      </c>
    </row>
    <row r="1566" spans="1:14" ht="14.25" customHeight="1" x14ac:dyDescent="0.15">
      <c r="A1566" s="55"/>
      <c r="B1566" s="1329"/>
      <c r="C1566" s="1091"/>
      <c r="D1566" s="1373" t="s">
        <v>1199</v>
      </c>
      <c r="E1566" s="1373"/>
      <c r="F1566" s="1091"/>
      <c r="G1566" s="1091"/>
      <c r="H1566" s="1091"/>
      <c r="I1566" s="1091"/>
      <c r="J1566" s="1091"/>
      <c r="K1566" s="1091"/>
      <c r="L1566" s="1091"/>
      <c r="M1566" s="1369"/>
      <c r="N1566" s="57"/>
    </row>
    <row r="1567" spans="1:14" ht="14.25" customHeight="1" x14ac:dyDescent="0.15">
      <c r="A1567" s="55"/>
      <c r="B1567" s="1329"/>
      <c r="C1567" s="1091"/>
      <c r="D1567" s="1373" t="s">
        <v>1198</v>
      </c>
      <c r="E1567" s="1373"/>
      <c r="F1567" s="1375">
        <v>4467100</v>
      </c>
      <c r="G1567" s="1375"/>
      <c r="H1567" s="1375"/>
      <c r="I1567" s="1373" t="s">
        <v>547</v>
      </c>
      <c r="J1567" s="1373"/>
      <c r="K1567" s="1373"/>
      <c r="L1567" s="1373"/>
      <c r="M1567" s="1369"/>
      <c r="N1567" s="35">
        <v>13</v>
      </c>
    </row>
    <row r="1568" spans="1:14" ht="14.25" customHeight="1" x14ac:dyDescent="0.15">
      <c r="A1568" s="55"/>
      <c r="B1568" s="1329"/>
      <c r="C1568" s="1091"/>
      <c r="D1568" s="1373" t="s">
        <v>1199</v>
      </c>
      <c r="E1568" s="1373"/>
      <c r="F1568" s="1091"/>
      <c r="G1568" s="1091"/>
      <c r="H1568" s="1091"/>
      <c r="I1568" s="1091"/>
      <c r="J1568" s="1091"/>
      <c r="K1568" s="1091"/>
      <c r="L1568" s="1091"/>
      <c r="M1568" s="1369"/>
      <c r="N1568" s="57"/>
    </row>
    <row r="1569" spans="1:14" ht="14.25" customHeight="1" x14ac:dyDescent="0.15">
      <c r="A1569" s="55"/>
      <c r="B1569" s="1329"/>
      <c r="C1569" s="1091"/>
      <c r="D1569" s="1373" t="s">
        <v>1198</v>
      </c>
      <c r="E1569" s="1373"/>
      <c r="F1569" s="1375">
        <v>4467101</v>
      </c>
      <c r="G1569" s="1375"/>
      <c r="H1569" s="1375"/>
      <c r="I1569" s="1373" t="s">
        <v>547</v>
      </c>
      <c r="J1569" s="1373"/>
      <c r="K1569" s="1373"/>
      <c r="L1569" s="1373"/>
      <c r="M1569" s="1369"/>
      <c r="N1569" s="35">
        <v>234</v>
      </c>
    </row>
    <row r="1570" spans="1:14" ht="14.25" customHeight="1" x14ac:dyDescent="0.15">
      <c r="A1570" s="55"/>
      <c r="B1570" s="1329"/>
      <c r="C1570" s="1091"/>
      <c r="D1570" s="1373" t="s">
        <v>1199</v>
      </c>
      <c r="E1570" s="1373"/>
      <c r="F1570" s="1091"/>
      <c r="G1570" s="1091"/>
      <c r="H1570" s="1091"/>
      <c r="I1570" s="1091"/>
      <c r="J1570" s="1091"/>
      <c r="K1570" s="1091"/>
      <c r="L1570" s="1091"/>
      <c r="M1570" s="1369"/>
      <c r="N1570" s="57"/>
    </row>
    <row r="1571" spans="1:14" ht="14.25" customHeight="1" x14ac:dyDescent="0.15">
      <c r="A1571" s="55"/>
      <c r="B1571" s="1329"/>
      <c r="C1571" s="1091"/>
      <c r="D1571" s="1373" t="s">
        <v>1198</v>
      </c>
      <c r="E1571" s="1373"/>
      <c r="F1571" s="1375">
        <v>4467102</v>
      </c>
      <c r="G1571" s="1375"/>
      <c r="H1571" s="1375"/>
      <c r="I1571" s="1373" t="s">
        <v>547</v>
      </c>
      <c r="J1571" s="1373"/>
      <c r="K1571" s="1373"/>
      <c r="L1571" s="1373"/>
      <c r="M1571" s="1369"/>
      <c r="N1571" s="35">
        <v>35</v>
      </c>
    </row>
    <row r="1572" spans="1:14" ht="14.25" customHeight="1" x14ac:dyDescent="0.15">
      <c r="A1572" s="55"/>
      <c r="B1572" s="1329"/>
      <c r="C1572" s="1091"/>
      <c r="D1572" s="1373" t="s">
        <v>1199</v>
      </c>
      <c r="E1572" s="1373"/>
      <c r="F1572" s="1091"/>
      <c r="G1572" s="1091"/>
      <c r="H1572" s="1091"/>
      <c r="I1572" s="1091"/>
      <c r="J1572" s="1091"/>
      <c r="K1572" s="1091"/>
      <c r="L1572" s="1091"/>
      <c r="M1572" s="1370"/>
      <c r="N1572" s="41"/>
    </row>
    <row r="1573" spans="1:14" ht="18" customHeight="1" x14ac:dyDescent="0.15">
      <c r="A1573" s="55"/>
      <c r="B1573" s="1365"/>
      <c r="C1573" s="1366"/>
      <c r="D1573" s="1365"/>
      <c r="E1573" s="1366"/>
      <c r="F1573" s="1365"/>
      <c r="G1573" s="1367"/>
      <c r="H1573" s="1366"/>
      <c r="I1573" s="1365"/>
      <c r="J1573" s="1367"/>
      <c r="K1573" s="1367"/>
      <c r="L1573" s="1366"/>
      <c r="M1573" s="38" t="s">
        <v>548</v>
      </c>
      <c r="N1573" s="40">
        <v>321</v>
      </c>
    </row>
    <row r="1574" spans="1:14" ht="16.5" customHeight="1" x14ac:dyDescent="0.15">
      <c r="A1574" s="55"/>
      <c r="B1574" s="1415" t="s">
        <v>1200</v>
      </c>
      <c r="C1574" s="1416"/>
      <c r="D1574" s="1377" t="s">
        <v>1196</v>
      </c>
      <c r="E1574" s="1377"/>
      <c r="F1574" s="1378">
        <v>4467499</v>
      </c>
      <c r="G1574" s="1378"/>
      <c r="H1574" s="1378"/>
      <c r="I1574" s="1377" t="s">
        <v>547</v>
      </c>
      <c r="J1574" s="1377"/>
      <c r="K1574" s="1377"/>
      <c r="L1574" s="1377"/>
      <c r="M1574" s="1368"/>
      <c r="N1574" s="33">
        <v>13</v>
      </c>
    </row>
    <row r="1575" spans="1:14" ht="18" customHeight="1" x14ac:dyDescent="0.15">
      <c r="A1575" s="55"/>
      <c r="B1575" s="1329"/>
      <c r="C1575" s="1091"/>
      <c r="D1575" s="1373" t="s">
        <v>1196</v>
      </c>
      <c r="E1575" s="1373"/>
      <c r="F1575" s="1375">
        <v>4467500</v>
      </c>
      <c r="G1575" s="1375"/>
      <c r="H1575" s="1375"/>
      <c r="I1575" s="1373" t="s">
        <v>547</v>
      </c>
      <c r="J1575" s="1373"/>
      <c r="K1575" s="1373"/>
      <c r="L1575" s="1373"/>
      <c r="M1575" s="1369"/>
      <c r="N1575" s="35">
        <v>13</v>
      </c>
    </row>
    <row r="1576" spans="1:14" ht="18" customHeight="1" x14ac:dyDescent="0.15">
      <c r="A1576" s="55"/>
      <c r="B1576" s="1329"/>
      <c r="C1576" s="1091"/>
      <c r="D1576" s="1373" t="s">
        <v>1196</v>
      </c>
      <c r="E1576" s="1373"/>
      <c r="F1576" s="1375">
        <v>4467501</v>
      </c>
      <c r="G1576" s="1375"/>
      <c r="H1576" s="1375"/>
      <c r="I1576" s="1373" t="s">
        <v>547</v>
      </c>
      <c r="J1576" s="1373"/>
      <c r="K1576" s="1373"/>
      <c r="L1576" s="1373"/>
      <c r="M1576" s="1369"/>
      <c r="N1576" s="35">
        <v>13</v>
      </c>
    </row>
    <row r="1577" spans="1:14" ht="18" customHeight="1" x14ac:dyDescent="0.15">
      <c r="A1577" s="55"/>
      <c r="B1577" s="1329"/>
      <c r="C1577" s="1091"/>
      <c r="D1577" s="1373" t="s">
        <v>1196</v>
      </c>
      <c r="E1577" s="1373"/>
      <c r="F1577" s="1375">
        <v>4467502</v>
      </c>
      <c r="G1577" s="1375"/>
      <c r="H1577" s="1375"/>
      <c r="I1577" s="1373" t="s">
        <v>547</v>
      </c>
      <c r="J1577" s="1373"/>
      <c r="K1577" s="1373"/>
      <c r="L1577" s="1373"/>
      <c r="M1577" s="1369"/>
      <c r="N1577" s="35">
        <v>130</v>
      </c>
    </row>
    <row r="1578" spans="1:14" ht="19.5" customHeight="1" x14ac:dyDescent="0.15">
      <c r="A1578" s="55"/>
      <c r="B1578" s="1329"/>
      <c r="C1578" s="1091"/>
      <c r="D1578" s="1373" t="s">
        <v>1196</v>
      </c>
      <c r="E1578" s="1373"/>
      <c r="F1578" s="1375">
        <v>4467503</v>
      </c>
      <c r="G1578" s="1375"/>
      <c r="H1578" s="1375"/>
      <c r="I1578" s="1373" t="s">
        <v>547</v>
      </c>
      <c r="J1578" s="1373"/>
      <c r="K1578" s="1373"/>
      <c r="L1578" s="1373"/>
      <c r="M1578" s="1370"/>
      <c r="N1578" s="37">
        <v>35</v>
      </c>
    </row>
    <row r="1579" spans="1:14" ht="18" customHeight="1" x14ac:dyDescent="0.15">
      <c r="A1579" s="55"/>
      <c r="B1579" s="1365"/>
      <c r="C1579" s="1366"/>
      <c r="D1579" s="1365"/>
      <c r="E1579" s="1366"/>
      <c r="F1579" s="1365"/>
      <c r="G1579" s="1367"/>
      <c r="H1579" s="1366"/>
      <c r="I1579" s="1365"/>
      <c r="J1579" s="1367"/>
      <c r="K1579" s="1367"/>
      <c r="L1579" s="1366"/>
      <c r="M1579" s="38" t="s">
        <v>548</v>
      </c>
      <c r="N1579" s="40">
        <v>204</v>
      </c>
    </row>
    <row r="1580" spans="1:14" ht="16.5" customHeight="1" x14ac:dyDescent="0.15">
      <c r="A1580" s="55"/>
      <c r="B1580" s="1415" t="s">
        <v>1201</v>
      </c>
      <c r="C1580" s="1416"/>
      <c r="D1580" s="1377" t="s">
        <v>1196</v>
      </c>
      <c r="E1580" s="1377"/>
      <c r="F1580" s="1378">
        <v>4467507</v>
      </c>
      <c r="G1580" s="1378"/>
      <c r="H1580" s="1378"/>
      <c r="I1580" s="1377" t="s">
        <v>547</v>
      </c>
      <c r="J1580" s="1377"/>
      <c r="K1580" s="1377"/>
      <c r="L1580" s="1377"/>
      <c r="M1580" s="1368"/>
      <c r="N1580" s="33">
        <v>13</v>
      </c>
    </row>
    <row r="1581" spans="1:14" ht="18" customHeight="1" x14ac:dyDescent="0.15">
      <c r="A1581" s="55"/>
      <c r="B1581" s="1329"/>
      <c r="C1581" s="1091"/>
      <c r="D1581" s="1373" t="s">
        <v>1196</v>
      </c>
      <c r="E1581" s="1373"/>
      <c r="F1581" s="1375">
        <v>4467508</v>
      </c>
      <c r="G1581" s="1375"/>
      <c r="H1581" s="1375"/>
      <c r="I1581" s="1373" t="s">
        <v>547</v>
      </c>
      <c r="J1581" s="1373"/>
      <c r="K1581" s="1373"/>
      <c r="L1581" s="1373"/>
      <c r="M1581" s="1369"/>
      <c r="N1581" s="35">
        <v>13</v>
      </c>
    </row>
    <row r="1582" spans="1:14" ht="18" customHeight="1" x14ac:dyDescent="0.15">
      <c r="A1582" s="55"/>
      <c r="B1582" s="1329"/>
      <c r="C1582" s="1091"/>
      <c r="D1582" s="1373" t="s">
        <v>1196</v>
      </c>
      <c r="E1582" s="1373"/>
      <c r="F1582" s="1375">
        <v>4467509</v>
      </c>
      <c r="G1582" s="1375"/>
      <c r="H1582" s="1375"/>
      <c r="I1582" s="1373" t="s">
        <v>547</v>
      </c>
      <c r="J1582" s="1373"/>
      <c r="K1582" s="1373"/>
      <c r="L1582" s="1373"/>
      <c r="M1582" s="1369"/>
      <c r="N1582" s="35">
        <v>13</v>
      </c>
    </row>
    <row r="1583" spans="1:14" ht="18" customHeight="1" x14ac:dyDescent="0.15">
      <c r="A1583" s="55"/>
      <c r="B1583" s="1329"/>
      <c r="C1583" s="1091"/>
      <c r="D1583" s="1373" t="s">
        <v>1196</v>
      </c>
      <c r="E1583" s="1373"/>
      <c r="F1583" s="1375">
        <v>4467510</v>
      </c>
      <c r="G1583" s="1375"/>
      <c r="H1583" s="1375"/>
      <c r="I1583" s="1373" t="s">
        <v>547</v>
      </c>
      <c r="J1583" s="1373"/>
      <c r="K1583" s="1373"/>
      <c r="L1583" s="1373"/>
      <c r="M1583" s="1369"/>
      <c r="N1583" s="35">
        <v>143</v>
      </c>
    </row>
    <row r="1584" spans="1:14" ht="19.5" customHeight="1" x14ac:dyDescent="0.15">
      <c r="A1584" s="55"/>
      <c r="B1584" s="1329"/>
      <c r="C1584" s="1091"/>
      <c r="D1584" s="1373" t="s">
        <v>1196</v>
      </c>
      <c r="E1584" s="1373"/>
      <c r="F1584" s="1375">
        <v>4467511</v>
      </c>
      <c r="G1584" s="1375"/>
      <c r="H1584" s="1375"/>
      <c r="I1584" s="1373" t="s">
        <v>547</v>
      </c>
      <c r="J1584" s="1373"/>
      <c r="K1584" s="1373"/>
      <c r="L1584" s="1373"/>
      <c r="M1584" s="1370"/>
      <c r="N1584" s="37">
        <v>35</v>
      </c>
    </row>
    <row r="1585" spans="1:14" ht="18" customHeight="1" x14ac:dyDescent="0.15">
      <c r="A1585" s="56"/>
      <c r="B1585" s="1152"/>
      <c r="C1585" s="1154"/>
      <c r="D1585" s="1152"/>
      <c r="E1585" s="1154"/>
      <c r="F1585" s="1152"/>
      <c r="G1585" s="1153"/>
      <c r="H1585" s="1154"/>
      <c r="I1585" s="1152"/>
      <c r="J1585" s="1153"/>
      <c r="K1585" s="1153"/>
      <c r="L1585" s="1154"/>
      <c r="M1585" s="47" t="s">
        <v>548</v>
      </c>
      <c r="N1585" s="48">
        <v>217</v>
      </c>
    </row>
    <row r="1586" spans="1:14" ht="14.25" customHeight="1" x14ac:dyDescent="0.15">
      <c r="A1586" s="32" t="s">
        <v>538</v>
      </c>
      <c r="B1586" s="1386" t="s">
        <v>539</v>
      </c>
      <c r="C1586" s="1387"/>
      <c r="D1586" s="1386" t="s">
        <v>540</v>
      </c>
      <c r="E1586" s="1387"/>
      <c r="F1586" s="1386" t="s">
        <v>541</v>
      </c>
      <c r="G1586" s="1390"/>
      <c r="H1586" s="1387"/>
      <c r="I1586" s="1386" t="s">
        <v>542</v>
      </c>
      <c r="J1586" s="1390"/>
      <c r="K1586" s="1390"/>
      <c r="L1586" s="1387"/>
      <c r="M1586" s="1381" t="s">
        <v>543</v>
      </c>
      <c r="N1586" s="1383" t="s">
        <v>544</v>
      </c>
    </row>
    <row r="1587" spans="1:14" ht="5" customHeight="1" x14ac:dyDescent="0.15">
      <c r="A1587" s="1385">
        <v>236997</v>
      </c>
      <c r="B1587" s="1388"/>
      <c r="C1587" s="1389"/>
      <c r="D1587" s="1388"/>
      <c r="E1587" s="1389"/>
      <c r="F1587" s="1388"/>
      <c r="G1587" s="1391"/>
      <c r="H1587" s="1389"/>
      <c r="I1587" s="1388"/>
      <c r="J1587" s="1391"/>
      <c r="K1587" s="1391"/>
      <c r="L1587" s="1389"/>
      <c r="M1587" s="1382"/>
      <c r="N1587" s="1384"/>
    </row>
    <row r="1588" spans="1:14" ht="16.5" customHeight="1" x14ac:dyDescent="0.15">
      <c r="A1588" s="1385"/>
      <c r="B1588" s="1415" t="s">
        <v>1202</v>
      </c>
      <c r="C1588" s="1416"/>
      <c r="D1588" s="1377" t="s">
        <v>1203</v>
      </c>
      <c r="E1588" s="1377"/>
      <c r="F1588" s="1378">
        <v>4462676</v>
      </c>
      <c r="G1588" s="1378"/>
      <c r="H1588" s="1378"/>
      <c r="I1588" s="1377" t="s">
        <v>547</v>
      </c>
      <c r="J1588" s="1377"/>
      <c r="K1588" s="1377"/>
      <c r="L1588" s="1377"/>
      <c r="M1588" s="1368"/>
      <c r="N1588" s="33">
        <v>13</v>
      </c>
    </row>
    <row r="1589" spans="1:14" ht="18" customHeight="1" x14ac:dyDescent="0.15">
      <c r="A1589" s="34"/>
      <c r="B1589" s="1329"/>
      <c r="C1589" s="1091"/>
      <c r="D1589" s="1373" t="s">
        <v>1203</v>
      </c>
      <c r="E1589" s="1373"/>
      <c r="F1589" s="1375">
        <v>4462677</v>
      </c>
      <c r="G1589" s="1375"/>
      <c r="H1589" s="1375"/>
      <c r="I1589" s="1373" t="s">
        <v>547</v>
      </c>
      <c r="J1589" s="1373"/>
      <c r="K1589" s="1373"/>
      <c r="L1589" s="1373"/>
      <c r="M1589" s="1369"/>
      <c r="N1589" s="35">
        <v>13</v>
      </c>
    </row>
    <row r="1590" spans="1:14" ht="19.25" customHeight="1" x14ac:dyDescent="0.15">
      <c r="A1590" s="44"/>
      <c r="B1590" s="1329"/>
      <c r="C1590" s="1091"/>
      <c r="D1590" s="1373" t="s">
        <v>1203</v>
      </c>
      <c r="E1590" s="1373"/>
      <c r="F1590" s="1375">
        <v>4462678</v>
      </c>
      <c r="G1590" s="1375"/>
      <c r="H1590" s="1375"/>
      <c r="I1590" s="1373" t="s">
        <v>547</v>
      </c>
      <c r="J1590" s="1373"/>
      <c r="K1590" s="1373"/>
      <c r="L1590" s="1373"/>
      <c r="M1590" s="1369"/>
      <c r="N1590" s="35">
        <v>13</v>
      </c>
    </row>
    <row r="1591" spans="1:14" ht="2" customHeight="1" x14ac:dyDescent="0.15"/>
    <row r="1592" spans="1:14" ht="35.75" customHeight="1" x14ac:dyDescent="0.15">
      <c r="A1592" s="1392" t="s">
        <v>1204</v>
      </c>
      <c r="B1592" s="1374" t="s">
        <v>1202</v>
      </c>
      <c r="C1592" s="1373"/>
      <c r="D1592" s="1369" t="s">
        <v>1205</v>
      </c>
      <c r="E1592" s="1369"/>
      <c r="F1592" s="1369" t="s">
        <v>1206</v>
      </c>
      <c r="G1592" s="1369"/>
      <c r="H1592" s="1369"/>
      <c r="I1592" s="1369" t="s">
        <v>592</v>
      </c>
      <c r="J1592" s="1369"/>
      <c r="K1592" s="1369"/>
      <c r="L1592" s="1369"/>
      <c r="M1592" s="1414" t="s">
        <v>1207</v>
      </c>
      <c r="N1592" s="1414"/>
    </row>
    <row r="1593" spans="1:14" ht="18" customHeight="1" x14ac:dyDescent="0.15">
      <c r="A1593" s="1393"/>
      <c r="B1593" s="1152"/>
      <c r="C1593" s="1154"/>
      <c r="D1593" s="1152"/>
      <c r="E1593" s="1154"/>
      <c r="F1593" s="1152"/>
      <c r="G1593" s="1153"/>
      <c r="H1593" s="1154"/>
      <c r="I1593" s="1152"/>
      <c r="J1593" s="1153"/>
      <c r="K1593" s="1153"/>
      <c r="L1593" s="1154"/>
      <c r="M1593" s="47" t="s">
        <v>548</v>
      </c>
      <c r="N1593" s="48">
        <v>126</v>
      </c>
    </row>
    <row r="1594" spans="1:14" ht="26.25" customHeight="1" x14ac:dyDescent="0.15">
      <c r="A1594" s="1381" t="s">
        <v>1208</v>
      </c>
      <c r="B1594" s="1396" t="s">
        <v>539</v>
      </c>
      <c r="C1594" s="1397"/>
      <c r="D1594" s="1396" t="s">
        <v>540</v>
      </c>
      <c r="E1594" s="1397"/>
      <c r="F1594" s="1396" t="s">
        <v>541</v>
      </c>
      <c r="G1594" s="1398"/>
      <c r="H1594" s="1397"/>
      <c r="I1594" s="1396" t="s">
        <v>542</v>
      </c>
      <c r="J1594" s="1398"/>
      <c r="K1594" s="1398"/>
      <c r="L1594" s="1397"/>
      <c r="M1594" s="50" t="s">
        <v>543</v>
      </c>
      <c r="N1594" s="51" t="s">
        <v>544</v>
      </c>
    </row>
    <row r="1595" spans="1:14" ht="18" customHeight="1" x14ac:dyDescent="0.15">
      <c r="A1595" s="1394"/>
      <c r="B1595" s="1376" t="s">
        <v>1209</v>
      </c>
      <c r="C1595" s="1377"/>
      <c r="D1595" s="1377" t="s">
        <v>1210</v>
      </c>
      <c r="E1595" s="1377"/>
      <c r="F1595" s="1378">
        <v>4462028</v>
      </c>
      <c r="G1595" s="1378"/>
      <c r="H1595" s="1378"/>
      <c r="I1595" s="1377" t="s">
        <v>547</v>
      </c>
      <c r="J1595" s="1377"/>
      <c r="K1595" s="1377"/>
      <c r="L1595" s="1377"/>
      <c r="M1595" s="42"/>
      <c r="N1595" s="43">
        <v>130</v>
      </c>
    </row>
    <row r="1596" spans="1:14" ht="18" customHeight="1" x14ac:dyDescent="0.15">
      <c r="A1596" s="1394"/>
      <c r="B1596" s="1365"/>
      <c r="C1596" s="1366"/>
      <c r="D1596" s="1365"/>
      <c r="E1596" s="1366"/>
      <c r="F1596" s="1365"/>
      <c r="G1596" s="1367"/>
      <c r="H1596" s="1366"/>
      <c r="I1596" s="1365"/>
      <c r="J1596" s="1367"/>
      <c r="K1596" s="1367"/>
      <c r="L1596" s="1366"/>
      <c r="M1596" s="38" t="s">
        <v>548</v>
      </c>
      <c r="N1596" s="40">
        <v>130</v>
      </c>
    </row>
    <row r="1597" spans="1:14" ht="18" customHeight="1" x14ac:dyDescent="0.15">
      <c r="A1597" s="1394"/>
      <c r="B1597" s="1376" t="s">
        <v>1211</v>
      </c>
      <c r="C1597" s="1377"/>
      <c r="D1597" s="1377" t="s">
        <v>1210</v>
      </c>
      <c r="E1597" s="1377"/>
      <c r="F1597" s="1378">
        <v>4462049</v>
      </c>
      <c r="G1597" s="1378"/>
      <c r="H1597" s="1378"/>
      <c r="I1597" s="1377" t="s">
        <v>547</v>
      </c>
      <c r="J1597" s="1377"/>
      <c r="K1597" s="1377"/>
      <c r="L1597" s="1377"/>
      <c r="M1597" s="42"/>
      <c r="N1597" s="43">
        <v>130</v>
      </c>
    </row>
    <row r="1598" spans="1:14" ht="18" customHeight="1" x14ac:dyDescent="0.15">
      <c r="A1598" s="1394"/>
      <c r="B1598" s="1365"/>
      <c r="C1598" s="1366"/>
      <c r="D1598" s="1365"/>
      <c r="E1598" s="1366"/>
      <c r="F1598" s="1365"/>
      <c r="G1598" s="1367"/>
      <c r="H1598" s="1366"/>
      <c r="I1598" s="1365"/>
      <c r="J1598" s="1367"/>
      <c r="K1598" s="1367"/>
      <c r="L1598" s="1366"/>
      <c r="M1598" s="38" t="s">
        <v>548</v>
      </c>
      <c r="N1598" s="40">
        <v>130</v>
      </c>
    </row>
    <row r="1599" spans="1:14" ht="18" customHeight="1" x14ac:dyDescent="0.15">
      <c r="A1599" s="1394"/>
      <c r="B1599" s="1376" t="s">
        <v>1212</v>
      </c>
      <c r="C1599" s="1377"/>
      <c r="D1599" s="1377" t="s">
        <v>1210</v>
      </c>
      <c r="E1599" s="1377"/>
      <c r="F1599" s="1378">
        <v>4468009</v>
      </c>
      <c r="G1599" s="1378"/>
      <c r="H1599" s="1378"/>
      <c r="I1599" s="1377" t="s">
        <v>547</v>
      </c>
      <c r="J1599" s="1377"/>
      <c r="K1599" s="1377"/>
      <c r="L1599" s="1377"/>
      <c r="M1599" s="42"/>
      <c r="N1599" s="43">
        <v>130</v>
      </c>
    </row>
    <row r="1600" spans="1:14" ht="18" customHeight="1" x14ac:dyDescent="0.15">
      <c r="A1600" s="1394"/>
      <c r="B1600" s="1365"/>
      <c r="C1600" s="1366"/>
      <c r="D1600" s="1365"/>
      <c r="E1600" s="1366"/>
      <c r="F1600" s="1365"/>
      <c r="G1600" s="1367"/>
      <c r="H1600" s="1366"/>
      <c r="I1600" s="1365"/>
      <c r="J1600" s="1367"/>
      <c r="K1600" s="1367"/>
      <c r="L1600" s="1366"/>
      <c r="M1600" s="38" t="s">
        <v>548</v>
      </c>
      <c r="N1600" s="40">
        <v>130</v>
      </c>
    </row>
    <row r="1601" spans="1:14" ht="18" customHeight="1" x14ac:dyDescent="0.15">
      <c r="A1601" s="1394"/>
      <c r="B1601" s="1376" t="s">
        <v>1213</v>
      </c>
      <c r="C1601" s="1377"/>
      <c r="D1601" s="1377" t="s">
        <v>1210</v>
      </c>
      <c r="E1601" s="1377"/>
      <c r="F1601" s="1378">
        <v>4468005</v>
      </c>
      <c r="G1601" s="1378"/>
      <c r="H1601" s="1378"/>
      <c r="I1601" s="1377" t="s">
        <v>547</v>
      </c>
      <c r="J1601" s="1377"/>
      <c r="K1601" s="1377"/>
      <c r="L1601" s="1377"/>
      <c r="M1601" s="42"/>
      <c r="N1601" s="43">
        <v>130</v>
      </c>
    </row>
    <row r="1602" spans="1:14" ht="18" customHeight="1" x14ac:dyDescent="0.15">
      <c r="A1602" s="1395"/>
      <c r="B1602" s="1152"/>
      <c r="C1602" s="1154"/>
      <c r="D1602" s="1152"/>
      <c r="E1602" s="1154"/>
      <c r="F1602" s="1152"/>
      <c r="G1602" s="1153"/>
      <c r="H1602" s="1154"/>
      <c r="I1602" s="1152"/>
      <c r="J1602" s="1153"/>
      <c r="K1602" s="1153"/>
      <c r="L1602" s="1154"/>
      <c r="M1602" s="47" t="s">
        <v>548</v>
      </c>
      <c r="N1602" s="48">
        <v>130</v>
      </c>
    </row>
    <row r="1603" spans="1:14" ht="14.25" customHeight="1" x14ac:dyDescent="0.15">
      <c r="A1603" s="49" t="s">
        <v>538</v>
      </c>
      <c r="B1603" s="1386" t="s">
        <v>539</v>
      </c>
      <c r="C1603" s="1387"/>
      <c r="D1603" s="1386" t="s">
        <v>540</v>
      </c>
      <c r="E1603" s="1387"/>
      <c r="F1603" s="1386" t="s">
        <v>541</v>
      </c>
      <c r="G1603" s="1390"/>
      <c r="H1603" s="1387"/>
      <c r="I1603" s="1386" t="s">
        <v>542</v>
      </c>
      <c r="J1603" s="1390"/>
      <c r="K1603" s="1390"/>
      <c r="L1603" s="1387"/>
      <c r="M1603" s="1381" t="s">
        <v>543</v>
      </c>
      <c r="N1603" s="1383" t="s">
        <v>544</v>
      </c>
    </row>
    <row r="1604" spans="1:14" ht="5" customHeight="1" x14ac:dyDescent="0.15">
      <c r="A1604" s="1385">
        <v>237249</v>
      </c>
      <c r="B1604" s="1388"/>
      <c r="C1604" s="1389"/>
      <c r="D1604" s="1388"/>
      <c r="E1604" s="1389"/>
      <c r="F1604" s="1388"/>
      <c r="G1604" s="1391"/>
      <c r="H1604" s="1389"/>
      <c r="I1604" s="1388"/>
      <c r="J1604" s="1391"/>
      <c r="K1604" s="1391"/>
      <c r="L1604" s="1389"/>
      <c r="M1604" s="1382"/>
      <c r="N1604" s="1384"/>
    </row>
    <row r="1605" spans="1:14" ht="14.25" customHeight="1" x14ac:dyDescent="0.15">
      <c r="A1605" s="1385"/>
      <c r="B1605" s="1376" t="s">
        <v>1214</v>
      </c>
      <c r="C1605" s="1377"/>
      <c r="D1605" s="1377" t="s">
        <v>1215</v>
      </c>
      <c r="E1605" s="1377"/>
      <c r="F1605" s="1378">
        <v>4463176</v>
      </c>
      <c r="G1605" s="1378"/>
      <c r="H1605" s="1378"/>
      <c r="I1605" s="1377" t="s">
        <v>547</v>
      </c>
      <c r="J1605" s="1377"/>
      <c r="K1605" s="1377"/>
      <c r="L1605" s="1377"/>
      <c r="M1605" s="1368"/>
      <c r="N1605" s="33">
        <v>91</v>
      </c>
    </row>
    <row r="1606" spans="1:14" ht="14.25" customHeight="1" x14ac:dyDescent="0.15">
      <c r="A1606" s="34"/>
      <c r="B1606" s="1329"/>
      <c r="C1606" s="1091"/>
      <c r="D1606" s="1373" t="s">
        <v>1216</v>
      </c>
      <c r="E1606" s="1373"/>
      <c r="F1606" s="1091"/>
      <c r="G1606" s="1091"/>
      <c r="H1606" s="1091"/>
      <c r="I1606" s="1091"/>
      <c r="J1606" s="1091"/>
      <c r="K1606" s="1091"/>
      <c r="L1606" s="1091"/>
      <c r="M1606" s="1369"/>
      <c r="N1606" s="57"/>
    </row>
    <row r="1607" spans="1:14" ht="14.25" customHeight="1" x14ac:dyDescent="0.15">
      <c r="A1607" s="34"/>
      <c r="B1607" s="1329"/>
      <c r="C1607" s="1091"/>
      <c r="D1607" s="1373" t="s">
        <v>1215</v>
      </c>
      <c r="E1607" s="1373"/>
      <c r="F1607" s="1375">
        <v>4463177</v>
      </c>
      <c r="G1607" s="1375"/>
      <c r="H1607" s="1375"/>
      <c r="I1607" s="1373" t="s">
        <v>547</v>
      </c>
      <c r="J1607" s="1373"/>
      <c r="K1607" s="1373"/>
      <c r="L1607" s="1373"/>
      <c r="M1607" s="1369"/>
      <c r="N1607" s="35">
        <v>57</v>
      </c>
    </row>
    <row r="1608" spans="1:14" ht="14.25" customHeight="1" x14ac:dyDescent="0.15">
      <c r="A1608" s="34"/>
      <c r="B1608" s="1329"/>
      <c r="C1608" s="1091"/>
      <c r="D1608" s="1373" t="s">
        <v>1216</v>
      </c>
      <c r="E1608" s="1373"/>
      <c r="F1608" s="1091"/>
      <c r="G1608" s="1091"/>
      <c r="H1608" s="1091"/>
      <c r="I1608" s="1091"/>
      <c r="J1608" s="1091"/>
      <c r="K1608" s="1091"/>
      <c r="L1608" s="1091"/>
      <c r="M1608" s="1370"/>
      <c r="N1608" s="41"/>
    </row>
    <row r="1609" spans="1:14" ht="18" customHeight="1" x14ac:dyDescent="0.15">
      <c r="A1609" s="34"/>
      <c r="B1609" s="1365"/>
      <c r="C1609" s="1366"/>
      <c r="D1609" s="1365"/>
      <c r="E1609" s="1366"/>
      <c r="F1609" s="1365"/>
      <c r="G1609" s="1367"/>
      <c r="H1609" s="1366"/>
      <c r="I1609" s="1365"/>
      <c r="J1609" s="1367"/>
      <c r="K1609" s="1367"/>
      <c r="L1609" s="1366"/>
      <c r="M1609" s="38" t="s">
        <v>548</v>
      </c>
      <c r="N1609" s="40">
        <v>148</v>
      </c>
    </row>
    <row r="1610" spans="1:14" ht="14.25" customHeight="1" x14ac:dyDescent="0.15">
      <c r="A1610" s="34"/>
      <c r="B1610" s="1376" t="s">
        <v>1217</v>
      </c>
      <c r="C1610" s="1377"/>
      <c r="D1610" s="1377" t="s">
        <v>1215</v>
      </c>
      <c r="E1610" s="1377"/>
      <c r="F1610" s="1378">
        <v>4463245</v>
      </c>
      <c r="G1610" s="1378"/>
      <c r="H1610" s="1378"/>
      <c r="I1610" s="1377" t="s">
        <v>547</v>
      </c>
      <c r="J1610" s="1377"/>
      <c r="K1610" s="1377"/>
      <c r="L1610" s="1377"/>
      <c r="M1610" s="1379"/>
      <c r="N1610" s="33">
        <v>69</v>
      </c>
    </row>
    <row r="1611" spans="1:14" ht="14.25" customHeight="1" x14ac:dyDescent="0.15">
      <c r="A1611" s="34"/>
      <c r="B1611" s="1329"/>
      <c r="C1611" s="1091"/>
      <c r="D1611" s="1373" t="s">
        <v>1216</v>
      </c>
      <c r="E1611" s="1373"/>
      <c r="F1611" s="1091"/>
      <c r="G1611" s="1091"/>
      <c r="H1611" s="1091"/>
      <c r="I1611" s="1091"/>
      <c r="J1611" s="1091"/>
      <c r="K1611" s="1091"/>
      <c r="L1611" s="1091"/>
      <c r="M1611" s="1380"/>
      <c r="N1611" s="41"/>
    </row>
    <row r="1612" spans="1:14" ht="18" customHeight="1" x14ac:dyDescent="0.15">
      <c r="A1612" s="34"/>
      <c r="B1612" s="1365"/>
      <c r="C1612" s="1366"/>
      <c r="D1612" s="1365"/>
      <c r="E1612" s="1366"/>
      <c r="F1612" s="1365"/>
      <c r="G1612" s="1367"/>
      <c r="H1612" s="1366"/>
      <c r="I1612" s="1365"/>
      <c r="J1612" s="1367"/>
      <c r="K1612" s="1367"/>
      <c r="L1612" s="1366"/>
      <c r="M1612" s="38" t="s">
        <v>548</v>
      </c>
      <c r="N1612" s="40">
        <v>69</v>
      </c>
    </row>
    <row r="1613" spans="1:14" ht="14.25" customHeight="1" x14ac:dyDescent="0.15">
      <c r="A1613" s="34"/>
      <c r="B1613" s="1376" t="s">
        <v>1218</v>
      </c>
      <c r="C1613" s="1377"/>
      <c r="D1613" s="1377" t="s">
        <v>1215</v>
      </c>
      <c r="E1613" s="1377"/>
      <c r="F1613" s="1378">
        <v>4465769</v>
      </c>
      <c r="G1613" s="1378"/>
      <c r="H1613" s="1378"/>
      <c r="I1613" s="1377" t="s">
        <v>547</v>
      </c>
      <c r="J1613" s="1377"/>
      <c r="K1613" s="1377"/>
      <c r="L1613" s="1377"/>
      <c r="M1613" s="1379"/>
      <c r="N1613" s="33">
        <v>154</v>
      </c>
    </row>
    <row r="1614" spans="1:14" ht="14.25" customHeight="1" x14ac:dyDescent="0.15">
      <c r="A1614" s="34"/>
      <c r="B1614" s="1329"/>
      <c r="C1614" s="1091"/>
      <c r="D1614" s="1373" t="s">
        <v>1216</v>
      </c>
      <c r="E1614" s="1373"/>
      <c r="F1614" s="1091"/>
      <c r="G1614" s="1091"/>
      <c r="H1614" s="1091"/>
      <c r="I1614" s="1091"/>
      <c r="J1614" s="1091"/>
      <c r="K1614" s="1091"/>
      <c r="L1614" s="1091"/>
      <c r="M1614" s="1380"/>
      <c r="N1614" s="41"/>
    </row>
    <row r="1615" spans="1:14" ht="18" customHeight="1" x14ac:dyDescent="0.15">
      <c r="A1615" s="44"/>
      <c r="B1615" s="1152"/>
      <c r="C1615" s="1154"/>
      <c r="D1615" s="1152"/>
      <c r="E1615" s="1154"/>
      <c r="F1615" s="1152"/>
      <c r="G1615" s="1153"/>
      <c r="H1615" s="1154"/>
      <c r="I1615" s="1152"/>
      <c r="J1615" s="1153"/>
      <c r="K1615" s="1153"/>
      <c r="L1615" s="1154"/>
      <c r="M1615" s="47" t="s">
        <v>548</v>
      </c>
      <c r="N1615" s="48">
        <v>154</v>
      </c>
    </row>
    <row r="1616" spans="1:14" ht="14.25" customHeight="1" x14ac:dyDescent="0.15">
      <c r="A1616" s="49" t="s">
        <v>538</v>
      </c>
      <c r="B1616" s="1386" t="s">
        <v>539</v>
      </c>
      <c r="C1616" s="1387"/>
      <c r="D1616" s="1386" t="s">
        <v>540</v>
      </c>
      <c r="E1616" s="1387"/>
      <c r="F1616" s="1386" t="s">
        <v>541</v>
      </c>
      <c r="G1616" s="1390"/>
      <c r="H1616" s="1387"/>
      <c r="I1616" s="1386" t="s">
        <v>542</v>
      </c>
      <c r="J1616" s="1390"/>
      <c r="K1616" s="1390"/>
      <c r="L1616" s="1387"/>
      <c r="M1616" s="1381" t="s">
        <v>543</v>
      </c>
      <c r="N1616" s="1383" t="s">
        <v>544</v>
      </c>
    </row>
    <row r="1617" spans="1:14" ht="5" customHeight="1" x14ac:dyDescent="0.15">
      <c r="A1617" s="1385">
        <v>237269</v>
      </c>
      <c r="B1617" s="1388"/>
      <c r="C1617" s="1389"/>
      <c r="D1617" s="1388"/>
      <c r="E1617" s="1389"/>
      <c r="F1617" s="1388"/>
      <c r="G1617" s="1391"/>
      <c r="H1617" s="1389"/>
      <c r="I1617" s="1388"/>
      <c r="J1617" s="1391"/>
      <c r="K1617" s="1391"/>
      <c r="L1617" s="1389"/>
      <c r="M1617" s="1382"/>
      <c r="N1617" s="1384"/>
    </row>
    <row r="1618" spans="1:14" ht="16.5" customHeight="1" x14ac:dyDescent="0.15">
      <c r="A1618" s="1385"/>
      <c r="B1618" s="1376" t="s">
        <v>1219</v>
      </c>
      <c r="C1618" s="1377"/>
      <c r="D1618" s="1377" t="s">
        <v>1220</v>
      </c>
      <c r="E1618" s="1377"/>
      <c r="F1618" s="1378">
        <v>4468311</v>
      </c>
      <c r="G1618" s="1378"/>
      <c r="H1618" s="1378"/>
      <c r="I1618" s="1377" t="s">
        <v>547</v>
      </c>
      <c r="J1618" s="1377"/>
      <c r="K1618" s="1377"/>
      <c r="L1618" s="1377"/>
      <c r="M1618" s="1379"/>
      <c r="N1618" s="33">
        <v>26</v>
      </c>
    </row>
    <row r="1619" spans="1:14" ht="19.5" customHeight="1" x14ac:dyDescent="0.15">
      <c r="A1619" s="34"/>
      <c r="B1619" s="1329"/>
      <c r="C1619" s="1091"/>
      <c r="D1619" s="1373" t="s">
        <v>1220</v>
      </c>
      <c r="E1619" s="1373"/>
      <c r="F1619" s="1375">
        <v>4468312</v>
      </c>
      <c r="G1619" s="1375"/>
      <c r="H1619" s="1375"/>
      <c r="I1619" s="1373" t="s">
        <v>547</v>
      </c>
      <c r="J1619" s="1373"/>
      <c r="K1619" s="1373"/>
      <c r="L1619" s="1373"/>
      <c r="M1619" s="1380"/>
      <c r="N1619" s="37">
        <v>27</v>
      </c>
    </row>
    <row r="1620" spans="1:14" ht="18" customHeight="1" x14ac:dyDescent="0.15">
      <c r="A1620" s="44"/>
      <c r="B1620" s="1152"/>
      <c r="C1620" s="1154"/>
      <c r="D1620" s="1152"/>
      <c r="E1620" s="1154"/>
      <c r="F1620" s="1152"/>
      <c r="G1620" s="1153"/>
      <c r="H1620" s="1154"/>
      <c r="I1620" s="1152"/>
      <c r="J1620" s="1153"/>
      <c r="K1620" s="1153"/>
      <c r="L1620" s="1154"/>
      <c r="M1620" s="47" t="s">
        <v>548</v>
      </c>
      <c r="N1620" s="48">
        <v>53</v>
      </c>
    </row>
    <row r="1621" spans="1:14" ht="18" customHeight="1" x14ac:dyDescent="0.15">
      <c r="A1621" s="1381" t="s">
        <v>1221</v>
      </c>
      <c r="B1621" s="1396" t="s">
        <v>539</v>
      </c>
      <c r="C1621" s="1397"/>
      <c r="D1621" s="1396" t="s">
        <v>540</v>
      </c>
      <c r="E1621" s="1397"/>
      <c r="F1621" s="1396" t="s">
        <v>541</v>
      </c>
      <c r="G1621" s="1398"/>
      <c r="H1621" s="1397"/>
      <c r="I1621" s="1396" t="s">
        <v>542</v>
      </c>
      <c r="J1621" s="1398"/>
      <c r="K1621" s="1398"/>
      <c r="L1621" s="1397"/>
      <c r="M1621" s="50" t="s">
        <v>543</v>
      </c>
      <c r="N1621" s="51" t="s">
        <v>544</v>
      </c>
    </row>
    <row r="1622" spans="1:14" ht="26.25" customHeight="1" x14ac:dyDescent="0.15">
      <c r="A1622" s="1394"/>
      <c r="B1622" s="1376" t="s">
        <v>1222</v>
      </c>
      <c r="C1622" s="1377"/>
      <c r="D1622" s="1377" t="s">
        <v>1223</v>
      </c>
      <c r="E1622" s="1377"/>
      <c r="F1622" s="1378">
        <v>4469202</v>
      </c>
      <c r="G1622" s="1378"/>
      <c r="H1622" s="1378"/>
      <c r="I1622" s="1377" t="s">
        <v>547</v>
      </c>
      <c r="J1622" s="1377"/>
      <c r="K1622" s="1377"/>
      <c r="L1622" s="1377"/>
      <c r="M1622" s="1368"/>
      <c r="N1622" s="33">
        <v>10</v>
      </c>
    </row>
    <row r="1623" spans="1:14" ht="26.25" customHeight="1" x14ac:dyDescent="0.15">
      <c r="A1623" s="66"/>
      <c r="B1623" s="1410"/>
      <c r="C1623" s="1078"/>
      <c r="D1623" s="1373" t="s">
        <v>1223</v>
      </c>
      <c r="E1623" s="1373"/>
      <c r="F1623" s="1375">
        <v>4469203</v>
      </c>
      <c r="G1623" s="1375"/>
      <c r="H1623" s="1375"/>
      <c r="I1623" s="1373" t="s">
        <v>547</v>
      </c>
      <c r="J1623" s="1373"/>
      <c r="K1623" s="1373"/>
      <c r="L1623" s="1373"/>
      <c r="M1623" s="1370"/>
      <c r="N1623" s="37">
        <v>35</v>
      </c>
    </row>
    <row r="1624" spans="1:14" ht="18" customHeight="1" x14ac:dyDescent="0.15">
      <c r="A1624" s="44"/>
      <c r="B1624" s="1152"/>
      <c r="C1624" s="1154"/>
      <c r="D1624" s="1152"/>
      <c r="E1624" s="1154"/>
      <c r="F1624" s="1152"/>
      <c r="G1624" s="1153"/>
      <c r="H1624" s="1154"/>
      <c r="I1624" s="1152"/>
      <c r="J1624" s="1153"/>
      <c r="K1624" s="1153"/>
      <c r="L1624" s="1154"/>
      <c r="M1624" s="47" t="s">
        <v>548</v>
      </c>
      <c r="N1624" s="48">
        <v>45</v>
      </c>
    </row>
    <row r="1625" spans="1:14" ht="18" customHeight="1" x14ac:dyDescent="0.15">
      <c r="A1625" s="1381" t="s">
        <v>1224</v>
      </c>
      <c r="B1625" s="1396" t="s">
        <v>539</v>
      </c>
      <c r="C1625" s="1397"/>
      <c r="D1625" s="1396" t="s">
        <v>540</v>
      </c>
      <c r="E1625" s="1397"/>
      <c r="F1625" s="1396" t="s">
        <v>541</v>
      </c>
      <c r="G1625" s="1398"/>
      <c r="H1625" s="1397"/>
      <c r="I1625" s="1396" t="s">
        <v>542</v>
      </c>
      <c r="J1625" s="1398"/>
      <c r="K1625" s="1398"/>
      <c r="L1625" s="1397"/>
      <c r="M1625" s="50" t="s">
        <v>543</v>
      </c>
      <c r="N1625" s="51" t="s">
        <v>544</v>
      </c>
    </row>
    <row r="1626" spans="1:14" ht="18" customHeight="1" x14ac:dyDescent="0.15">
      <c r="A1626" s="1394"/>
      <c r="B1626" s="1376" t="s">
        <v>1225</v>
      </c>
      <c r="C1626" s="1377"/>
      <c r="D1626" s="1377" t="s">
        <v>1226</v>
      </c>
      <c r="E1626" s="1377"/>
      <c r="F1626" s="1378">
        <v>4467187</v>
      </c>
      <c r="G1626" s="1378"/>
      <c r="H1626" s="1378"/>
      <c r="I1626" s="1377" t="s">
        <v>547</v>
      </c>
      <c r="J1626" s="1377"/>
      <c r="K1626" s="1377"/>
      <c r="L1626" s="1377"/>
      <c r="M1626" s="42"/>
      <c r="N1626" s="43">
        <v>37</v>
      </c>
    </row>
    <row r="1627" spans="1:14" ht="17.75" customHeight="1" x14ac:dyDescent="0.15">
      <c r="A1627" s="1395"/>
      <c r="B1627" s="1365"/>
      <c r="C1627" s="1366"/>
      <c r="D1627" s="1365"/>
      <c r="E1627" s="1366"/>
      <c r="F1627" s="1365"/>
      <c r="G1627" s="1367"/>
      <c r="H1627" s="1366"/>
      <c r="I1627" s="1365"/>
      <c r="J1627" s="1367"/>
      <c r="K1627" s="1367"/>
      <c r="L1627" s="1366"/>
      <c r="M1627" s="38" t="s">
        <v>548</v>
      </c>
      <c r="N1627" s="40">
        <v>37</v>
      </c>
    </row>
    <row r="1628" spans="1:14" ht="2" customHeight="1" x14ac:dyDescent="0.15"/>
    <row r="1629" spans="1:14" ht="14.25" customHeight="1" x14ac:dyDescent="0.15">
      <c r="A1629" s="53" t="s">
        <v>538</v>
      </c>
      <c r="B1629" s="1412" t="s">
        <v>539</v>
      </c>
      <c r="C1629" s="1392"/>
      <c r="D1629" s="1412" t="s">
        <v>540</v>
      </c>
      <c r="E1629" s="1392"/>
      <c r="F1629" s="1412" t="s">
        <v>541</v>
      </c>
      <c r="G1629" s="1413"/>
      <c r="H1629" s="1392"/>
      <c r="I1629" s="1412" t="s">
        <v>542</v>
      </c>
      <c r="J1629" s="1413"/>
      <c r="K1629" s="1413"/>
      <c r="L1629" s="1392"/>
      <c r="M1629" s="1381" t="s">
        <v>543</v>
      </c>
      <c r="N1629" s="1383" t="s">
        <v>544</v>
      </c>
    </row>
    <row r="1630" spans="1:14" ht="5" customHeight="1" x14ac:dyDescent="0.15">
      <c r="A1630" s="1399">
        <v>237518</v>
      </c>
      <c r="B1630" s="1388"/>
      <c r="C1630" s="1389"/>
      <c r="D1630" s="1388"/>
      <c r="E1630" s="1389"/>
      <c r="F1630" s="1388"/>
      <c r="G1630" s="1391"/>
      <c r="H1630" s="1389"/>
      <c r="I1630" s="1388"/>
      <c r="J1630" s="1391"/>
      <c r="K1630" s="1391"/>
      <c r="L1630" s="1389"/>
      <c r="M1630" s="1382"/>
      <c r="N1630" s="1384"/>
    </row>
    <row r="1631" spans="1:14" ht="16.5" customHeight="1" x14ac:dyDescent="0.15">
      <c r="A1631" s="1399"/>
      <c r="B1631" s="1376" t="s">
        <v>1227</v>
      </c>
      <c r="C1631" s="1377"/>
      <c r="D1631" s="1377" t="s">
        <v>1228</v>
      </c>
      <c r="E1631" s="1377"/>
      <c r="F1631" s="1378">
        <v>4462464</v>
      </c>
      <c r="G1631" s="1378"/>
      <c r="H1631" s="1378"/>
      <c r="I1631" s="1377" t="s">
        <v>547</v>
      </c>
      <c r="J1631" s="1377"/>
      <c r="K1631" s="1377"/>
      <c r="L1631" s="1377"/>
      <c r="M1631" s="1379"/>
      <c r="N1631" s="33">
        <v>19</v>
      </c>
    </row>
    <row r="1632" spans="1:14" ht="19.5" customHeight="1" x14ac:dyDescent="0.15">
      <c r="A1632" s="55"/>
      <c r="B1632" s="1329"/>
      <c r="C1632" s="1091"/>
      <c r="D1632" s="1373" t="s">
        <v>1228</v>
      </c>
      <c r="E1632" s="1373"/>
      <c r="F1632" s="1375">
        <v>4462465</v>
      </c>
      <c r="G1632" s="1375"/>
      <c r="H1632" s="1375"/>
      <c r="I1632" s="1373" t="s">
        <v>547</v>
      </c>
      <c r="J1632" s="1373"/>
      <c r="K1632" s="1373"/>
      <c r="L1632" s="1373"/>
      <c r="M1632" s="1380"/>
      <c r="N1632" s="37">
        <v>96</v>
      </c>
    </row>
    <row r="1633" spans="1:14" ht="18" customHeight="1" x14ac:dyDescent="0.15">
      <c r="A1633" s="56"/>
      <c r="B1633" s="1152"/>
      <c r="C1633" s="1154"/>
      <c r="D1633" s="1152"/>
      <c r="E1633" s="1154"/>
      <c r="F1633" s="1152"/>
      <c r="G1633" s="1153"/>
      <c r="H1633" s="1154"/>
      <c r="I1633" s="1152"/>
      <c r="J1633" s="1153"/>
      <c r="K1633" s="1153"/>
      <c r="L1633" s="1154"/>
      <c r="M1633" s="47" t="s">
        <v>548</v>
      </c>
      <c r="N1633" s="48">
        <v>115</v>
      </c>
    </row>
    <row r="1634" spans="1:14" ht="14.25" customHeight="1" x14ac:dyDescent="0.15">
      <c r="A1634" s="32" t="s">
        <v>538</v>
      </c>
      <c r="B1634" s="1386" t="s">
        <v>539</v>
      </c>
      <c r="C1634" s="1387"/>
      <c r="D1634" s="1386" t="s">
        <v>540</v>
      </c>
      <c r="E1634" s="1387"/>
      <c r="F1634" s="1386" t="s">
        <v>541</v>
      </c>
      <c r="G1634" s="1390"/>
      <c r="H1634" s="1387"/>
      <c r="I1634" s="1386" t="s">
        <v>542</v>
      </c>
      <c r="J1634" s="1390"/>
      <c r="K1634" s="1390"/>
      <c r="L1634" s="1387"/>
      <c r="M1634" s="32" t="s">
        <v>543</v>
      </c>
      <c r="N1634" s="61" t="s">
        <v>544</v>
      </c>
    </row>
    <row r="1635" spans="1:14" ht="14.25" customHeight="1" x14ac:dyDescent="0.15">
      <c r="A1635" s="68">
        <v>237546</v>
      </c>
      <c r="B1635" s="1365"/>
      <c r="C1635" s="1366"/>
      <c r="D1635" s="1365"/>
      <c r="E1635" s="1366"/>
      <c r="F1635" s="1365"/>
      <c r="G1635" s="1367"/>
      <c r="H1635" s="1366"/>
      <c r="I1635" s="1365"/>
      <c r="J1635" s="1367"/>
      <c r="K1635" s="1367"/>
      <c r="L1635" s="1366"/>
      <c r="M1635" s="62"/>
      <c r="N1635" s="62"/>
    </row>
    <row r="1636" spans="1:14" ht="16.5" customHeight="1" x14ac:dyDescent="0.15">
      <c r="A1636" s="34"/>
      <c r="B1636" s="1376" t="s">
        <v>1229</v>
      </c>
      <c r="C1636" s="1377"/>
      <c r="D1636" s="1377" t="s">
        <v>1230</v>
      </c>
      <c r="E1636" s="1377"/>
      <c r="F1636" s="1378">
        <v>4467173</v>
      </c>
      <c r="G1636" s="1378"/>
      <c r="H1636" s="1378"/>
      <c r="I1636" s="1377" t="s">
        <v>547</v>
      </c>
      <c r="J1636" s="1377"/>
      <c r="K1636" s="1377"/>
      <c r="L1636" s="1377"/>
      <c r="M1636" s="1379"/>
      <c r="N1636" s="33">
        <v>48</v>
      </c>
    </row>
    <row r="1637" spans="1:14" ht="19.5" customHeight="1" x14ac:dyDescent="0.15">
      <c r="A1637" s="34"/>
      <c r="B1637" s="1329"/>
      <c r="C1637" s="1091"/>
      <c r="D1637" s="1373" t="s">
        <v>1230</v>
      </c>
      <c r="E1637" s="1373"/>
      <c r="F1637" s="1375">
        <v>4467174</v>
      </c>
      <c r="G1637" s="1375"/>
      <c r="H1637" s="1375"/>
      <c r="I1637" s="1373" t="s">
        <v>547</v>
      </c>
      <c r="J1637" s="1373"/>
      <c r="K1637" s="1373"/>
      <c r="L1637" s="1373"/>
      <c r="M1637" s="1380"/>
      <c r="N1637" s="37">
        <v>27</v>
      </c>
    </row>
    <row r="1638" spans="1:14" ht="18" customHeight="1" x14ac:dyDescent="0.15">
      <c r="A1638" s="44"/>
      <c r="B1638" s="1152"/>
      <c r="C1638" s="1154"/>
      <c r="D1638" s="1152"/>
      <c r="E1638" s="1154"/>
      <c r="F1638" s="1152"/>
      <c r="G1638" s="1153"/>
      <c r="H1638" s="1154"/>
      <c r="I1638" s="1152"/>
      <c r="J1638" s="1153"/>
      <c r="K1638" s="1153"/>
      <c r="L1638" s="1154"/>
      <c r="M1638" s="47" t="s">
        <v>548</v>
      </c>
      <c r="N1638" s="48">
        <v>75</v>
      </c>
    </row>
    <row r="1639" spans="1:14" ht="18" customHeight="1" x14ac:dyDescent="0.15">
      <c r="A1639" s="1381" t="s">
        <v>1231</v>
      </c>
      <c r="B1639" s="1396" t="s">
        <v>539</v>
      </c>
      <c r="C1639" s="1397"/>
      <c r="D1639" s="1396" t="s">
        <v>540</v>
      </c>
      <c r="E1639" s="1397"/>
      <c r="F1639" s="1396" t="s">
        <v>541</v>
      </c>
      <c r="G1639" s="1398"/>
      <c r="H1639" s="1397"/>
      <c r="I1639" s="1396" t="s">
        <v>542</v>
      </c>
      <c r="J1639" s="1398"/>
      <c r="K1639" s="1398"/>
      <c r="L1639" s="1397"/>
      <c r="M1639" s="50" t="s">
        <v>543</v>
      </c>
      <c r="N1639" s="51" t="s">
        <v>544</v>
      </c>
    </row>
    <row r="1640" spans="1:14" ht="26.25" customHeight="1" x14ac:dyDescent="0.15">
      <c r="A1640" s="1394"/>
      <c r="B1640" s="1376" t="s">
        <v>1232</v>
      </c>
      <c r="C1640" s="1377"/>
      <c r="D1640" s="1377" t="s">
        <v>1233</v>
      </c>
      <c r="E1640" s="1377"/>
      <c r="F1640" s="1378">
        <v>4469624</v>
      </c>
      <c r="G1640" s="1378"/>
      <c r="H1640" s="1378"/>
      <c r="I1640" s="1377" t="s">
        <v>547</v>
      </c>
      <c r="J1640" s="1377"/>
      <c r="K1640" s="1377"/>
      <c r="L1640" s="1377"/>
      <c r="M1640" s="52"/>
      <c r="N1640" s="43">
        <v>61</v>
      </c>
    </row>
    <row r="1641" spans="1:14" ht="18" customHeight="1" x14ac:dyDescent="0.15">
      <c r="A1641" s="1395"/>
      <c r="B1641" s="1152"/>
      <c r="C1641" s="1154"/>
      <c r="D1641" s="1152"/>
      <c r="E1641" s="1154"/>
      <c r="F1641" s="1152"/>
      <c r="G1641" s="1153"/>
      <c r="H1641" s="1154"/>
      <c r="I1641" s="1152"/>
      <c r="J1641" s="1153"/>
      <c r="K1641" s="1153"/>
      <c r="L1641" s="1154"/>
      <c r="M1641" s="47" t="s">
        <v>548</v>
      </c>
      <c r="N1641" s="48">
        <v>61</v>
      </c>
    </row>
    <row r="1642" spans="1:14" ht="14.25" customHeight="1" x14ac:dyDescent="0.15">
      <c r="A1642" s="32" t="s">
        <v>538</v>
      </c>
      <c r="B1642" s="1386" t="s">
        <v>539</v>
      </c>
      <c r="C1642" s="1387"/>
      <c r="D1642" s="1386" t="s">
        <v>540</v>
      </c>
      <c r="E1642" s="1387"/>
      <c r="F1642" s="1386" t="s">
        <v>541</v>
      </c>
      <c r="G1642" s="1390"/>
      <c r="H1642" s="1387"/>
      <c r="I1642" s="1386" t="s">
        <v>542</v>
      </c>
      <c r="J1642" s="1390"/>
      <c r="K1642" s="1390"/>
      <c r="L1642" s="1387"/>
      <c r="M1642" s="1381" t="s">
        <v>543</v>
      </c>
      <c r="N1642" s="1383" t="s">
        <v>544</v>
      </c>
    </row>
    <row r="1643" spans="1:14" ht="5" customHeight="1" x14ac:dyDescent="0.15">
      <c r="A1643" s="1385">
        <v>237569</v>
      </c>
      <c r="B1643" s="1388"/>
      <c r="C1643" s="1389"/>
      <c r="D1643" s="1388"/>
      <c r="E1643" s="1389"/>
      <c r="F1643" s="1388"/>
      <c r="G1643" s="1391"/>
      <c r="H1643" s="1389"/>
      <c r="I1643" s="1388"/>
      <c r="J1643" s="1391"/>
      <c r="K1643" s="1391"/>
      <c r="L1643" s="1389"/>
      <c r="M1643" s="1382"/>
      <c r="N1643" s="1384"/>
    </row>
    <row r="1644" spans="1:14" ht="16.5" customHeight="1" x14ac:dyDescent="0.15">
      <c r="A1644" s="1385"/>
      <c r="B1644" s="1376" t="s">
        <v>1234</v>
      </c>
      <c r="C1644" s="1377"/>
      <c r="D1644" s="1377" t="s">
        <v>1235</v>
      </c>
      <c r="E1644" s="1377"/>
      <c r="F1644" s="1378">
        <v>4466109</v>
      </c>
      <c r="G1644" s="1378"/>
      <c r="H1644" s="1378"/>
      <c r="I1644" s="1377" t="s">
        <v>547</v>
      </c>
      <c r="J1644" s="1377"/>
      <c r="K1644" s="1377"/>
      <c r="L1644" s="1377"/>
      <c r="M1644" s="1368"/>
      <c r="N1644" s="33">
        <v>65</v>
      </c>
    </row>
    <row r="1645" spans="1:14" ht="18" customHeight="1" x14ac:dyDescent="0.15">
      <c r="A1645" s="34"/>
      <c r="B1645" s="1329"/>
      <c r="C1645" s="1091"/>
      <c r="D1645" s="1373" t="s">
        <v>1235</v>
      </c>
      <c r="E1645" s="1373"/>
      <c r="F1645" s="1375">
        <v>4466110</v>
      </c>
      <c r="G1645" s="1375"/>
      <c r="H1645" s="1375"/>
      <c r="I1645" s="1373" t="s">
        <v>547</v>
      </c>
      <c r="J1645" s="1373"/>
      <c r="K1645" s="1373"/>
      <c r="L1645" s="1373"/>
      <c r="M1645" s="1369"/>
      <c r="N1645" s="35">
        <v>59</v>
      </c>
    </row>
    <row r="1646" spans="1:14" ht="19.5" customHeight="1" x14ac:dyDescent="0.15">
      <c r="A1646" s="34"/>
      <c r="B1646" s="1329"/>
      <c r="C1646" s="1091"/>
      <c r="D1646" s="1373" t="s">
        <v>1235</v>
      </c>
      <c r="E1646" s="1373"/>
      <c r="F1646" s="1375">
        <v>4466111</v>
      </c>
      <c r="G1646" s="1375"/>
      <c r="H1646" s="1375"/>
      <c r="I1646" s="1373" t="s">
        <v>547</v>
      </c>
      <c r="J1646" s="1373"/>
      <c r="K1646" s="1373"/>
      <c r="L1646" s="1373"/>
      <c r="M1646" s="1370"/>
      <c r="N1646" s="37">
        <v>371</v>
      </c>
    </row>
    <row r="1647" spans="1:14" ht="18" customHeight="1" x14ac:dyDescent="0.15">
      <c r="A1647" s="44"/>
      <c r="B1647" s="1152"/>
      <c r="C1647" s="1154"/>
      <c r="D1647" s="1152"/>
      <c r="E1647" s="1154"/>
      <c r="F1647" s="1152"/>
      <c r="G1647" s="1153"/>
      <c r="H1647" s="1154"/>
      <c r="I1647" s="1152"/>
      <c r="J1647" s="1153"/>
      <c r="K1647" s="1153"/>
      <c r="L1647" s="1154"/>
      <c r="M1647" s="47" t="s">
        <v>548</v>
      </c>
      <c r="N1647" s="48">
        <v>495</v>
      </c>
    </row>
    <row r="1648" spans="1:14" ht="14.25" customHeight="1" x14ac:dyDescent="0.15">
      <c r="A1648" s="32" t="s">
        <v>538</v>
      </c>
      <c r="B1648" s="1386" t="s">
        <v>539</v>
      </c>
      <c r="C1648" s="1387"/>
      <c r="D1648" s="1386" t="s">
        <v>540</v>
      </c>
      <c r="E1648" s="1387"/>
      <c r="F1648" s="1386" t="s">
        <v>541</v>
      </c>
      <c r="G1648" s="1390"/>
      <c r="H1648" s="1387"/>
      <c r="I1648" s="1386" t="s">
        <v>542</v>
      </c>
      <c r="J1648" s="1390"/>
      <c r="K1648" s="1390"/>
      <c r="L1648" s="1387"/>
      <c r="M1648" s="1381" t="s">
        <v>543</v>
      </c>
      <c r="N1648" s="1383" t="s">
        <v>544</v>
      </c>
    </row>
    <row r="1649" spans="1:14" ht="5" customHeight="1" x14ac:dyDescent="0.15">
      <c r="A1649" s="1385">
        <v>237577</v>
      </c>
      <c r="B1649" s="1388"/>
      <c r="C1649" s="1389"/>
      <c r="D1649" s="1388"/>
      <c r="E1649" s="1389"/>
      <c r="F1649" s="1388"/>
      <c r="G1649" s="1391"/>
      <c r="H1649" s="1389"/>
      <c r="I1649" s="1388"/>
      <c r="J1649" s="1391"/>
      <c r="K1649" s="1391"/>
      <c r="L1649" s="1389"/>
      <c r="M1649" s="1382"/>
      <c r="N1649" s="1384"/>
    </row>
    <row r="1650" spans="1:14" ht="16.5" customHeight="1" x14ac:dyDescent="0.15">
      <c r="A1650" s="1385"/>
      <c r="B1650" s="1376" t="s">
        <v>1236</v>
      </c>
      <c r="C1650" s="1377"/>
      <c r="D1650" s="1377" t="s">
        <v>967</v>
      </c>
      <c r="E1650" s="1377"/>
      <c r="F1650" s="1378">
        <v>4464495</v>
      </c>
      <c r="G1650" s="1378"/>
      <c r="H1650" s="1378"/>
      <c r="I1650" s="1377" t="s">
        <v>547</v>
      </c>
      <c r="J1650" s="1377"/>
      <c r="K1650" s="1377"/>
      <c r="L1650" s="1377"/>
      <c r="M1650" s="1379"/>
      <c r="N1650" s="33">
        <v>38</v>
      </c>
    </row>
    <row r="1651" spans="1:14" ht="19.5" customHeight="1" x14ac:dyDescent="0.15">
      <c r="A1651" s="34"/>
      <c r="B1651" s="1329"/>
      <c r="C1651" s="1091"/>
      <c r="D1651" s="1373" t="s">
        <v>967</v>
      </c>
      <c r="E1651" s="1373"/>
      <c r="F1651" s="1375">
        <v>4464496</v>
      </c>
      <c r="G1651" s="1375"/>
      <c r="H1651" s="1375"/>
      <c r="I1651" s="1373" t="s">
        <v>547</v>
      </c>
      <c r="J1651" s="1373"/>
      <c r="K1651" s="1373"/>
      <c r="L1651" s="1373"/>
      <c r="M1651" s="1380"/>
      <c r="N1651" s="37">
        <v>35</v>
      </c>
    </row>
    <row r="1652" spans="1:14" ht="18" customHeight="1" x14ac:dyDescent="0.15">
      <c r="A1652" s="34"/>
      <c r="B1652" s="1365"/>
      <c r="C1652" s="1366"/>
      <c r="D1652" s="1365"/>
      <c r="E1652" s="1366"/>
      <c r="F1652" s="1365"/>
      <c r="G1652" s="1367"/>
      <c r="H1652" s="1366"/>
      <c r="I1652" s="1365"/>
      <c r="J1652" s="1367"/>
      <c r="K1652" s="1367"/>
      <c r="L1652" s="1366"/>
      <c r="M1652" s="38" t="s">
        <v>548</v>
      </c>
      <c r="N1652" s="40">
        <v>73</v>
      </c>
    </row>
    <row r="1653" spans="1:14" ht="16.5" customHeight="1" x14ac:dyDescent="0.15">
      <c r="A1653" s="34"/>
      <c r="B1653" s="1376" t="s">
        <v>1237</v>
      </c>
      <c r="C1653" s="1377"/>
      <c r="D1653" s="1377" t="s">
        <v>967</v>
      </c>
      <c r="E1653" s="1377"/>
      <c r="F1653" s="1378">
        <v>4464440</v>
      </c>
      <c r="G1653" s="1378"/>
      <c r="H1653" s="1378"/>
      <c r="I1653" s="1377" t="s">
        <v>547</v>
      </c>
      <c r="J1653" s="1377"/>
      <c r="K1653" s="1377"/>
      <c r="L1653" s="1377"/>
      <c r="M1653" s="1379"/>
      <c r="N1653" s="33">
        <v>13</v>
      </c>
    </row>
    <row r="1654" spans="1:14" ht="19.5" customHeight="1" x14ac:dyDescent="0.15">
      <c r="A1654" s="34"/>
      <c r="B1654" s="1329"/>
      <c r="C1654" s="1091"/>
      <c r="D1654" s="1373" t="s">
        <v>967</v>
      </c>
      <c r="E1654" s="1373"/>
      <c r="F1654" s="1375">
        <v>4464441</v>
      </c>
      <c r="G1654" s="1375"/>
      <c r="H1654" s="1375"/>
      <c r="I1654" s="1373" t="s">
        <v>547</v>
      </c>
      <c r="J1654" s="1373"/>
      <c r="K1654" s="1373"/>
      <c r="L1654" s="1373"/>
      <c r="M1654" s="1380"/>
      <c r="N1654" s="37">
        <v>35</v>
      </c>
    </row>
    <row r="1655" spans="1:14" ht="18" customHeight="1" x14ac:dyDescent="0.15">
      <c r="A1655" s="34"/>
      <c r="B1655" s="1365"/>
      <c r="C1655" s="1366"/>
      <c r="D1655" s="1365"/>
      <c r="E1655" s="1366"/>
      <c r="F1655" s="1365"/>
      <c r="G1655" s="1367"/>
      <c r="H1655" s="1366"/>
      <c r="I1655" s="1365"/>
      <c r="J1655" s="1367"/>
      <c r="K1655" s="1367"/>
      <c r="L1655" s="1366"/>
      <c r="M1655" s="38" t="s">
        <v>548</v>
      </c>
      <c r="N1655" s="40">
        <v>48</v>
      </c>
    </row>
    <row r="1656" spans="1:14" ht="16.5" customHeight="1" x14ac:dyDescent="0.15">
      <c r="A1656" s="34"/>
      <c r="B1656" s="1376" t="s">
        <v>1238</v>
      </c>
      <c r="C1656" s="1377"/>
      <c r="D1656" s="1377" t="s">
        <v>967</v>
      </c>
      <c r="E1656" s="1377"/>
      <c r="F1656" s="1378">
        <v>4466024</v>
      </c>
      <c r="G1656" s="1378"/>
      <c r="H1656" s="1378"/>
      <c r="I1656" s="1377" t="s">
        <v>547</v>
      </c>
      <c r="J1656" s="1377"/>
      <c r="K1656" s="1377"/>
      <c r="L1656" s="1377"/>
      <c r="M1656" s="1379"/>
      <c r="N1656" s="33">
        <v>13</v>
      </c>
    </row>
    <row r="1657" spans="1:14" ht="19.5" customHeight="1" x14ac:dyDescent="0.15">
      <c r="A1657" s="34"/>
      <c r="B1657" s="1329"/>
      <c r="C1657" s="1091"/>
      <c r="D1657" s="1373" t="s">
        <v>967</v>
      </c>
      <c r="E1657" s="1373"/>
      <c r="F1657" s="1375">
        <v>4466025</v>
      </c>
      <c r="G1657" s="1375"/>
      <c r="H1657" s="1375"/>
      <c r="I1657" s="1373" t="s">
        <v>547</v>
      </c>
      <c r="J1657" s="1373"/>
      <c r="K1657" s="1373"/>
      <c r="L1657" s="1373"/>
      <c r="M1657" s="1380"/>
      <c r="N1657" s="37">
        <v>35</v>
      </c>
    </row>
    <row r="1658" spans="1:14" ht="18" customHeight="1" x14ac:dyDescent="0.15">
      <c r="A1658" s="44"/>
      <c r="B1658" s="1152"/>
      <c r="C1658" s="1154"/>
      <c r="D1658" s="1152"/>
      <c r="E1658" s="1154"/>
      <c r="F1658" s="1152"/>
      <c r="G1658" s="1153"/>
      <c r="H1658" s="1154"/>
      <c r="I1658" s="1152"/>
      <c r="J1658" s="1153"/>
      <c r="K1658" s="1153"/>
      <c r="L1658" s="1154"/>
      <c r="M1658" s="47" t="s">
        <v>548</v>
      </c>
      <c r="N1658" s="48">
        <v>48</v>
      </c>
    </row>
    <row r="1659" spans="1:14" ht="18" customHeight="1" x14ac:dyDescent="0.15">
      <c r="A1659" s="1381" t="s">
        <v>1239</v>
      </c>
      <c r="B1659" s="1396" t="s">
        <v>539</v>
      </c>
      <c r="C1659" s="1397"/>
      <c r="D1659" s="1396" t="s">
        <v>540</v>
      </c>
      <c r="E1659" s="1397"/>
      <c r="F1659" s="1396" t="s">
        <v>541</v>
      </c>
      <c r="G1659" s="1398"/>
      <c r="H1659" s="1397"/>
      <c r="I1659" s="1396" t="s">
        <v>542</v>
      </c>
      <c r="J1659" s="1398"/>
      <c r="K1659" s="1398"/>
      <c r="L1659" s="1397"/>
      <c r="M1659" s="50" t="s">
        <v>543</v>
      </c>
      <c r="N1659" s="51" t="s">
        <v>544</v>
      </c>
    </row>
    <row r="1660" spans="1:14" ht="26.25" customHeight="1" x14ac:dyDescent="0.15">
      <c r="A1660" s="1394"/>
      <c r="B1660" s="1376" t="s">
        <v>1240</v>
      </c>
      <c r="C1660" s="1377"/>
      <c r="D1660" s="1377" t="s">
        <v>1241</v>
      </c>
      <c r="E1660" s="1377"/>
      <c r="F1660" s="1378">
        <v>4462168</v>
      </c>
      <c r="G1660" s="1378"/>
      <c r="H1660" s="1378"/>
      <c r="I1660" s="1377" t="s">
        <v>547</v>
      </c>
      <c r="J1660" s="1377"/>
      <c r="K1660" s="1377"/>
      <c r="L1660" s="1377"/>
      <c r="M1660" s="52"/>
      <c r="N1660" s="43">
        <v>100</v>
      </c>
    </row>
    <row r="1661" spans="1:14" ht="18" customHeight="1" x14ac:dyDescent="0.15">
      <c r="A1661" s="1395"/>
      <c r="B1661" s="1152"/>
      <c r="C1661" s="1154"/>
      <c r="D1661" s="1152"/>
      <c r="E1661" s="1154"/>
      <c r="F1661" s="1152"/>
      <c r="G1661" s="1153"/>
      <c r="H1661" s="1154"/>
      <c r="I1661" s="1152"/>
      <c r="J1661" s="1153"/>
      <c r="K1661" s="1153"/>
      <c r="L1661" s="1154"/>
      <c r="M1661" s="47" t="s">
        <v>548</v>
      </c>
      <c r="N1661" s="48">
        <v>100</v>
      </c>
    </row>
    <row r="1662" spans="1:14" ht="18" customHeight="1" x14ac:dyDescent="0.15">
      <c r="A1662" s="1381" t="s">
        <v>1242</v>
      </c>
      <c r="B1662" s="1396" t="s">
        <v>539</v>
      </c>
      <c r="C1662" s="1397"/>
      <c r="D1662" s="1396" t="s">
        <v>540</v>
      </c>
      <c r="E1662" s="1397"/>
      <c r="F1662" s="1396" t="s">
        <v>541</v>
      </c>
      <c r="G1662" s="1398"/>
      <c r="H1662" s="1397"/>
      <c r="I1662" s="1396" t="s">
        <v>542</v>
      </c>
      <c r="J1662" s="1398"/>
      <c r="K1662" s="1398"/>
      <c r="L1662" s="1397"/>
      <c r="M1662" s="50" t="s">
        <v>543</v>
      </c>
      <c r="N1662" s="51" t="s">
        <v>544</v>
      </c>
    </row>
    <row r="1663" spans="1:14" ht="18" customHeight="1" x14ac:dyDescent="0.15">
      <c r="A1663" s="1394"/>
      <c r="B1663" s="1376" t="s">
        <v>1243</v>
      </c>
      <c r="C1663" s="1377"/>
      <c r="D1663" s="1377" t="s">
        <v>1244</v>
      </c>
      <c r="E1663" s="1377"/>
      <c r="F1663" s="1378">
        <v>4467026</v>
      </c>
      <c r="G1663" s="1378"/>
      <c r="H1663" s="1378"/>
      <c r="I1663" s="1377" t="s">
        <v>547</v>
      </c>
      <c r="J1663" s="1377"/>
      <c r="K1663" s="1377"/>
      <c r="L1663" s="1377"/>
      <c r="M1663" s="42"/>
      <c r="N1663" s="43">
        <v>29</v>
      </c>
    </row>
    <row r="1664" spans="1:14" ht="18" customHeight="1" x14ac:dyDescent="0.15">
      <c r="A1664" s="1395"/>
      <c r="B1664" s="1152"/>
      <c r="C1664" s="1154"/>
      <c r="D1664" s="1152"/>
      <c r="E1664" s="1154"/>
      <c r="F1664" s="1152"/>
      <c r="G1664" s="1153"/>
      <c r="H1664" s="1154"/>
      <c r="I1664" s="1152"/>
      <c r="J1664" s="1153"/>
      <c r="K1664" s="1153"/>
      <c r="L1664" s="1154"/>
      <c r="M1664" s="47" t="s">
        <v>548</v>
      </c>
      <c r="N1664" s="48">
        <v>29</v>
      </c>
    </row>
    <row r="1665" spans="1:14" ht="18" customHeight="1" x14ac:dyDescent="0.15">
      <c r="A1665" s="1381" t="s">
        <v>1245</v>
      </c>
      <c r="B1665" s="1396" t="s">
        <v>539</v>
      </c>
      <c r="C1665" s="1397"/>
      <c r="D1665" s="1396" t="s">
        <v>540</v>
      </c>
      <c r="E1665" s="1397"/>
      <c r="F1665" s="1396" t="s">
        <v>541</v>
      </c>
      <c r="G1665" s="1398"/>
      <c r="H1665" s="1397"/>
      <c r="I1665" s="1396" t="s">
        <v>542</v>
      </c>
      <c r="J1665" s="1398"/>
      <c r="K1665" s="1398"/>
      <c r="L1665" s="1397"/>
      <c r="M1665" s="50" t="s">
        <v>543</v>
      </c>
      <c r="N1665" s="51" t="s">
        <v>544</v>
      </c>
    </row>
    <row r="1666" spans="1:14" ht="26" customHeight="1" x14ac:dyDescent="0.15">
      <c r="A1666" s="1395"/>
      <c r="B1666" s="1376" t="s">
        <v>1246</v>
      </c>
      <c r="C1666" s="1377"/>
      <c r="D1666" s="1377" t="s">
        <v>1247</v>
      </c>
      <c r="E1666" s="1377"/>
      <c r="F1666" s="1378">
        <v>4462164</v>
      </c>
      <c r="G1666" s="1378"/>
      <c r="H1666" s="1378"/>
      <c r="I1666" s="1377" t="s">
        <v>547</v>
      </c>
      <c r="J1666" s="1377"/>
      <c r="K1666" s="1377"/>
      <c r="L1666" s="1377"/>
      <c r="M1666" s="71"/>
      <c r="N1666" s="33">
        <v>56</v>
      </c>
    </row>
    <row r="1667" spans="1:14" ht="2" customHeight="1" x14ac:dyDescent="0.15"/>
    <row r="1668" spans="1:14" ht="17.75" customHeight="1" x14ac:dyDescent="0.15">
      <c r="A1668" s="46" t="s">
        <v>538</v>
      </c>
      <c r="B1668" s="1152"/>
      <c r="C1668" s="1154"/>
      <c r="D1668" s="1152"/>
      <c r="E1668" s="1154"/>
      <c r="F1668" s="1152"/>
      <c r="G1668" s="1153"/>
      <c r="H1668" s="1154"/>
      <c r="I1668" s="1152"/>
      <c r="J1668" s="1153"/>
      <c r="K1668" s="1153"/>
      <c r="L1668" s="1154"/>
      <c r="M1668" s="47" t="s">
        <v>548</v>
      </c>
      <c r="N1668" s="48">
        <v>56</v>
      </c>
    </row>
    <row r="1669" spans="1:14" ht="26.25" customHeight="1" x14ac:dyDescent="0.15">
      <c r="A1669" s="1381" t="s">
        <v>1248</v>
      </c>
      <c r="B1669" s="1396" t="s">
        <v>539</v>
      </c>
      <c r="C1669" s="1397"/>
      <c r="D1669" s="1396" t="s">
        <v>540</v>
      </c>
      <c r="E1669" s="1397"/>
      <c r="F1669" s="1396" t="s">
        <v>541</v>
      </c>
      <c r="G1669" s="1398"/>
      <c r="H1669" s="1397"/>
      <c r="I1669" s="1396" t="s">
        <v>542</v>
      </c>
      <c r="J1669" s="1398"/>
      <c r="K1669" s="1398"/>
      <c r="L1669" s="1397"/>
      <c r="M1669" s="50" t="s">
        <v>543</v>
      </c>
      <c r="N1669" s="51" t="s">
        <v>544</v>
      </c>
    </row>
    <row r="1670" spans="1:14" ht="18" customHeight="1" x14ac:dyDescent="0.15">
      <c r="A1670" s="1394"/>
      <c r="B1670" s="1376" t="s">
        <v>1249</v>
      </c>
      <c r="C1670" s="1377"/>
      <c r="D1670" s="1377" t="s">
        <v>1250</v>
      </c>
      <c r="E1670" s="1377"/>
      <c r="F1670" s="1378">
        <v>4464039</v>
      </c>
      <c r="G1670" s="1378"/>
      <c r="H1670" s="1378"/>
      <c r="I1670" s="1377" t="s">
        <v>547</v>
      </c>
      <c r="J1670" s="1377"/>
      <c r="K1670" s="1377"/>
      <c r="L1670" s="1377"/>
      <c r="M1670" s="42"/>
      <c r="N1670" s="43">
        <v>53</v>
      </c>
    </row>
    <row r="1671" spans="1:14" ht="18" customHeight="1" x14ac:dyDescent="0.15">
      <c r="A1671" s="1395"/>
      <c r="B1671" s="1152"/>
      <c r="C1671" s="1154"/>
      <c r="D1671" s="1152"/>
      <c r="E1671" s="1154"/>
      <c r="F1671" s="1152"/>
      <c r="G1671" s="1153"/>
      <c r="H1671" s="1154"/>
      <c r="I1671" s="1152"/>
      <c r="J1671" s="1153"/>
      <c r="K1671" s="1153"/>
      <c r="L1671" s="1154"/>
      <c r="M1671" s="47" t="s">
        <v>548</v>
      </c>
      <c r="N1671" s="48">
        <v>53</v>
      </c>
    </row>
    <row r="1672" spans="1:14" ht="14.25" customHeight="1" x14ac:dyDescent="0.15">
      <c r="A1672" s="49" t="s">
        <v>538</v>
      </c>
      <c r="B1672" s="1386" t="s">
        <v>539</v>
      </c>
      <c r="C1672" s="1387"/>
      <c r="D1672" s="1386" t="s">
        <v>540</v>
      </c>
      <c r="E1672" s="1387"/>
      <c r="F1672" s="1386" t="s">
        <v>541</v>
      </c>
      <c r="G1672" s="1390"/>
      <c r="H1672" s="1387"/>
      <c r="I1672" s="1386" t="s">
        <v>542</v>
      </c>
      <c r="J1672" s="1390"/>
      <c r="K1672" s="1390"/>
      <c r="L1672" s="1387"/>
      <c r="M1672" s="1381" t="s">
        <v>543</v>
      </c>
      <c r="N1672" s="1383" t="s">
        <v>544</v>
      </c>
    </row>
    <row r="1673" spans="1:14" ht="5" customHeight="1" x14ac:dyDescent="0.15">
      <c r="A1673" s="1385">
        <v>237821</v>
      </c>
      <c r="B1673" s="1388"/>
      <c r="C1673" s="1389"/>
      <c r="D1673" s="1388"/>
      <c r="E1673" s="1389"/>
      <c r="F1673" s="1388"/>
      <c r="G1673" s="1391"/>
      <c r="H1673" s="1389"/>
      <c r="I1673" s="1388"/>
      <c r="J1673" s="1391"/>
      <c r="K1673" s="1391"/>
      <c r="L1673" s="1389"/>
      <c r="M1673" s="1382"/>
      <c r="N1673" s="1384"/>
    </row>
    <row r="1674" spans="1:14" ht="16.5" customHeight="1" x14ac:dyDescent="0.15">
      <c r="A1674" s="1385"/>
      <c r="B1674" s="1376" t="s">
        <v>1251</v>
      </c>
      <c r="C1674" s="1377"/>
      <c r="D1674" s="1377" t="s">
        <v>1252</v>
      </c>
      <c r="E1674" s="1377"/>
      <c r="F1674" s="1378">
        <v>4467092</v>
      </c>
      <c r="G1674" s="1378"/>
      <c r="H1674" s="1378"/>
      <c r="I1674" s="1377" t="s">
        <v>547</v>
      </c>
      <c r="J1674" s="1377"/>
      <c r="K1674" s="1377"/>
      <c r="L1674" s="1377"/>
      <c r="M1674" s="1368"/>
      <c r="N1674" s="33">
        <v>38</v>
      </c>
    </row>
    <row r="1675" spans="1:14" ht="18" customHeight="1" x14ac:dyDescent="0.15">
      <c r="A1675" s="34"/>
      <c r="B1675" s="1329"/>
      <c r="C1675" s="1091"/>
      <c r="D1675" s="1373" t="s">
        <v>1252</v>
      </c>
      <c r="E1675" s="1373"/>
      <c r="F1675" s="1375">
        <v>4467093</v>
      </c>
      <c r="G1675" s="1375"/>
      <c r="H1675" s="1375"/>
      <c r="I1675" s="1373" t="s">
        <v>547</v>
      </c>
      <c r="J1675" s="1373"/>
      <c r="K1675" s="1373"/>
      <c r="L1675" s="1373"/>
      <c r="M1675" s="1369"/>
      <c r="N1675" s="35">
        <v>132</v>
      </c>
    </row>
    <row r="1676" spans="1:14" ht="19.5" customHeight="1" x14ac:dyDescent="0.15">
      <c r="A1676" s="34"/>
      <c r="B1676" s="1329"/>
      <c r="C1676" s="1091"/>
      <c r="D1676" s="1373" t="s">
        <v>1252</v>
      </c>
      <c r="E1676" s="1373"/>
      <c r="F1676" s="1375">
        <v>4467094</v>
      </c>
      <c r="G1676" s="1375"/>
      <c r="H1676" s="1375"/>
      <c r="I1676" s="1373" t="s">
        <v>547</v>
      </c>
      <c r="J1676" s="1373"/>
      <c r="K1676" s="1373"/>
      <c r="L1676" s="1373"/>
      <c r="M1676" s="1370"/>
      <c r="N1676" s="37">
        <v>178</v>
      </c>
    </row>
    <row r="1677" spans="1:14" ht="18" customHeight="1" x14ac:dyDescent="0.15">
      <c r="A1677" s="44"/>
      <c r="B1677" s="1152"/>
      <c r="C1677" s="1154"/>
      <c r="D1677" s="1152"/>
      <c r="E1677" s="1154"/>
      <c r="F1677" s="1152"/>
      <c r="G1677" s="1153"/>
      <c r="H1677" s="1154"/>
      <c r="I1677" s="1152"/>
      <c r="J1677" s="1153"/>
      <c r="K1677" s="1153"/>
      <c r="L1677" s="1154"/>
      <c r="M1677" s="47" t="s">
        <v>548</v>
      </c>
      <c r="N1677" s="48">
        <v>348</v>
      </c>
    </row>
    <row r="1678" spans="1:14" ht="18" customHeight="1" x14ac:dyDescent="0.15">
      <c r="A1678" s="1381" t="s">
        <v>1253</v>
      </c>
      <c r="B1678" s="1396" t="s">
        <v>539</v>
      </c>
      <c r="C1678" s="1397"/>
      <c r="D1678" s="1396" t="s">
        <v>540</v>
      </c>
      <c r="E1678" s="1397"/>
      <c r="F1678" s="1396" t="s">
        <v>541</v>
      </c>
      <c r="G1678" s="1398"/>
      <c r="H1678" s="1397"/>
      <c r="I1678" s="1396" t="s">
        <v>542</v>
      </c>
      <c r="J1678" s="1398"/>
      <c r="K1678" s="1398"/>
      <c r="L1678" s="1397"/>
      <c r="M1678" s="50" t="s">
        <v>543</v>
      </c>
      <c r="N1678" s="51" t="s">
        <v>544</v>
      </c>
    </row>
    <row r="1679" spans="1:14" ht="26.25" customHeight="1" x14ac:dyDescent="0.15">
      <c r="A1679" s="1394"/>
      <c r="B1679" s="1376" t="s">
        <v>1254</v>
      </c>
      <c r="C1679" s="1377"/>
      <c r="D1679" s="1377" t="s">
        <v>1255</v>
      </c>
      <c r="E1679" s="1377"/>
      <c r="F1679" s="1378">
        <v>4462311</v>
      </c>
      <c r="G1679" s="1378"/>
      <c r="H1679" s="1378"/>
      <c r="I1679" s="1377" t="s">
        <v>547</v>
      </c>
      <c r="J1679" s="1377"/>
      <c r="K1679" s="1377"/>
      <c r="L1679" s="1377"/>
      <c r="M1679" s="52"/>
      <c r="N1679" s="43">
        <v>202</v>
      </c>
    </row>
    <row r="1680" spans="1:14" ht="18" customHeight="1" x14ac:dyDescent="0.15">
      <c r="A1680" s="1395"/>
      <c r="B1680" s="1152"/>
      <c r="C1680" s="1154"/>
      <c r="D1680" s="1152"/>
      <c r="E1680" s="1154"/>
      <c r="F1680" s="1152"/>
      <c r="G1680" s="1153"/>
      <c r="H1680" s="1154"/>
      <c r="I1680" s="1152"/>
      <c r="J1680" s="1153"/>
      <c r="K1680" s="1153"/>
      <c r="L1680" s="1154"/>
      <c r="M1680" s="47" t="s">
        <v>548</v>
      </c>
      <c r="N1680" s="48">
        <v>202</v>
      </c>
    </row>
    <row r="1681" spans="1:14" ht="18" customHeight="1" x14ac:dyDescent="0.15">
      <c r="A1681" s="1381" t="s">
        <v>1256</v>
      </c>
      <c r="B1681" s="1396" t="s">
        <v>539</v>
      </c>
      <c r="C1681" s="1397"/>
      <c r="D1681" s="1396" t="s">
        <v>540</v>
      </c>
      <c r="E1681" s="1397"/>
      <c r="F1681" s="1396" t="s">
        <v>541</v>
      </c>
      <c r="G1681" s="1398"/>
      <c r="H1681" s="1397"/>
      <c r="I1681" s="1396" t="s">
        <v>542</v>
      </c>
      <c r="J1681" s="1398"/>
      <c r="K1681" s="1398"/>
      <c r="L1681" s="1397"/>
      <c r="M1681" s="50" t="s">
        <v>543</v>
      </c>
      <c r="N1681" s="51" t="s">
        <v>544</v>
      </c>
    </row>
    <row r="1682" spans="1:14" ht="26.25" customHeight="1" x14ac:dyDescent="0.15">
      <c r="A1682" s="1394"/>
      <c r="B1682" s="1376" t="s">
        <v>1257</v>
      </c>
      <c r="C1682" s="1377"/>
      <c r="D1682" s="1377" t="s">
        <v>1258</v>
      </c>
      <c r="E1682" s="1377"/>
      <c r="F1682" s="1378">
        <v>4462531</v>
      </c>
      <c r="G1682" s="1378"/>
      <c r="H1682" s="1378"/>
      <c r="I1682" s="1377" t="s">
        <v>547</v>
      </c>
      <c r="J1682" s="1377"/>
      <c r="K1682" s="1377"/>
      <c r="L1682" s="1377"/>
      <c r="M1682" s="52"/>
      <c r="N1682" s="43">
        <v>156</v>
      </c>
    </row>
    <row r="1683" spans="1:14" ht="18" customHeight="1" x14ac:dyDescent="0.15">
      <c r="A1683" s="1395"/>
      <c r="B1683" s="1152"/>
      <c r="C1683" s="1154"/>
      <c r="D1683" s="1152"/>
      <c r="E1683" s="1154"/>
      <c r="F1683" s="1152"/>
      <c r="G1683" s="1153"/>
      <c r="H1683" s="1154"/>
      <c r="I1683" s="1152"/>
      <c r="J1683" s="1153"/>
      <c r="K1683" s="1153"/>
      <c r="L1683" s="1154"/>
      <c r="M1683" s="47" t="s">
        <v>548</v>
      </c>
      <c r="N1683" s="48">
        <v>156</v>
      </c>
    </row>
    <row r="1684" spans="1:14" ht="14.25" customHeight="1" x14ac:dyDescent="0.15">
      <c r="A1684" s="49" t="s">
        <v>538</v>
      </c>
      <c r="B1684" s="1386" t="s">
        <v>539</v>
      </c>
      <c r="C1684" s="1387"/>
      <c r="D1684" s="1386" t="s">
        <v>540</v>
      </c>
      <c r="E1684" s="1387"/>
      <c r="F1684" s="1386" t="s">
        <v>541</v>
      </c>
      <c r="G1684" s="1390"/>
      <c r="H1684" s="1387"/>
      <c r="I1684" s="1386" t="s">
        <v>542</v>
      </c>
      <c r="J1684" s="1390"/>
      <c r="K1684" s="1390"/>
      <c r="L1684" s="1387"/>
      <c r="M1684" s="1381" t="s">
        <v>543</v>
      </c>
      <c r="N1684" s="1383" t="s">
        <v>544</v>
      </c>
    </row>
    <row r="1685" spans="1:14" ht="5" customHeight="1" x14ac:dyDescent="0.15">
      <c r="A1685" s="1385">
        <v>237837</v>
      </c>
      <c r="B1685" s="1388"/>
      <c r="C1685" s="1389"/>
      <c r="D1685" s="1388"/>
      <c r="E1685" s="1389"/>
      <c r="F1685" s="1388"/>
      <c r="G1685" s="1391"/>
      <c r="H1685" s="1389"/>
      <c r="I1685" s="1388"/>
      <c r="J1685" s="1391"/>
      <c r="K1685" s="1391"/>
      <c r="L1685" s="1389"/>
      <c r="M1685" s="1382"/>
      <c r="N1685" s="1384"/>
    </row>
    <row r="1686" spans="1:14" ht="18" customHeight="1" x14ac:dyDescent="0.15">
      <c r="A1686" s="1385"/>
      <c r="B1686" s="1376" t="s">
        <v>1259</v>
      </c>
      <c r="C1686" s="1377"/>
      <c r="D1686" s="1377" t="s">
        <v>1260</v>
      </c>
      <c r="E1686" s="1377"/>
      <c r="F1686" s="1378">
        <v>4465032</v>
      </c>
      <c r="G1686" s="1378"/>
      <c r="H1686" s="1378"/>
      <c r="I1686" s="1377" t="s">
        <v>547</v>
      </c>
      <c r="J1686" s="1377"/>
      <c r="K1686" s="1377"/>
      <c r="L1686" s="1377"/>
      <c r="M1686" s="42"/>
      <c r="N1686" s="43">
        <v>409</v>
      </c>
    </row>
    <row r="1687" spans="1:14" ht="18" customHeight="1" x14ac:dyDescent="0.15">
      <c r="A1687" s="34"/>
      <c r="B1687" s="1365"/>
      <c r="C1687" s="1366"/>
      <c r="D1687" s="1365"/>
      <c r="E1687" s="1366"/>
      <c r="F1687" s="1365"/>
      <c r="G1687" s="1367"/>
      <c r="H1687" s="1366"/>
      <c r="I1687" s="1365"/>
      <c r="J1687" s="1367"/>
      <c r="K1687" s="1367"/>
      <c r="L1687" s="1366"/>
      <c r="M1687" s="38" t="s">
        <v>548</v>
      </c>
      <c r="N1687" s="40">
        <v>409</v>
      </c>
    </row>
    <row r="1688" spans="1:14" ht="16.5" customHeight="1" x14ac:dyDescent="0.15">
      <c r="A1688" s="34"/>
      <c r="B1688" s="1376" t="s">
        <v>1261</v>
      </c>
      <c r="C1688" s="1377"/>
      <c r="D1688" s="1377" t="s">
        <v>1260</v>
      </c>
      <c r="E1688" s="1377"/>
      <c r="F1688" s="1378">
        <v>4466373</v>
      </c>
      <c r="G1688" s="1378"/>
      <c r="H1688" s="1378"/>
      <c r="I1688" s="1377" t="s">
        <v>547</v>
      </c>
      <c r="J1688" s="1377"/>
      <c r="K1688" s="1377"/>
      <c r="L1688" s="1377"/>
      <c r="M1688" s="1368"/>
      <c r="N1688" s="33">
        <v>409</v>
      </c>
    </row>
    <row r="1689" spans="1:14" ht="18" customHeight="1" x14ac:dyDescent="0.15">
      <c r="A1689" s="34"/>
      <c r="B1689" s="1329"/>
      <c r="C1689" s="1091"/>
      <c r="D1689" s="1373" t="s">
        <v>1260</v>
      </c>
      <c r="E1689" s="1373"/>
      <c r="F1689" s="1375">
        <v>4466374</v>
      </c>
      <c r="G1689" s="1375"/>
      <c r="H1689" s="1375"/>
      <c r="I1689" s="1373" t="s">
        <v>547</v>
      </c>
      <c r="J1689" s="1373"/>
      <c r="K1689" s="1373"/>
      <c r="L1689" s="1373"/>
      <c r="M1689" s="1369"/>
      <c r="N1689" s="35">
        <v>531.29999999999995</v>
      </c>
    </row>
    <row r="1690" spans="1:14" ht="19.5" customHeight="1" x14ac:dyDescent="0.15">
      <c r="A1690" s="34"/>
      <c r="B1690" s="1329"/>
      <c r="C1690" s="1091"/>
      <c r="D1690" s="1373" t="s">
        <v>1260</v>
      </c>
      <c r="E1690" s="1373"/>
      <c r="F1690" s="1375">
        <v>4466375</v>
      </c>
      <c r="G1690" s="1375"/>
      <c r="H1690" s="1375"/>
      <c r="I1690" s="1373" t="s">
        <v>547</v>
      </c>
      <c r="J1690" s="1373"/>
      <c r="K1690" s="1373"/>
      <c r="L1690" s="1373"/>
      <c r="M1690" s="1370"/>
      <c r="N1690" s="37">
        <v>469.56</v>
      </c>
    </row>
    <row r="1691" spans="1:14" ht="18" customHeight="1" x14ac:dyDescent="0.15">
      <c r="A1691" s="34"/>
      <c r="B1691" s="1365"/>
      <c r="C1691" s="1366"/>
      <c r="D1691" s="1365"/>
      <c r="E1691" s="1366"/>
      <c r="F1691" s="1365"/>
      <c r="G1691" s="1367"/>
      <c r="H1691" s="1366"/>
      <c r="I1691" s="1365"/>
      <c r="J1691" s="1367"/>
      <c r="K1691" s="1367"/>
      <c r="L1691" s="1366"/>
      <c r="M1691" s="38" t="s">
        <v>548</v>
      </c>
      <c r="N1691" s="39">
        <v>1409.86</v>
      </c>
    </row>
    <row r="1692" spans="1:14" ht="16.5" customHeight="1" x14ac:dyDescent="0.15">
      <c r="A1692" s="34"/>
      <c r="B1692" s="1376" t="s">
        <v>1262</v>
      </c>
      <c r="C1692" s="1377"/>
      <c r="D1692" s="1377" t="s">
        <v>1260</v>
      </c>
      <c r="E1692" s="1377"/>
      <c r="F1692" s="1378">
        <v>4469245</v>
      </c>
      <c r="G1692" s="1378"/>
      <c r="H1692" s="1378"/>
      <c r="I1692" s="1377" t="s">
        <v>547</v>
      </c>
      <c r="J1692" s="1377"/>
      <c r="K1692" s="1377"/>
      <c r="L1692" s="1377"/>
      <c r="M1692" s="1379"/>
      <c r="N1692" s="33">
        <v>409</v>
      </c>
    </row>
    <row r="1693" spans="1:14" ht="19.5" customHeight="1" x14ac:dyDescent="0.15">
      <c r="A1693" s="34"/>
      <c r="B1693" s="1329"/>
      <c r="C1693" s="1091"/>
      <c r="D1693" s="1373" t="s">
        <v>1260</v>
      </c>
      <c r="E1693" s="1373"/>
      <c r="F1693" s="1375">
        <v>4469246</v>
      </c>
      <c r="G1693" s="1375"/>
      <c r="H1693" s="1375"/>
      <c r="I1693" s="1373" t="s">
        <v>547</v>
      </c>
      <c r="J1693" s="1373"/>
      <c r="K1693" s="1373"/>
      <c r="L1693" s="1373"/>
      <c r="M1693" s="1380"/>
      <c r="N1693" s="37">
        <v>20.7</v>
      </c>
    </row>
    <row r="1694" spans="1:14" ht="18" customHeight="1" x14ac:dyDescent="0.15">
      <c r="A1694" s="44"/>
      <c r="B1694" s="1152"/>
      <c r="C1694" s="1154"/>
      <c r="D1694" s="1152"/>
      <c r="E1694" s="1154"/>
      <c r="F1694" s="1152"/>
      <c r="G1694" s="1153"/>
      <c r="H1694" s="1154"/>
      <c r="I1694" s="1152"/>
      <c r="J1694" s="1153"/>
      <c r="K1694" s="1153"/>
      <c r="L1694" s="1154"/>
      <c r="M1694" s="47" t="s">
        <v>548</v>
      </c>
      <c r="N1694" s="48">
        <v>429.7</v>
      </c>
    </row>
    <row r="1695" spans="1:14" ht="14.25" customHeight="1" x14ac:dyDescent="0.15">
      <c r="A1695" s="49" t="s">
        <v>538</v>
      </c>
      <c r="B1695" s="1386" t="s">
        <v>539</v>
      </c>
      <c r="C1695" s="1387"/>
      <c r="D1695" s="1386" t="s">
        <v>540</v>
      </c>
      <c r="E1695" s="1387"/>
      <c r="F1695" s="1386" t="s">
        <v>541</v>
      </c>
      <c r="G1695" s="1390"/>
      <c r="H1695" s="1387"/>
      <c r="I1695" s="1386" t="s">
        <v>542</v>
      </c>
      <c r="J1695" s="1390"/>
      <c r="K1695" s="1390"/>
      <c r="L1695" s="1387"/>
      <c r="M1695" s="1381" t="s">
        <v>543</v>
      </c>
      <c r="N1695" s="1383" t="s">
        <v>544</v>
      </c>
    </row>
    <row r="1696" spans="1:14" ht="5" customHeight="1" x14ac:dyDescent="0.15">
      <c r="A1696" s="1385">
        <v>237841</v>
      </c>
      <c r="B1696" s="1388"/>
      <c r="C1696" s="1389"/>
      <c r="D1696" s="1388"/>
      <c r="E1696" s="1389"/>
      <c r="F1696" s="1388"/>
      <c r="G1696" s="1391"/>
      <c r="H1696" s="1389"/>
      <c r="I1696" s="1388"/>
      <c r="J1696" s="1391"/>
      <c r="K1696" s="1391"/>
      <c r="L1696" s="1389"/>
      <c r="M1696" s="1382"/>
      <c r="N1696" s="1384"/>
    </row>
    <row r="1697" spans="1:14" ht="14.25" customHeight="1" x14ac:dyDescent="0.15">
      <c r="A1697" s="1385"/>
      <c r="B1697" s="1376" t="s">
        <v>1263</v>
      </c>
      <c r="C1697" s="1377"/>
      <c r="D1697" s="1377" t="s">
        <v>1264</v>
      </c>
      <c r="E1697" s="1377"/>
      <c r="F1697" s="1378">
        <v>4461898</v>
      </c>
      <c r="G1697" s="1378"/>
      <c r="H1697" s="1378"/>
      <c r="I1697" s="1377" t="s">
        <v>547</v>
      </c>
      <c r="J1697" s="1377"/>
      <c r="K1697" s="1377"/>
      <c r="L1697" s="1377"/>
      <c r="M1697" s="1368"/>
      <c r="N1697" s="33">
        <v>76</v>
      </c>
    </row>
    <row r="1698" spans="1:14" ht="14.25" customHeight="1" x14ac:dyDescent="0.15">
      <c r="A1698" s="34"/>
      <c r="B1698" s="1329"/>
      <c r="C1698" s="1091"/>
      <c r="D1698" s="1373" t="s">
        <v>1265</v>
      </c>
      <c r="E1698" s="1373"/>
      <c r="F1698" s="1091"/>
      <c r="G1698" s="1091"/>
      <c r="H1698" s="1091"/>
      <c r="I1698" s="1091"/>
      <c r="J1698" s="1091"/>
      <c r="K1698" s="1091"/>
      <c r="L1698" s="1091"/>
      <c r="M1698" s="1369"/>
      <c r="N1698" s="57"/>
    </row>
    <row r="1699" spans="1:14" ht="14.25" customHeight="1" x14ac:dyDescent="0.15">
      <c r="A1699" s="34"/>
      <c r="B1699" s="1329"/>
      <c r="C1699" s="1091"/>
      <c r="D1699" s="1373" t="s">
        <v>1264</v>
      </c>
      <c r="E1699" s="1373"/>
      <c r="F1699" s="1375">
        <v>4461899</v>
      </c>
      <c r="G1699" s="1375"/>
      <c r="H1699" s="1375"/>
      <c r="I1699" s="1373" t="s">
        <v>547</v>
      </c>
      <c r="J1699" s="1373"/>
      <c r="K1699" s="1373"/>
      <c r="L1699" s="1373"/>
      <c r="M1699" s="1369"/>
      <c r="N1699" s="35">
        <v>19</v>
      </c>
    </row>
    <row r="1700" spans="1:14" ht="14.25" customHeight="1" x14ac:dyDescent="0.15">
      <c r="A1700" s="34"/>
      <c r="B1700" s="1329"/>
      <c r="C1700" s="1091"/>
      <c r="D1700" s="1373" t="s">
        <v>1265</v>
      </c>
      <c r="E1700" s="1373"/>
      <c r="F1700" s="1091"/>
      <c r="G1700" s="1091"/>
      <c r="H1700" s="1091"/>
      <c r="I1700" s="1091"/>
      <c r="J1700" s="1091"/>
      <c r="K1700" s="1091"/>
      <c r="L1700" s="1091"/>
      <c r="M1700" s="1369"/>
      <c r="N1700" s="57"/>
    </row>
    <row r="1701" spans="1:14" ht="14.25" customHeight="1" x14ac:dyDescent="0.15">
      <c r="A1701" s="34"/>
      <c r="B1701" s="1329"/>
      <c r="C1701" s="1091"/>
      <c r="D1701" s="1373" t="s">
        <v>1264</v>
      </c>
      <c r="E1701" s="1373"/>
      <c r="F1701" s="1375">
        <v>4461900</v>
      </c>
      <c r="G1701" s="1375"/>
      <c r="H1701" s="1375"/>
      <c r="I1701" s="1373" t="s">
        <v>547</v>
      </c>
      <c r="J1701" s="1373"/>
      <c r="K1701" s="1373"/>
      <c r="L1701" s="1373"/>
      <c r="M1701" s="1369"/>
      <c r="N1701" s="35">
        <v>19</v>
      </c>
    </row>
    <row r="1702" spans="1:14" ht="14.25" customHeight="1" x14ac:dyDescent="0.15">
      <c r="A1702" s="34"/>
      <c r="B1702" s="1329"/>
      <c r="C1702" s="1091"/>
      <c r="D1702" s="1373" t="s">
        <v>1265</v>
      </c>
      <c r="E1702" s="1373"/>
      <c r="F1702" s="1091"/>
      <c r="G1702" s="1091"/>
      <c r="H1702" s="1091"/>
      <c r="I1702" s="1091"/>
      <c r="J1702" s="1091"/>
      <c r="K1702" s="1091"/>
      <c r="L1702" s="1091"/>
      <c r="M1702" s="1369"/>
      <c r="N1702" s="57"/>
    </row>
    <row r="1703" spans="1:14" ht="14.25" customHeight="1" x14ac:dyDescent="0.15">
      <c r="A1703" s="34"/>
      <c r="B1703" s="1329"/>
      <c r="C1703" s="1091"/>
      <c r="D1703" s="1373" t="s">
        <v>1264</v>
      </c>
      <c r="E1703" s="1373"/>
      <c r="F1703" s="1375">
        <v>4461901</v>
      </c>
      <c r="G1703" s="1375"/>
      <c r="H1703" s="1375"/>
      <c r="I1703" s="1373" t="s">
        <v>547</v>
      </c>
      <c r="J1703" s="1373"/>
      <c r="K1703" s="1373"/>
      <c r="L1703" s="1373"/>
      <c r="M1703" s="1369"/>
      <c r="N1703" s="35">
        <v>38</v>
      </c>
    </row>
    <row r="1704" spans="1:14" ht="14.25" customHeight="1" x14ac:dyDescent="0.15">
      <c r="A1704" s="34"/>
      <c r="B1704" s="1329"/>
      <c r="C1704" s="1091"/>
      <c r="D1704" s="1373" t="s">
        <v>1265</v>
      </c>
      <c r="E1704" s="1373"/>
      <c r="F1704" s="1091"/>
      <c r="G1704" s="1091"/>
      <c r="H1704" s="1091"/>
      <c r="I1704" s="1091"/>
      <c r="J1704" s="1091"/>
      <c r="K1704" s="1091"/>
      <c r="L1704" s="1091"/>
      <c r="M1704" s="1369"/>
      <c r="N1704" s="57"/>
    </row>
    <row r="1705" spans="1:14" ht="14.25" customHeight="1" x14ac:dyDescent="0.15">
      <c r="A1705" s="34"/>
      <c r="B1705" s="1329"/>
      <c r="C1705" s="1091"/>
      <c r="D1705" s="1373" t="s">
        <v>1264</v>
      </c>
      <c r="E1705" s="1373"/>
      <c r="F1705" s="1375">
        <v>4461902</v>
      </c>
      <c r="G1705" s="1375"/>
      <c r="H1705" s="1375"/>
      <c r="I1705" s="1373" t="s">
        <v>547</v>
      </c>
      <c r="J1705" s="1373"/>
      <c r="K1705" s="1373"/>
      <c r="L1705" s="1373"/>
      <c r="M1705" s="1369"/>
      <c r="N1705" s="35">
        <v>80</v>
      </c>
    </row>
    <row r="1706" spans="1:14" ht="14.25" customHeight="1" x14ac:dyDescent="0.15">
      <c r="A1706" s="34"/>
      <c r="B1706" s="1329"/>
      <c r="C1706" s="1091"/>
      <c r="D1706" s="1373" t="s">
        <v>1265</v>
      </c>
      <c r="E1706" s="1373"/>
      <c r="F1706" s="1091"/>
      <c r="G1706" s="1091"/>
      <c r="H1706" s="1091"/>
      <c r="I1706" s="1091"/>
      <c r="J1706" s="1091"/>
      <c r="K1706" s="1091"/>
      <c r="L1706" s="1091"/>
      <c r="M1706" s="1370"/>
      <c r="N1706" s="41"/>
    </row>
    <row r="1707" spans="1:14" ht="17.75" customHeight="1" x14ac:dyDescent="0.15">
      <c r="A1707" s="44"/>
      <c r="B1707" s="1365"/>
      <c r="C1707" s="1366"/>
      <c r="D1707" s="1365"/>
      <c r="E1707" s="1366"/>
      <c r="F1707" s="1365"/>
      <c r="G1707" s="1367"/>
      <c r="H1707" s="1366"/>
      <c r="I1707" s="1365"/>
      <c r="J1707" s="1367"/>
      <c r="K1707" s="1367"/>
      <c r="L1707" s="1366"/>
      <c r="M1707" s="38" t="s">
        <v>548</v>
      </c>
      <c r="N1707" s="40">
        <v>232</v>
      </c>
    </row>
    <row r="1708" spans="1:14" ht="2" customHeight="1" x14ac:dyDescent="0.15"/>
    <row r="1709" spans="1:14" ht="17.75" customHeight="1" x14ac:dyDescent="0.15">
      <c r="A1709" s="1392" t="s">
        <v>1266</v>
      </c>
      <c r="B1709" s="1388" t="s">
        <v>539</v>
      </c>
      <c r="C1709" s="1389"/>
      <c r="D1709" s="1388" t="s">
        <v>540</v>
      </c>
      <c r="E1709" s="1389"/>
      <c r="F1709" s="1388" t="s">
        <v>541</v>
      </c>
      <c r="G1709" s="1391"/>
      <c r="H1709" s="1389"/>
      <c r="I1709" s="1388" t="s">
        <v>542</v>
      </c>
      <c r="J1709" s="1391"/>
      <c r="K1709" s="1391"/>
      <c r="L1709" s="1389"/>
      <c r="M1709" s="50" t="s">
        <v>543</v>
      </c>
      <c r="N1709" s="51" t="s">
        <v>544</v>
      </c>
    </row>
    <row r="1710" spans="1:14" ht="26.25" customHeight="1" x14ac:dyDescent="0.15">
      <c r="A1710" s="1392"/>
      <c r="B1710" s="1376" t="s">
        <v>1267</v>
      </c>
      <c r="C1710" s="1377"/>
      <c r="D1710" s="1377" t="s">
        <v>1268</v>
      </c>
      <c r="E1710" s="1377"/>
      <c r="F1710" s="1378">
        <v>4465834</v>
      </c>
      <c r="G1710" s="1378"/>
      <c r="H1710" s="1378"/>
      <c r="I1710" s="1377" t="s">
        <v>547</v>
      </c>
      <c r="J1710" s="1377"/>
      <c r="K1710" s="1377"/>
      <c r="L1710" s="1377"/>
      <c r="M1710" s="1411">
        <v>78</v>
      </c>
      <c r="N1710" s="1411"/>
    </row>
    <row r="1711" spans="1:14" ht="18" customHeight="1" x14ac:dyDescent="0.15">
      <c r="A1711" s="1393"/>
      <c r="B1711" s="1152"/>
      <c r="C1711" s="1154"/>
      <c r="D1711" s="1152"/>
      <c r="E1711" s="1154"/>
      <c r="F1711" s="1152"/>
      <c r="G1711" s="1153"/>
      <c r="H1711" s="1154"/>
      <c r="I1711" s="1152"/>
      <c r="J1711" s="1153"/>
      <c r="K1711" s="1153"/>
      <c r="L1711" s="1154"/>
      <c r="M1711" s="47" t="s">
        <v>548</v>
      </c>
      <c r="N1711" s="48">
        <v>78</v>
      </c>
    </row>
    <row r="1712" spans="1:14" ht="26.25" customHeight="1" x14ac:dyDescent="0.15">
      <c r="A1712" s="1381" t="s">
        <v>1269</v>
      </c>
      <c r="B1712" s="1396" t="s">
        <v>539</v>
      </c>
      <c r="C1712" s="1397"/>
      <c r="D1712" s="1396" t="s">
        <v>540</v>
      </c>
      <c r="E1712" s="1397"/>
      <c r="F1712" s="1396" t="s">
        <v>541</v>
      </c>
      <c r="G1712" s="1398"/>
      <c r="H1712" s="1397"/>
      <c r="I1712" s="1396" t="s">
        <v>542</v>
      </c>
      <c r="J1712" s="1398"/>
      <c r="K1712" s="1398"/>
      <c r="L1712" s="1397"/>
      <c r="M1712" s="50" t="s">
        <v>543</v>
      </c>
      <c r="N1712" s="51" t="s">
        <v>544</v>
      </c>
    </row>
    <row r="1713" spans="1:14" ht="18" customHeight="1" x14ac:dyDescent="0.15">
      <c r="A1713" s="1394"/>
      <c r="B1713" s="1376" t="s">
        <v>1270</v>
      </c>
      <c r="C1713" s="1377"/>
      <c r="D1713" s="1377" t="s">
        <v>1271</v>
      </c>
      <c r="E1713" s="1377"/>
      <c r="F1713" s="1378">
        <v>4462535</v>
      </c>
      <c r="G1713" s="1378"/>
      <c r="H1713" s="1378"/>
      <c r="I1713" s="1377" t="s">
        <v>547</v>
      </c>
      <c r="J1713" s="1377"/>
      <c r="K1713" s="1377"/>
      <c r="L1713" s="1377"/>
      <c r="M1713" s="42"/>
      <c r="N1713" s="43">
        <v>130</v>
      </c>
    </row>
    <row r="1714" spans="1:14" ht="18" customHeight="1" x14ac:dyDescent="0.15">
      <c r="A1714" s="1394"/>
      <c r="B1714" s="1365"/>
      <c r="C1714" s="1366"/>
      <c r="D1714" s="1365"/>
      <c r="E1714" s="1366"/>
      <c r="F1714" s="1365"/>
      <c r="G1714" s="1367"/>
      <c r="H1714" s="1366"/>
      <c r="I1714" s="1365"/>
      <c r="J1714" s="1367"/>
      <c r="K1714" s="1367"/>
      <c r="L1714" s="1366"/>
      <c r="M1714" s="38" t="s">
        <v>548</v>
      </c>
      <c r="N1714" s="40">
        <v>130</v>
      </c>
    </row>
    <row r="1715" spans="1:14" ht="18" customHeight="1" x14ac:dyDescent="0.15">
      <c r="A1715" s="1394"/>
      <c r="B1715" s="1376" t="s">
        <v>1272</v>
      </c>
      <c r="C1715" s="1377"/>
      <c r="D1715" s="1377" t="s">
        <v>1271</v>
      </c>
      <c r="E1715" s="1377"/>
      <c r="F1715" s="1378">
        <v>4462577</v>
      </c>
      <c r="G1715" s="1378"/>
      <c r="H1715" s="1378"/>
      <c r="I1715" s="1377" t="s">
        <v>547</v>
      </c>
      <c r="J1715" s="1377"/>
      <c r="K1715" s="1377"/>
      <c r="L1715" s="1377"/>
      <c r="M1715" s="42"/>
      <c r="N1715" s="43">
        <v>130</v>
      </c>
    </row>
    <row r="1716" spans="1:14" ht="18" customHeight="1" x14ac:dyDescent="0.15">
      <c r="A1716" s="1394"/>
      <c r="B1716" s="1365"/>
      <c r="C1716" s="1366"/>
      <c r="D1716" s="1365"/>
      <c r="E1716" s="1366"/>
      <c r="F1716" s="1365"/>
      <c r="G1716" s="1367"/>
      <c r="H1716" s="1366"/>
      <c r="I1716" s="1365"/>
      <c r="J1716" s="1367"/>
      <c r="K1716" s="1367"/>
      <c r="L1716" s="1366"/>
      <c r="M1716" s="38" t="s">
        <v>548</v>
      </c>
      <c r="N1716" s="40">
        <v>130</v>
      </c>
    </row>
    <row r="1717" spans="1:14" ht="18" customHeight="1" x14ac:dyDescent="0.15">
      <c r="A1717" s="1394"/>
      <c r="B1717" s="1376" t="s">
        <v>1273</v>
      </c>
      <c r="C1717" s="1377"/>
      <c r="D1717" s="1377" t="s">
        <v>1271</v>
      </c>
      <c r="E1717" s="1377"/>
      <c r="F1717" s="1378">
        <v>4462527</v>
      </c>
      <c r="G1717" s="1378"/>
      <c r="H1717" s="1378"/>
      <c r="I1717" s="1377" t="s">
        <v>547</v>
      </c>
      <c r="J1717" s="1377"/>
      <c r="K1717" s="1377"/>
      <c r="L1717" s="1377"/>
      <c r="M1717" s="42"/>
      <c r="N1717" s="43">
        <v>130</v>
      </c>
    </row>
    <row r="1718" spans="1:14" ht="18" customHeight="1" x14ac:dyDescent="0.15">
      <c r="A1718" s="1394"/>
      <c r="B1718" s="1365"/>
      <c r="C1718" s="1366"/>
      <c r="D1718" s="1365"/>
      <c r="E1718" s="1366"/>
      <c r="F1718" s="1365"/>
      <c r="G1718" s="1367"/>
      <c r="H1718" s="1366"/>
      <c r="I1718" s="1365"/>
      <c r="J1718" s="1367"/>
      <c r="K1718" s="1367"/>
      <c r="L1718" s="1366"/>
      <c r="M1718" s="38" t="s">
        <v>548</v>
      </c>
      <c r="N1718" s="40">
        <v>130</v>
      </c>
    </row>
    <row r="1719" spans="1:14" ht="18" customHeight="1" x14ac:dyDescent="0.15">
      <c r="A1719" s="1394"/>
      <c r="B1719" s="1376" t="s">
        <v>1274</v>
      </c>
      <c r="C1719" s="1377"/>
      <c r="D1719" s="1377" t="s">
        <v>1271</v>
      </c>
      <c r="E1719" s="1377"/>
      <c r="F1719" s="1378">
        <v>4462595</v>
      </c>
      <c r="G1719" s="1378"/>
      <c r="H1719" s="1378"/>
      <c r="I1719" s="1377" t="s">
        <v>547</v>
      </c>
      <c r="J1719" s="1377"/>
      <c r="K1719" s="1377"/>
      <c r="L1719" s="1377"/>
      <c r="M1719" s="42"/>
      <c r="N1719" s="43">
        <v>130</v>
      </c>
    </row>
    <row r="1720" spans="1:14" ht="18" customHeight="1" x14ac:dyDescent="0.15">
      <c r="A1720" s="1395"/>
      <c r="B1720" s="1152"/>
      <c r="C1720" s="1154"/>
      <c r="D1720" s="1152"/>
      <c r="E1720" s="1154"/>
      <c r="F1720" s="1152"/>
      <c r="G1720" s="1153"/>
      <c r="H1720" s="1154"/>
      <c r="I1720" s="1152"/>
      <c r="J1720" s="1153"/>
      <c r="K1720" s="1153"/>
      <c r="L1720" s="1154"/>
      <c r="M1720" s="47" t="s">
        <v>548</v>
      </c>
      <c r="N1720" s="48">
        <v>130</v>
      </c>
    </row>
    <row r="1721" spans="1:14" ht="18" customHeight="1" x14ac:dyDescent="0.15">
      <c r="A1721" s="1381" t="s">
        <v>1275</v>
      </c>
      <c r="B1721" s="1396" t="s">
        <v>539</v>
      </c>
      <c r="C1721" s="1397"/>
      <c r="D1721" s="1396" t="s">
        <v>540</v>
      </c>
      <c r="E1721" s="1397"/>
      <c r="F1721" s="1396" t="s">
        <v>541</v>
      </c>
      <c r="G1721" s="1398"/>
      <c r="H1721" s="1397"/>
      <c r="I1721" s="1396" t="s">
        <v>542</v>
      </c>
      <c r="J1721" s="1398"/>
      <c r="K1721" s="1398"/>
      <c r="L1721" s="1397"/>
      <c r="M1721" s="50" t="s">
        <v>543</v>
      </c>
      <c r="N1721" s="51" t="s">
        <v>544</v>
      </c>
    </row>
    <row r="1722" spans="1:14" ht="18" customHeight="1" x14ac:dyDescent="0.15">
      <c r="A1722" s="1394"/>
      <c r="B1722" s="1376" t="s">
        <v>1276</v>
      </c>
      <c r="C1722" s="1377"/>
      <c r="D1722" s="1377" t="s">
        <v>1277</v>
      </c>
      <c r="E1722" s="1377"/>
      <c r="F1722" s="1378">
        <v>4468515</v>
      </c>
      <c r="G1722" s="1378"/>
      <c r="H1722" s="1378"/>
      <c r="I1722" s="1377" t="s">
        <v>547</v>
      </c>
      <c r="J1722" s="1377"/>
      <c r="K1722" s="1377"/>
      <c r="L1722" s="1377"/>
      <c r="M1722" s="42"/>
      <c r="N1722" s="43">
        <v>156</v>
      </c>
    </row>
    <row r="1723" spans="1:14" ht="18" customHeight="1" x14ac:dyDescent="0.15">
      <c r="A1723" s="1395"/>
      <c r="B1723" s="1152"/>
      <c r="C1723" s="1154"/>
      <c r="D1723" s="1152"/>
      <c r="E1723" s="1154"/>
      <c r="F1723" s="1152"/>
      <c r="G1723" s="1153"/>
      <c r="H1723" s="1154"/>
      <c r="I1723" s="1152"/>
      <c r="J1723" s="1153"/>
      <c r="K1723" s="1153"/>
      <c r="L1723" s="1154"/>
      <c r="M1723" s="47" t="s">
        <v>548</v>
      </c>
      <c r="N1723" s="48">
        <v>156</v>
      </c>
    </row>
    <row r="1724" spans="1:14" ht="14.25" customHeight="1" x14ac:dyDescent="0.15">
      <c r="A1724" s="32" t="s">
        <v>538</v>
      </c>
      <c r="B1724" s="1386" t="s">
        <v>539</v>
      </c>
      <c r="C1724" s="1387"/>
      <c r="D1724" s="1386" t="s">
        <v>540</v>
      </c>
      <c r="E1724" s="1387"/>
      <c r="F1724" s="1386" t="s">
        <v>541</v>
      </c>
      <c r="G1724" s="1390"/>
      <c r="H1724" s="1387"/>
      <c r="I1724" s="1386" t="s">
        <v>542</v>
      </c>
      <c r="J1724" s="1390"/>
      <c r="K1724" s="1390"/>
      <c r="L1724" s="1387"/>
      <c r="M1724" s="1381" t="s">
        <v>543</v>
      </c>
      <c r="N1724" s="1383" t="s">
        <v>544</v>
      </c>
    </row>
    <row r="1725" spans="1:14" ht="5" customHeight="1" x14ac:dyDescent="0.15">
      <c r="A1725" s="1385">
        <v>237864</v>
      </c>
      <c r="B1725" s="1388"/>
      <c r="C1725" s="1389"/>
      <c r="D1725" s="1388"/>
      <c r="E1725" s="1389"/>
      <c r="F1725" s="1388"/>
      <c r="G1725" s="1391"/>
      <c r="H1725" s="1389"/>
      <c r="I1725" s="1388"/>
      <c r="J1725" s="1391"/>
      <c r="K1725" s="1391"/>
      <c r="L1725" s="1389"/>
      <c r="M1725" s="1382"/>
      <c r="N1725" s="1384"/>
    </row>
    <row r="1726" spans="1:14" ht="16.5" customHeight="1" x14ac:dyDescent="0.15">
      <c r="A1726" s="1385"/>
      <c r="B1726" s="1376" t="s">
        <v>1278</v>
      </c>
      <c r="C1726" s="1377"/>
      <c r="D1726" s="1377" t="s">
        <v>1279</v>
      </c>
      <c r="E1726" s="1377"/>
      <c r="F1726" s="1378">
        <v>4462254</v>
      </c>
      <c r="G1726" s="1378"/>
      <c r="H1726" s="1378"/>
      <c r="I1726" s="1377" t="s">
        <v>547</v>
      </c>
      <c r="J1726" s="1377"/>
      <c r="K1726" s="1377"/>
      <c r="L1726" s="1377"/>
      <c r="M1726" s="1368"/>
      <c r="N1726" s="33">
        <v>53</v>
      </c>
    </row>
    <row r="1727" spans="1:14" ht="18" customHeight="1" x14ac:dyDescent="0.15">
      <c r="A1727" s="34"/>
      <c r="B1727" s="1329"/>
      <c r="C1727" s="1091"/>
      <c r="D1727" s="1373" t="s">
        <v>1279</v>
      </c>
      <c r="E1727" s="1373"/>
      <c r="F1727" s="1375">
        <v>4462255</v>
      </c>
      <c r="G1727" s="1375"/>
      <c r="H1727" s="1375"/>
      <c r="I1727" s="1373" t="s">
        <v>547</v>
      </c>
      <c r="J1727" s="1373"/>
      <c r="K1727" s="1373"/>
      <c r="L1727" s="1373"/>
      <c r="M1727" s="1369"/>
      <c r="N1727" s="35">
        <v>38</v>
      </c>
    </row>
    <row r="1728" spans="1:14" ht="18" customHeight="1" x14ac:dyDescent="0.15">
      <c r="A1728" s="34"/>
      <c r="B1728" s="1329"/>
      <c r="C1728" s="1091"/>
      <c r="D1728" s="1373" t="s">
        <v>1279</v>
      </c>
      <c r="E1728" s="1373"/>
      <c r="F1728" s="1375">
        <v>4462256</v>
      </c>
      <c r="G1728" s="1375"/>
      <c r="H1728" s="1375"/>
      <c r="I1728" s="1373" t="s">
        <v>547</v>
      </c>
      <c r="J1728" s="1373"/>
      <c r="K1728" s="1373"/>
      <c r="L1728" s="1373"/>
      <c r="M1728" s="1369"/>
      <c r="N1728" s="35">
        <v>132</v>
      </c>
    </row>
    <row r="1729" spans="1:14" ht="18" customHeight="1" x14ac:dyDescent="0.15">
      <c r="A1729" s="34"/>
      <c r="B1729" s="1329"/>
      <c r="C1729" s="1091"/>
      <c r="D1729" s="1373" t="s">
        <v>1279</v>
      </c>
      <c r="E1729" s="1373"/>
      <c r="F1729" s="1375">
        <v>4462257</v>
      </c>
      <c r="G1729" s="1375"/>
      <c r="H1729" s="1375"/>
      <c r="I1729" s="1373" t="s">
        <v>547</v>
      </c>
      <c r="J1729" s="1373"/>
      <c r="K1729" s="1373"/>
      <c r="L1729" s="1373"/>
      <c r="M1729" s="1369"/>
      <c r="N1729" s="35">
        <v>391</v>
      </c>
    </row>
    <row r="1730" spans="1:14" ht="18" customHeight="1" x14ac:dyDescent="0.15">
      <c r="A1730" s="34"/>
      <c r="B1730" s="1329"/>
      <c r="C1730" s="1091"/>
      <c r="D1730" s="1373" t="s">
        <v>1279</v>
      </c>
      <c r="E1730" s="1373"/>
      <c r="F1730" s="1375">
        <v>4462258</v>
      </c>
      <c r="G1730" s="1375"/>
      <c r="H1730" s="1375"/>
      <c r="I1730" s="1373" t="s">
        <v>547</v>
      </c>
      <c r="J1730" s="1373"/>
      <c r="K1730" s="1373"/>
      <c r="L1730" s="1373"/>
      <c r="M1730" s="1369"/>
      <c r="N1730" s="36">
        <v>7357</v>
      </c>
    </row>
    <row r="1731" spans="1:14" ht="19.5" customHeight="1" x14ac:dyDescent="0.15">
      <c r="A1731" s="34"/>
      <c r="B1731" s="1329"/>
      <c r="C1731" s="1091"/>
      <c r="D1731" s="1373" t="s">
        <v>1279</v>
      </c>
      <c r="E1731" s="1373"/>
      <c r="F1731" s="1375">
        <v>4462259</v>
      </c>
      <c r="G1731" s="1375"/>
      <c r="H1731" s="1375"/>
      <c r="I1731" s="1373" t="s">
        <v>547</v>
      </c>
      <c r="J1731" s="1373"/>
      <c r="K1731" s="1373"/>
      <c r="L1731" s="1373"/>
      <c r="M1731" s="1370"/>
      <c r="N1731" s="72">
        <v>-905</v>
      </c>
    </row>
    <row r="1732" spans="1:14" ht="18" customHeight="1" x14ac:dyDescent="0.15">
      <c r="A1732" s="34"/>
      <c r="B1732" s="1365"/>
      <c r="C1732" s="1366"/>
      <c r="D1732" s="1365"/>
      <c r="E1732" s="1366"/>
      <c r="F1732" s="1365"/>
      <c r="G1732" s="1367"/>
      <c r="H1732" s="1366"/>
      <c r="I1732" s="1365"/>
      <c r="J1732" s="1367"/>
      <c r="K1732" s="1367"/>
      <c r="L1732" s="1366"/>
      <c r="M1732" s="38" t="s">
        <v>548</v>
      </c>
      <c r="N1732" s="39">
        <v>7066</v>
      </c>
    </row>
    <row r="1733" spans="1:14" ht="16.5" customHeight="1" x14ac:dyDescent="0.15">
      <c r="A1733" s="34"/>
      <c r="B1733" s="1376" t="s">
        <v>1280</v>
      </c>
      <c r="C1733" s="1377"/>
      <c r="D1733" s="1377" t="s">
        <v>1279</v>
      </c>
      <c r="E1733" s="1377"/>
      <c r="F1733" s="1378">
        <v>4462263</v>
      </c>
      <c r="G1733" s="1378"/>
      <c r="H1733" s="1378"/>
      <c r="I1733" s="1377" t="s">
        <v>547</v>
      </c>
      <c r="J1733" s="1377"/>
      <c r="K1733" s="1377"/>
      <c r="L1733" s="1377"/>
      <c r="M1733" s="1368"/>
      <c r="N1733" s="33">
        <v>53</v>
      </c>
    </row>
    <row r="1734" spans="1:14" ht="18" customHeight="1" x14ac:dyDescent="0.15">
      <c r="A1734" s="34"/>
      <c r="B1734" s="1329"/>
      <c r="C1734" s="1091"/>
      <c r="D1734" s="1373" t="s">
        <v>1279</v>
      </c>
      <c r="E1734" s="1373"/>
      <c r="F1734" s="1375">
        <v>4462264</v>
      </c>
      <c r="G1734" s="1375"/>
      <c r="H1734" s="1375"/>
      <c r="I1734" s="1373" t="s">
        <v>547</v>
      </c>
      <c r="J1734" s="1373"/>
      <c r="K1734" s="1373"/>
      <c r="L1734" s="1373"/>
      <c r="M1734" s="1369"/>
      <c r="N1734" s="35">
        <v>38</v>
      </c>
    </row>
    <row r="1735" spans="1:14" ht="18" customHeight="1" x14ac:dyDescent="0.15">
      <c r="A1735" s="34"/>
      <c r="B1735" s="1329"/>
      <c r="C1735" s="1091"/>
      <c r="D1735" s="1373" t="s">
        <v>1279</v>
      </c>
      <c r="E1735" s="1373"/>
      <c r="F1735" s="1375">
        <v>4462265</v>
      </c>
      <c r="G1735" s="1375"/>
      <c r="H1735" s="1375"/>
      <c r="I1735" s="1373" t="s">
        <v>547</v>
      </c>
      <c r="J1735" s="1373"/>
      <c r="K1735" s="1373"/>
      <c r="L1735" s="1373"/>
      <c r="M1735" s="1369"/>
      <c r="N1735" s="35">
        <v>132</v>
      </c>
    </row>
    <row r="1736" spans="1:14" ht="18" customHeight="1" x14ac:dyDescent="0.15">
      <c r="A1736" s="34"/>
      <c r="B1736" s="1329"/>
      <c r="C1736" s="1091"/>
      <c r="D1736" s="1373" t="s">
        <v>1279</v>
      </c>
      <c r="E1736" s="1373"/>
      <c r="F1736" s="1375">
        <v>4462266</v>
      </c>
      <c r="G1736" s="1375"/>
      <c r="H1736" s="1375"/>
      <c r="I1736" s="1373" t="s">
        <v>547</v>
      </c>
      <c r="J1736" s="1373"/>
      <c r="K1736" s="1373"/>
      <c r="L1736" s="1373"/>
      <c r="M1736" s="1369"/>
      <c r="N1736" s="35">
        <v>391</v>
      </c>
    </row>
    <row r="1737" spans="1:14" ht="18" customHeight="1" x14ac:dyDescent="0.15">
      <c r="A1737" s="34"/>
      <c r="B1737" s="1329"/>
      <c r="C1737" s="1091"/>
      <c r="D1737" s="1373" t="s">
        <v>1279</v>
      </c>
      <c r="E1737" s="1373"/>
      <c r="F1737" s="1375">
        <v>4462267</v>
      </c>
      <c r="G1737" s="1375"/>
      <c r="H1737" s="1375"/>
      <c r="I1737" s="1373" t="s">
        <v>547</v>
      </c>
      <c r="J1737" s="1373"/>
      <c r="K1737" s="1373"/>
      <c r="L1737" s="1373"/>
      <c r="M1737" s="1369"/>
      <c r="N1737" s="77">
        <v>-905</v>
      </c>
    </row>
    <row r="1738" spans="1:14" ht="19.5" customHeight="1" x14ac:dyDescent="0.15">
      <c r="A1738" s="34"/>
      <c r="B1738" s="1329"/>
      <c r="C1738" s="1091"/>
      <c r="D1738" s="1373" t="s">
        <v>1279</v>
      </c>
      <c r="E1738" s="1373"/>
      <c r="F1738" s="1375">
        <v>4462268</v>
      </c>
      <c r="G1738" s="1375"/>
      <c r="H1738" s="1375"/>
      <c r="I1738" s="1373" t="s">
        <v>547</v>
      </c>
      <c r="J1738" s="1373"/>
      <c r="K1738" s="1373"/>
      <c r="L1738" s="1373"/>
      <c r="M1738" s="1370"/>
      <c r="N1738" s="78">
        <v>7357</v>
      </c>
    </row>
    <row r="1739" spans="1:14" ht="18" customHeight="1" x14ac:dyDescent="0.15">
      <c r="A1739" s="44"/>
      <c r="B1739" s="1152"/>
      <c r="C1739" s="1154"/>
      <c r="D1739" s="1152"/>
      <c r="E1739" s="1154"/>
      <c r="F1739" s="1152"/>
      <c r="G1739" s="1153"/>
      <c r="H1739" s="1154"/>
      <c r="I1739" s="1152"/>
      <c r="J1739" s="1153"/>
      <c r="K1739" s="1153"/>
      <c r="L1739" s="1154"/>
      <c r="M1739" s="47" t="s">
        <v>548</v>
      </c>
      <c r="N1739" s="67">
        <v>7066</v>
      </c>
    </row>
    <row r="1740" spans="1:14" ht="18" customHeight="1" x14ac:dyDescent="0.15">
      <c r="A1740" s="1381" t="s">
        <v>1281</v>
      </c>
      <c r="B1740" s="1396" t="s">
        <v>539</v>
      </c>
      <c r="C1740" s="1397"/>
      <c r="D1740" s="1396" t="s">
        <v>540</v>
      </c>
      <c r="E1740" s="1397"/>
      <c r="F1740" s="1396" t="s">
        <v>541</v>
      </c>
      <c r="G1740" s="1398"/>
      <c r="H1740" s="1397"/>
      <c r="I1740" s="1396" t="s">
        <v>542</v>
      </c>
      <c r="J1740" s="1398"/>
      <c r="K1740" s="1398"/>
      <c r="L1740" s="1397"/>
      <c r="M1740" s="50" t="s">
        <v>543</v>
      </c>
      <c r="N1740" s="51" t="s">
        <v>544</v>
      </c>
    </row>
    <row r="1741" spans="1:14" ht="26.25" customHeight="1" x14ac:dyDescent="0.15">
      <c r="A1741" s="1394"/>
      <c r="B1741" s="1376" t="s">
        <v>1282</v>
      </c>
      <c r="C1741" s="1377"/>
      <c r="D1741" s="1377" t="s">
        <v>1283</v>
      </c>
      <c r="E1741" s="1377"/>
      <c r="F1741" s="1378">
        <v>4465644</v>
      </c>
      <c r="G1741" s="1378"/>
      <c r="H1741" s="1378"/>
      <c r="I1741" s="1377" t="s">
        <v>547</v>
      </c>
      <c r="J1741" s="1377"/>
      <c r="K1741" s="1377"/>
      <c r="L1741" s="1377"/>
      <c r="M1741" s="52"/>
      <c r="N1741" s="43">
        <v>42</v>
      </c>
    </row>
    <row r="1742" spans="1:14" ht="17.75" customHeight="1" x14ac:dyDescent="0.15">
      <c r="A1742" s="1395"/>
      <c r="B1742" s="1365"/>
      <c r="C1742" s="1366"/>
      <c r="D1742" s="1365"/>
      <c r="E1742" s="1366"/>
      <c r="F1742" s="1365"/>
      <c r="G1742" s="1367"/>
      <c r="H1742" s="1366"/>
      <c r="I1742" s="1365"/>
      <c r="J1742" s="1367"/>
      <c r="K1742" s="1367"/>
      <c r="L1742" s="1366"/>
      <c r="M1742" s="38" t="s">
        <v>548</v>
      </c>
      <c r="N1742" s="40">
        <v>42</v>
      </c>
    </row>
    <row r="1743" spans="1:14" ht="2" customHeight="1" x14ac:dyDescent="0.15"/>
    <row r="1744" spans="1:14" ht="17.75" customHeight="1" x14ac:dyDescent="0.15">
      <c r="A1744" s="1392" t="s">
        <v>1284</v>
      </c>
      <c r="B1744" s="1388" t="s">
        <v>539</v>
      </c>
      <c r="C1744" s="1389"/>
      <c r="D1744" s="1388" t="s">
        <v>540</v>
      </c>
      <c r="E1744" s="1389"/>
      <c r="F1744" s="1388" t="s">
        <v>541</v>
      </c>
      <c r="G1744" s="1391"/>
      <c r="H1744" s="1389"/>
      <c r="I1744" s="1388" t="s">
        <v>542</v>
      </c>
      <c r="J1744" s="1391"/>
      <c r="K1744" s="1391"/>
      <c r="L1744" s="1389"/>
      <c r="M1744" s="50" t="s">
        <v>543</v>
      </c>
      <c r="N1744" s="51" t="s">
        <v>544</v>
      </c>
    </row>
    <row r="1745" spans="1:14" ht="26.25" customHeight="1" x14ac:dyDescent="0.15">
      <c r="A1745" s="1392"/>
      <c r="B1745" s="1376" t="s">
        <v>1285</v>
      </c>
      <c r="C1745" s="1377"/>
      <c r="D1745" s="1377" t="s">
        <v>1286</v>
      </c>
      <c r="E1745" s="1377"/>
      <c r="F1745" s="1378">
        <v>4462116</v>
      </c>
      <c r="G1745" s="1378"/>
      <c r="H1745" s="1378"/>
      <c r="I1745" s="1377" t="s">
        <v>547</v>
      </c>
      <c r="J1745" s="1377"/>
      <c r="K1745" s="1377"/>
      <c r="L1745" s="1377"/>
      <c r="M1745" s="52"/>
      <c r="N1745" s="43">
        <v>156</v>
      </c>
    </row>
    <row r="1746" spans="1:14" ht="18" customHeight="1" x14ac:dyDescent="0.15">
      <c r="A1746" s="1393"/>
      <c r="B1746" s="1152"/>
      <c r="C1746" s="1154"/>
      <c r="D1746" s="1152"/>
      <c r="E1746" s="1154"/>
      <c r="F1746" s="1152"/>
      <c r="G1746" s="1153"/>
      <c r="H1746" s="1154"/>
      <c r="I1746" s="1152"/>
      <c r="J1746" s="1153"/>
      <c r="K1746" s="1153"/>
      <c r="L1746" s="1154"/>
      <c r="M1746" s="47" t="s">
        <v>548</v>
      </c>
      <c r="N1746" s="48">
        <v>156</v>
      </c>
    </row>
    <row r="1747" spans="1:14" ht="18" customHeight="1" x14ac:dyDescent="0.15">
      <c r="A1747" s="1381" t="s">
        <v>1287</v>
      </c>
      <c r="B1747" s="1396" t="s">
        <v>539</v>
      </c>
      <c r="C1747" s="1397"/>
      <c r="D1747" s="1396" t="s">
        <v>540</v>
      </c>
      <c r="E1747" s="1397"/>
      <c r="F1747" s="1396" t="s">
        <v>541</v>
      </c>
      <c r="G1747" s="1398"/>
      <c r="H1747" s="1397"/>
      <c r="I1747" s="1396" t="s">
        <v>542</v>
      </c>
      <c r="J1747" s="1398"/>
      <c r="K1747" s="1398"/>
      <c r="L1747" s="1397"/>
      <c r="M1747" s="50" t="s">
        <v>543</v>
      </c>
      <c r="N1747" s="51" t="s">
        <v>544</v>
      </c>
    </row>
    <row r="1748" spans="1:14" ht="18" customHeight="1" x14ac:dyDescent="0.15">
      <c r="A1748" s="1394"/>
      <c r="B1748" s="1376" t="s">
        <v>1288</v>
      </c>
      <c r="C1748" s="1377"/>
      <c r="D1748" s="1377" t="s">
        <v>1289</v>
      </c>
      <c r="E1748" s="1377"/>
      <c r="F1748" s="1378">
        <v>4462689</v>
      </c>
      <c r="G1748" s="1378"/>
      <c r="H1748" s="1378"/>
      <c r="I1748" s="1377" t="s">
        <v>547</v>
      </c>
      <c r="J1748" s="1377"/>
      <c r="K1748" s="1377"/>
      <c r="L1748" s="1377"/>
      <c r="M1748" s="42"/>
      <c r="N1748" s="43">
        <v>100</v>
      </c>
    </row>
    <row r="1749" spans="1:14" ht="18" customHeight="1" x14ac:dyDescent="0.15">
      <c r="A1749" s="1395"/>
      <c r="B1749" s="1152"/>
      <c r="C1749" s="1154"/>
      <c r="D1749" s="1152"/>
      <c r="E1749" s="1154"/>
      <c r="F1749" s="1152"/>
      <c r="G1749" s="1153"/>
      <c r="H1749" s="1154"/>
      <c r="I1749" s="1152"/>
      <c r="J1749" s="1153"/>
      <c r="K1749" s="1153"/>
      <c r="L1749" s="1154"/>
      <c r="M1749" s="47" t="s">
        <v>548</v>
      </c>
      <c r="N1749" s="48">
        <v>100</v>
      </c>
    </row>
    <row r="1750" spans="1:14" ht="14.25" customHeight="1" x14ac:dyDescent="0.15">
      <c r="A1750" s="49" t="s">
        <v>538</v>
      </c>
      <c r="B1750" s="1386" t="s">
        <v>539</v>
      </c>
      <c r="C1750" s="1387"/>
      <c r="D1750" s="1386" t="s">
        <v>540</v>
      </c>
      <c r="E1750" s="1387"/>
      <c r="F1750" s="1386" t="s">
        <v>541</v>
      </c>
      <c r="G1750" s="1390"/>
      <c r="H1750" s="1387"/>
      <c r="I1750" s="1386" t="s">
        <v>542</v>
      </c>
      <c r="J1750" s="1390"/>
      <c r="K1750" s="1390"/>
      <c r="L1750" s="1387"/>
      <c r="M1750" s="1381" t="s">
        <v>543</v>
      </c>
      <c r="N1750" s="1383" t="s">
        <v>544</v>
      </c>
    </row>
    <row r="1751" spans="1:14" ht="5" customHeight="1" x14ac:dyDescent="0.15">
      <c r="A1751" s="1385">
        <v>237871</v>
      </c>
      <c r="B1751" s="1388"/>
      <c r="C1751" s="1389"/>
      <c r="D1751" s="1388"/>
      <c r="E1751" s="1389"/>
      <c r="F1751" s="1388"/>
      <c r="G1751" s="1391"/>
      <c r="H1751" s="1389"/>
      <c r="I1751" s="1388"/>
      <c r="J1751" s="1391"/>
      <c r="K1751" s="1391"/>
      <c r="L1751" s="1389"/>
      <c r="M1751" s="1382"/>
      <c r="N1751" s="1384"/>
    </row>
    <row r="1752" spans="1:14" ht="18" customHeight="1" x14ac:dyDescent="0.15">
      <c r="A1752" s="1385"/>
      <c r="B1752" s="1376" t="s">
        <v>1290</v>
      </c>
      <c r="C1752" s="1377"/>
      <c r="D1752" s="1377" t="s">
        <v>1291</v>
      </c>
      <c r="E1752" s="1377"/>
      <c r="F1752" s="1378">
        <v>4462368</v>
      </c>
      <c r="G1752" s="1378"/>
      <c r="H1752" s="1378"/>
      <c r="I1752" s="1377" t="s">
        <v>547</v>
      </c>
      <c r="J1752" s="1377"/>
      <c r="K1752" s="1377"/>
      <c r="L1752" s="1377"/>
      <c r="M1752" s="42"/>
      <c r="N1752" s="43">
        <v>780</v>
      </c>
    </row>
    <row r="1753" spans="1:14" ht="18" customHeight="1" x14ac:dyDescent="0.15">
      <c r="A1753" s="34"/>
      <c r="B1753" s="1365"/>
      <c r="C1753" s="1366"/>
      <c r="D1753" s="1365"/>
      <c r="E1753" s="1366"/>
      <c r="F1753" s="1365"/>
      <c r="G1753" s="1367"/>
      <c r="H1753" s="1366"/>
      <c r="I1753" s="1365"/>
      <c r="J1753" s="1367"/>
      <c r="K1753" s="1367"/>
      <c r="L1753" s="1366"/>
      <c r="M1753" s="38" t="s">
        <v>548</v>
      </c>
      <c r="N1753" s="40">
        <v>780</v>
      </c>
    </row>
    <row r="1754" spans="1:14" ht="16.5" customHeight="1" x14ac:dyDescent="0.15">
      <c r="A1754" s="34"/>
      <c r="B1754" s="1376" t="s">
        <v>1292</v>
      </c>
      <c r="C1754" s="1377"/>
      <c r="D1754" s="1377" t="s">
        <v>1291</v>
      </c>
      <c r="E1754" s="1377"/>
      <c r="F1754" s="1378">
        <v>4462388</v>
      </c>
      <c r="G1754" s="1378"/>
      <c r="H1754" s="1378"/>
      <c r="I1754" s="1377" t="s">
        <v>547</v>
      </c>
      <c r="J1754" s="1377"/>
      <c r="K1754" s="1377"/>
      <c r="L1754" s="1377"/>
      <c r="M1754" s="1379"/>
      <c r="N1754" s="33">
        <v>500</v>
      </c>
    </row>
    <row r="1755" spans="1:14" ht="19.5" customHeight="1" x14ac:dyDescent="0.15">
      <c r="A1755" s="34"/>
      <c r="B1755" s="1329"/>
      <c r="C1755" s="1091"/>
      <c r="D1755" s="1373" t="s">
        <v>1291</v>
      </c>
      <c r="E1755" s="1373"/>
      <c r="F1755" s="1375">
        <v>4462389</v>
      </c>
      <c r="G1755" s="1375"/>
      <c r="H1755" s="1375"/>
      <c r="I1755" s="1373" t="s">
        <v>547</v>
      </c>
      <c r="J1755" s="1373"/>
      <c r="K1755" s="1373"/>
      <c r="L1755" s="1373"/>
      <c r="M1755" s="1380"/>
      <c r="N1755" s="37">
        <v>576</v>
      </c>
    </row>
    <row r="1756" spans="1:14" ht="18" customHeight="1" x14ac:dyDescent="0.15">
      <c r="A1756" s="44"/>
      <c r="B1756" s="1152"/>
      <c r="C1756" s="1154"/>
      <c r="D1756" s="1152"/>
      <c r="E1756" s="1154"/>
      <c r="F1756" s="1152"/>
      <c r="G1756" s="1153"/>
      <c r="H1756" s="1154"/>
      <c r="I1756" s="1152"/>
      <c r="J1756" s="1153"/>
      <c r="K1756" s="1153"/>
      <c r="L1756" s="1154"/>
      <c r="M1756" s="47" t="s">
        <v>548</v>
      </c>
      <c r="N1756" s="67">
        <v>1076</v>
      </c>
    </row>
    <row r="1757" spans="1:14" ht="18" customHeight="1" x14ac:dyDescent="0.15">
      <c r="A1757" s="1381" t="s">
        <v>1293</v>
      </c>
      <c r="B1757" s="1396" t="s">
        <v>539</v>
      </c>
      <c r="C1757" s="1397"/>
      <c r="D1757" s="1396" t="s">
        <v>540</v>
      </c>
      <c r="E1757" s="1397"/>
      <c r="F1757" s="1396" t="s">
        <v>541</v>
      </c>
      <c r="G1757" s="1398"/>
      <c r="H1757" s="1397"/>
      <c r="I1757" s="1396" t="s">
        <v>542</v>
      </c>
      <c r="J1757" s="1398"/>
      <c r="K1757" s="1398"/>
      <c r="L1757" s="1397"/>
      <c r="M1757" s="50" t="s">
        <v>543</v>
      </c>
      <c r="N1757" s="51" t="s">
        <v>544</v>
      </c>
    </row>
    <row r="1758" spans="1:14" ht="26.25" customHeight="1" x14ac:dyDescent="0.15">
      <c r="A1758" s="1394"/>
      <c r="B1758" s="1376" t="s">
        <v>1294</v>
      </c>
      <c r="C1758" s="1377"/>
      <c r="D1758" s="1377" t="s">
        <v>1295</v>
      </c>
      <c r="E1758" s="1377"/>
      <c r="F1758" s="1378">
        <v>4462325</v>
      </c>
      <c r="G1758" s="1378"/>
      <c r="H1758" s="1378"/>
      <c r="I1758" s="1377" t="s">
        <v>547</v>
      </c>
      <c r="J1758" s="1377"/>
      <c r="K1758" s="1377"/>
      <c r="L1758" s="1377"/>
      <c r="M1758" s="52"/>
      <c r="N1758" s="43">
        <v>100</v>
      </c>
    </row>
    <row r="1759" spans="1:14" ht="18" customHeight="1" x14ac:dyDescent="0.15">
      <c r="A1759" s="1395"/>
      <c r="B1759" s="1152"/>
      <c r="C1759" s="1154"/>
      <c r="D1759" s="1152"/>
      <c r="E1759" s="1154"/>
      <c r="F1759" s="1152"/>
      <c r="G1759" s="1153"/>
      <c r="H1759" s="1154"/>
      <c r="I1759" s="1152"/>
      <c r="J1759" s="1153"/>
      <c r="K1759" s="1153"/>
      <c r="L1759" s="1154"/>
      <c r="M1759" s="47" t="s">
        <v>548</v>
      </c>
      <c r="N1759" s="48">
        <v>100</v>
      </c>
    </row>
    <row r="1760" spans="1:14" ht="14.25" customHeight="1" x14ac:dyDescent="0.15">
      <c r="A1760" s="49" t="s">
        <v>538</v>
      </c>
      <c r="B1760" s="1386" t="s">
        <v>539</v>
      </c>
      <c r="C1760" s="1387"/>
      <c r="D1760" s="1386" t="s">
        <v>540</v>
      </c>
      <c r="E1760" s="1387"/>
      <c r="F1760" s="1386" t="s">
        <v>541</v>
      </c>
      <c r="G1760" s="1390"/>
      <c r="H1760" s="1387"/>
      <c r="I1760" s="1386" t="s">
        <v>542</v>
      </c>
      <c r="J1760" s="1390"/>
      <c r="K1760" s="1390"/>
      <c r="L1760" s="1387"/>
      <c r="M1760" s="1381" t="s">
        <v>543</v>
      </c>
      <c r="N1760" s="1383" t="s">
        <v>544</v>
      </c>
    </row>
    <row r="1761" spans="1:14" ht="5" customHeight="1" x14ac:dyDescent="0.15">
      <c r="A1761" s="1385">
        <v>237874</v>
      </c>
      <c r="B1761" s="1388"/>
      <c r="C1761" s="1389"/>
      <c r="D1761" s="1388"/>
      <c r="E1761" s="1389"/>
      <c r="F1761" s="1388"/>
      <c r="G1761" s="1391"/>
      <c r="H1761" s="1389"/>
      <c r="I1761" s="1388"/>
      <c r="J1761" s="1391"/>
      <c r="K1761" s="1391"/>
      <c r="L1761" s="1389"/>
      <c r="M1761" s="1382"/>
      <c r="N1761" s="1384"/>
    </row>
    <row r="1762" spans="1:14" ht="14.25" customHeight="1" x14ac:dyDescent="0.15">
      <c r="A1762" s="1385"/>
      <c r="B1762" s="1376" t="s">
        <v>1296</v>
      </c>
      <c r="C1762" s="1377"/>
      <c r="D1762" s="1377" t="s">
        <v>1297</v>
      </c>
      <c r="E1762" s="1377"/>
      <c r="F1762" s="1378">
        <v>4464705</v>
      </c>
      <c r="G1762" s="1378"/>
      <c r="H1762" s="1378"/>
      <c r="I1762" s="1377" t="s">
        <v>547</v>
      </c>
      <c r="J1762" s="1377"/>
      <c r="K1762" s="1377"/>
      <c r="L1762" s="1377"/>
      <c r="M1762" s="45"/>
      <c r="N1762" s="33">
        <v>13</v>
      </c>
    </row>
    <row r="1763" spans="1:14" ht="14.25" customHeight="1" x14ac:dyDescent="0.15">
      <c r="A1763" s="66"/>
      <c r="B1763" s="1410"/>
      <c r="C1763" s="1078"/>
      <c r="D1763" s="1373" t="s">
        <v>1298</v>
      </c>
      <c r="E1763" s="1373"/>
      <c r="F1763" s="1078"/>
      <c r="G1763" s="1078"/>
      <c r="H1763" s="1078"/>
      <c r="I1763" s="1078"/>
      <c r="J1763" s="1078"/>
      <c r="K1763" s="1078"/>
      <c r="L1763" s="1078"/>
      <c r="M1763" s="73"/>
      <c r="N1763" s="73"/>
    </row>
    <row r="1764" spans="1:14" ht="14.25" customHeight="1" x14ac:dyDescent="0.15">
      <c r="A1764" s="34"/>
      <c r="B1764" s="1329"/>
      <c r="C1764" s="1091"/>
      <c r="D1764" s="1373" t="s">
        <v>1299</v>
      </c>
      <c r="E1764" s="1373"/>
      <c r="F1764" s="1091"/>
      <c r="G1764" s="1091"/>
      <c r="H1764" s="1091"/>
      <c r="I1764" s="1091"/>
      <c r="J1764" s="1091"/>
      <c r="K1764" s="1091"/>
      <c r="L1764" s="1091"/>
      <c r="M1764" s="57"/>
      <c r="N1764" s="57"/>
    </row>
    <row r="1765" spans="1:14" ht="14.25" customHeight="1" x14ac:dyDescent="0.15">
      <c r="A1765" s="34"/>
      <c r="B1765" s="1329"/>
      <c r="C1765" s="1091"/>
      <c r="D1765" s="1373" t="s">
        <v>1297</v>
      </c>
      <c r="E1765" s="1373"/>
      <c r="F1765" s="1375">
        <v>4464706</v>
      </c>
      <c r="G1765" s="1375"/>
      <c r="H1765" s="1375"/>
      <c r="I1765" s="1373" t="s">
        <v>547</v>
      </c>
      <c r="J1765" s="1373"/>
      <c r="K1765" s="1373"/>
      <c r="L1765" s="1373"/>
      <c r="M1765" s="57"/>
      <c r="N1765" s="35">
        <v>35</v>
      </c>
    </row>
    <row r="1766" spans="1:14" ht="14.25" customHeight="1" x14ac:dyDescent="0.15">
      <c r="A1766" s="66"/>
      <c r="B1766" s="1410"/>
      <c r="C1766" s="1078"/>
      <c r="D1766" s="1373" t="s">
        <v>1298</v>
      </c>
      <c r="E1766" s="1373"/>
      <c r="F1766" s="1078"/>
      <c r="G1766" s="1078"/>
      <c r="H1766" s="1078"/>
      <c r="I1766" s="1078"/>
      <c r="J1766" s="1078"/>
      <c r="K1766" s="1078"/>
      <c r="L1766" s="1078"/>
      <c r="M1766" s="73"/>
      <c r="N1766" s="73"/>
    </row>
    <row r="1767" spans="1:14" ht="14.25" customHeight="1" x14ac:dyDescent="0.15">
      <c r="A1767" s="34"/>
      <c r="B1767" s="1329"/>
      <c r="C1767" s="1091"/>
      <c r="D1767" s="1373" t="s">
        <v>1299</v>
      </c>
      <c r="E1767" s="1373"/>
      <c r="F1767" s="1091"/>
      <c r="G1767" s="1091"/>
      <c r="H1767" s="1091"/>
      <c r="I1767" s="1091"/>
      <c r="J1767" s="1091"/>
      <c r="K1767" s="1091"/>
      <c r="L1767" s="1091"/>
      <c r="M1767" s="41"/>
      <c r="N1767" s="41"/>
    </row>
    <row r="1768" spans="1:14" ht="18" customHeight="1" x14ac:dyDescent="0.15">
      <c r="A1768" s="34"/>
      <c r="B1768" s="1365"/>
      <c r="C1768" s="1366"/>
      <c r="D1768" s="1365"/>
      <c r="E1768" s="1366"/>
      <c r="F1768" s="1365"/>
      <c r="G1768" s="1367"/>
      <c r="H1768" s="1366"/>
      <c r="I1768" s="1365"/>
      <c r="J1768" s="1367"/>
      <c r="K1768" s="1367"/>
      <c r="L1768" s="1366"/>
      <c r="M1768" s="38" t="s">
        <v>548</v>
      </c>
      <c r="N1768" s="40">
        <v>48</v>
      </c>
    </row>
    <row r="1769" spans="1:14" ht="14.25" customHeight="1" x14ac:dyDescent="0.15">
      <c r="A1769" s="34"/>
      <c r="B1769" s="1376" t="s">
        <v>1300</v>
      </c>
      <c r="C1769" s="1377"/>
      <c r="D1769" s="1377" t="s">
        <v>1297</v>
      </c>
      <c r="E1769" s="1377"/>
      <c r="F1769" s="1378">
        <v>4464710</v>
      </c>
      <c r="G1769" s="1378"/>
      <c r="H1769" s="1378"/>
      <c r="I1769" s="1377" t="s">
        <v>547</v>
      </c>
      <c r="J1769" s="1377"/>
      <c r="K1769" s="1377"/>
      <c r="L1769" s="1377"/>
      <c r="M1769" s="45"/>
      <c r="N1769" s="33">
        <v>13</v>
      </c>
    </row>
    <row r="1770" spans="1:14" ht="14.25" customHeight="1" x14ac:dyDescent="0.15">
      <c r="A1770" s="66"/>
      <c r="B1770" s="1410"/>
      <c r="C1770" s="1078"/>
      <c r="D1770" s="1373" t="s">
        <v>1298</v>
      </c>
      <c r="E1770" s="1373"/>
      <c r="F1770" s="1078"/>
      <c r="G1770" s="1078"/>
      <c r="H1770" s="1078"/>
      <c r="I1770" s="1078"/>
      <c r="J1770" s="1078"/>
      <c r="K1770" s="1078"/>
      <c r="L1770" s="1078"/>
      <c r="M1770" s="73"/>
      <c r="N1770" s="73"/>
    </row>
    <row r="1771" spans="1:14" ht="14.25" customHeight="1" x14ac:dyDescent="0.15">
      <c r="A1771" s="34"/>
      <c r="B1771" s="1329"/>
      <c r="C1771" s="1091"/>
      <c r="D1771" s="1373" t="s">
        <v>1299</v>
      </c>
      <c r="E1771" s="1373"/>
      <c r="F1771" s="1091"/>
      <c r="G1771" s="1091"/>
      <c r="H1771" s="1091"/>
      <c r="I1771" s="1091"/>
      <c r="J1771" s="1091"/>
      <c r="K1771" s="1091"/>
      <c r="L1771" s="1091"/>
      <c r="M1771" s="57"/>
      <c r="N1771" s="57"/>
    </row>
    <row r="1772" spans="1:14" ht="14.25" customHeight="1" x14ac:dyDescent="0.15">
      <c r="A1772" s="34"/>
      <c r="B1772" s="1329"/>
      <c r="C1772" s="1091"/>
      <c r="D1772" s="1373" t="s">
        <v>1297</v>
      </c>
      <c r="E1772" s="1373"/>
      <c r="F1772" s="1375">
        <v>4464711</v>
      </c>
      <c r="G1772" s="1375"/>
      <c r="H1772" s="1375"/>
      <c r="I1772" s="1373" t="s">
        <v>547</v>
      </c>
      <c r="J1772" s="1373"/>
      <c r="K1772" s="1373"/>
      <c r="L1772" s="1373"/>
      <c r="M1772" s="57"/>
      <c r="N1772" s="35">
        <v>35</v>
      </c>
    </row>
    <row r="1773" spans="1:14" ht="14.25" customHeight="1" x14ac:dyDescent="0.15">
      <c r="A1773" s="66"/>
      <c r="B1773" s="1410"/>
      <c r="C1773" s="1078"/>
      <c r="D1773" s="1373" t="s">
        <v>1298</v>
      </c>
      <c r="E1773" s="1373"/>
      <c r="F1773" s="1078"/>
      <c r="G1773" s="1078"/>
      <c r="H1773" s="1078"/>
      <c r="I1773" s="1078"/>
      <c r="J1773" s="1078"/>
      <c r="K1773" s="1078"/>
      <c r="L1773" s="1078"/>
      <c r="M1773" s="73"/>
      <c r="N1773" s="73"/>
    </row>
    <row r="1774" spans="1:14" ht="14.25" customHeight="1" x14ac:dyDescent="0.15">
      <c r="A1774" s="34"/>
      <c r="B1774" s="1329"/>
      <c r="C1774" s="1091"/>
      <c r="D1774" s="1373" t="s">
        <v>1299</v>
      </c>
      <c r="E1774" s="1373"/>
      <c r="F1774" s="1091"/>
      <c r="G1774" s="1091"/>
      <c r="H1774" s="1091"/>
      <c r="I1774" s="1091"/>
      <c r="J1774" s="1091"/>
      <c r="K1774" s="1091"/>
      <c r="L1774" s="1091"/>
      <c r="M1774" s="41"/>
      <c r="N1774" s="41"/>
    </row>
    <row r="1775" spans="1:14" ht="18" customHeight="1" x14ac:dyDescent="0.15">
      <c r="A1775" s="34"/>
      <c r="B1775" s="1365"/>
      <c r="C1775" s="1366"/>
      <c r="D1775" s="1365"/>
      <c r="E1775" s="1366"/>
      <c r="F1775" s="1365"/>
      <c r="G1775" s="1367"/>
      <c r="H1775" s="1366"/>
      <c r="I1775" s="1365"/>
      <c r="J1775" s="1367"/>
      <c r="K1775" s="1367"/>
      <c r="L1775" s="1366"/>
      <c r="M1775" s="38" t="s">
        <v>548</v>
      </c>
      <c r="N1775" s="40">
        <v>48</v>
      </c>
    </row>
    <row r="1776" spans="1:14" ht="14.25" customHeight="1" x14ac:dyDescent="0.15">
      <c r="A1776" s="34"/>
      <c r="B1776" s="1376" t="s">
        <v>1301</v>
      </c>
      <c r="C1776" s="1377"/>
      <c r="D1776" s="1377" t="s">
        <v>1297</v>
      </c>
      <c r="E1776" s="1377"/>
      <c r="F1776" s="1378">
        <v>4465785</v>
      </c>
      <c r="G1776" s="1378"/>
      <c r="H1776" s="1378"/>
      <c r="I1776" s="1377" t="s">
        <v>547</v>
      </c>
      <c r="J1776" s="1377"/>
      <c r="K1776" s="1377"/>
      <c r="L1776" s="1377"/>
      <c r="M1776" s="45"/>
      <c r="N1776" s="33">
        <v>13</v>
      </c>
    </row>
    <row r="1777" spans="1:14" ht="14.25" customHeight="1" x14ac:dyDescent="0.15">
      <c r="A1777" s="66"/>
      <c r="B1777" s="1410"/>
      <c r="C1777" s="1078"/>
      <c r="D1777" s="1373" t="s">
        <v>1298</v>
      </c>
      <c r="E1777" s="1373"/>
      <c r="F1777" s="1078"/>
      <c r="G1777" s="1078"/>
      <c r="H1777" s="1078"/>
      <c r="I1777" s="1078"/>
      <c r="J1777" s="1078"/>
      <c r="K1777" s="1078"/>
      <c r="L1777" s="1078"/>
      <c r="M1777" s="73"/>
      <c r="N1777" s="73"/>
    </row>
    <row r="1778" spans="1:14" ht="14.25" customHeight="1" x14ac:dyDescent="0.15">
      <c r="A1778" s="34"/>
      <c r="B1778" s="1329"/>
      <c r="C1778" s="1091"/>
      <c r="D1778" s="1373" t="s">
        <v>1299</v>
      </c>
      <c r="E1778" s="1373"/>
      <c r="F1778" s="1091"/>
      <c r="G1778" s="1091"/>
      <c r="H1778" s="1091"/>
      <c r="I1778" s="1091"/>
      <c r="J1778" s="1091"/>
      <c r="K1778" s="1091"/>
      <c r="L1778" s="1091"/>
      <c r="M1778" s="57"/>
      <c r="N1778" s="57"/>
    </row>
    <row r="1779" spans="1:14" ht="14.25" customHeight="1" x14ac:dyDescent="0.15">
      <c r="A1779" s="34"/>
      <c r="B1779" s="1329"/>
      <c r="C1779" s="1091"/>
      <c r="D1779" s="1373" t="s">
        <v>1297</v>
      </c>
      <c r="E1779" s="1373"/>
      <c r="F1779" s="1375">
        <v>4465786</v>
      </c>
      <c r="G1779" s="1375"/>
      <c r="H1779" s="1375"/>
      <c r="I1779" s="1373" t="s">
        <v>547</v>
      </c>
      <c r="J1779" s="1373"/>
      <c r="K1779" s="1373"/>
      <c r="L1779" s="1373"/>
      <c r="M1779" s="57"/>
      <c r="N1779" s="35">
        <v>35</v>
      </c>
    </row>
    <row r="1780" spans="1:14" ht="14.25" customHeight="1" x14ac:dyDescent="0.15">
      <c r="A1780" s="66"/>
      <c r="B1780" s="1410"/>
      <c r="C1780" s="1078"/>
      <c r="D1780" s="1373" t="s">
        <v>1298</v>
      </c>
      <c r="E1780" s="1373"/>
      <c r="F1780" s="1078"/>
      <c r="G1780" s="1078"/>
      <c r="H1780" s="1078"/>
      <c r="I1780" s="1078"/>
      <c r="J1780" s="1078"/>
      <c r="K1780" s="1078"/>
      <c r="L1780" s="1078"/>
      <c r="M1780" s="73"/>
      <c r="N1780" s="73"/>
    </row>
    <row r="1781" spans="1:14" ht="14.25" customHeight="1" x14ac:dyDescent="0.15">
      <c r="A1781" s="34"/>
      <c r="B1781" s="1329"/>
      <c r="C1781" s="1091"/>
      <c r="D1781" s="1373" t="s">
        <v>1299</v>
      </c>
      <c r="E1781" s="1373"/>
      <c r="F1781" s="1091"/>
      <c r="G1781" s="1091"/>
      <c r="H1781" s="1091"/>
      <c r="I1781" s="1091"/>
      <c r="J1781" s="1091"/>
      <c r="K1781" s="1091"/>
      <c r="L1781" s="1091"/>
      <c r="M1781" s="41"/>
      <c r="N1781" s="41"/>
    </row>
    <row r="1782" spans="1:14" ht="18" customHeight="1" x14ac:dyDescent="0.15">
      <c r="A1782" s="34"/>
      <c r="B1782" s="1365"/>
      <c r="C1782" s="1366"/>
      <c r="D1782" s="1365"/>
      <c r="E1782" s="1366"/>
      <c r="F1782" s="1365"/>
      <c r="G1782" s="1367"/>
      <c r="H1782" s="1366"/>
      <c r="I1782" s="1365"/>
      <c r="J1782" s="1367"/>
      <c r="K1782" s="1367"/>
      <c r="L1782" s="1366"/>
      <c r="M1782" s="38" t="s">
        <v>548</v>
      </c>
      <c r="N1782" s="40">
        <v>48</v>
      </c>
    </row>
    <row r="1783" spans="1:14" ht="37.25" customHeight="1" x14ac:dyDescent="0.15">
      <c r="A1783" s="76"/>
      <c r="B1783" s="1376" t="s">
        <v>1302</v>
      </c>
      <c r="C1783" s="1377"/>
      <c r="D1783" s="1377" t="s">
        <v>1303</v>
      </c>
      <c r="E1783" s="1377"/>
      <c r="F1783" s="1378">
        <v>4469416</v>
      </c>
      <c r="G1783" s="1378"/>
      <c r="H1783" s="1378"/>
      <c r="I1783" s="1377" t="s">
        <v>547</v>
      </c>
      <c r="J1783" s="1377"/>
      <c r="K1783" s="1377"/>
      <c r="L1783" s="1377"/>
      <c r="M1783" s="71"/>
      <c r="N1783" s="33">
        <v>13</v>
      </c>
    </row>
    <row r="1784" spans="1:14" ht="2" customHeight="1" x14ac:dyDescent="0.15"/>
    <row r="1785" spans="1:14" ht="37.25" customHeight="1" x14ac:dyDescent="0.15">
      <c r="A1785" s="1392" t="s">
        <v>1304</v>
      </c>
      <c r="B1785" s="1374" t="s">
        <v>1302</v>
      </c>
      <c r="C1785" s="1373"/>
      <c r="D1785" s="1373" t="s">
        <v>1303</v>
      </c>
      <c r="E1785" s="1373"/>
      <c r="F1785" s="1375">
        <v>4469417</v>
      </c>
      <c r="G1785" s="1375"/>
      <c r="H1785" s="1375"/>
      <c r="I1785" s="1373" t="s">
        <v>547</v>
      </c>
      <c r="J1785" s="1373"/>
      <c r="K1785" s="1373"/>
      <c r="L1785" s="1373"/>
      <c r="M1785" s="69"/>
      <c r="N1785" s="37">
        <v>35</v>
      </c>
    </row>
    <row r="1786" spans="1:14" ht="18" customHeight="1" x14ac:dyDescent="0.15">
      <c r="A1786" s="1393"/>
      <c r="B1786" s="1152"/>
      <c r="C1786" s="1154"/>
      <c r="D1786" s="1152"/>
      <c r="E1786" s="1154"/>
      <c r="F1786" s="1152"/>
      <c r="G1786" s="1153"/>
      <c r="H1786" s="1154"/>
      <c r="I1786" s="1152"/>
      <c r="J1786" s="1153"/>
      <c r="K1786" s="1153"/>
      <c r="L1786" s="1154"/>
      <c r="M1786" s="47" t="s">
        <v>548</v>
      </c>
      <c r="N1786" s="48">
        <v>48</v>
      </c>
    </row>
    <row r="1787" spans="1:14" ht="18" customHeight="1" x14ac:dyDescent="0.15">
      <c r="A1787" s="1381" t="s">
        <v>1305</v>
      </c>
      <c r="B1787" s="1396" t="s">
        <v>539</v>
      </c>
      <c r="C1787" s="1397"/>
      <c r="D1787" s="1396" t="s">
        <v>540</v>
      </c>
      <c r="E1787" s="1397"/>
      <c r="F1787" s="1396" t="s">
        <v>541</v>
      </c>
      <c r="G1787" s="1398"/>
      <c r="H1787" s="1397"/>
      <c r="I1787" s="1396" t="s">
        <v>542</v>
      </c>
      <c r="J1787" s="1398"/>
      <c r="K1787" s="1398"/>
      <c r="L1787" s="1397"/>
      <c r="M1787" s="50" t="s">
        <v>543</v>
      </c>
      <c r="N1787" s="51" t="s">
        <v>544</v>
      </c>
    </row>
    <row r="1788" spans="1:14" ht="18" customHeight="1" x14ac:dyDescent="0.15">
      <c r="A1788" s="1394"/>
      <c r="B1788" s="1376" t="s">
        <v>1306</v>
      </c>
      <c r="C1788" s="1377"/>
      <c r="D1788" s="1377" t="s">
        <v>1307</v>
      </c>
      <c r="E1788" s="1377"/>
      <c r="F1788" s="1377"/>
      <c r="G1788" s="1377"/>
      <c r="H1788" s="1377"/>
      <c r="I1788" s="1377" t="s">
        <v>547</v>
      </c>
      <c r="J1788" s="1377"/>
      <c r="K1788" s="1377"/>
      <c r="L1788" s="1377"/>
      <c r="M1788" s="42"/>
      <c r="N1788" s="43">
        <v>74</v>
      </c>
    </row>
    <row r="1789" spans="1:14" ht="18" customHeight="1" x14ac:dyDescent="0.15">
      <c r="A1789" s="1395"/>
      <c r="B1789" s="1152"/>
      <c r="C1789" s="1154"/>
      <c r="D1789" s="1152"/>
      <c r="E1789" s="1154"/>
      <c r="F1789" s="1152"/>
      <c r="G1789" s="1153"/>
      <c r="H1789" s="1154"/>
      <c r="I1789" s="1152"/>
      <c r="J1789" s="1153"/>
      <c r="K1789" s="1153"/>
      <c r="L1789" s="1154"/>
      <c r="M1789" s="47" t="s">
        <v>548</v>
      </c>
      <c r="N1789" s="48">
        <v>74</v>
      </c>
    </row>
    <row r="1790" spans="1:14" ht="18" customHeight="1" x14ac:dyDescent="0.15">
      <c r="A1790" s="1381" t="s">
        <v>1308</v>
      </c>
      <c r="B1790" s="1396" t="s">
        <v>539</v>
      </c>
      <c r="C1790" s="1397"/>
      <c r="D1790" s="1396" t="s">
        <v>540</v>
      </c>
      <c r="E1790" s="1397"/>
      <c r="F1790" s="1396" t="s">
        <v>541</v>
      </c>
      <c r="G1790" s="1398"/>
      <c r="H1790" s="1397"/>
      <c r="I1790" s="1396" t="s">
        <v>542</v>
      </c>
      <c r="J1790" s="1398"/>
      <c r="K1790" s="1398"/>
      <c r="L1790" s="1397"/>
      <c r="M1790" s="50" t="s">
        <v>543</v>
      </c>
      <c r="N1790" s="51" t="s">
        <v>544</v>
      </c>
    </row>
    <row r="1791" spans="1:14" ht="18" customHeight="1" x14ac:dyDescent="0.15">
      <c r="A1791" s="1394"/>
      <c r="B1791" s="1376" t="s">
        <v>1309</v>
      </c>
      <c r="C1791" s="1377"/>
      <c r="D1791" s="1377" t="s">
        <v>1310</v>
      </c>
      <c r="E1791" s="1377"/>
      <c r="F1791" s="1378">
        <v>4466480</v>
      </c>
      <c r="G1791" s="1378"/>
      <c r="H1791" s="1378"/>
      <c r="I1791" s="1377" t="s">
        <v>547</v>
      </c>
      <c r="J1791" s="1377"/>
      <c r="K1791" s="1377"/>
      <c r="L1791" s="1377"/>
      <c r="M1791" s="42"/>
      <c r="N1791" s="43">
        <v>100</v>
      </c>
    </row>
    <row r="1792" spans="1:14" ht="18" customHeight="1" x14ac:dyDescent="0.15">
      <c r="A1792" s="1395"/>
      <c r="B1792" s="1152"/>
      <c r="C1792" s="1154"/>
      <c r="D1792" s="1152"/>
      <c r="E1792" s="1154"/>
      <c r="F1792" s="1152"/>
      <c r="G1792" s="1153"/>
      <c r="H1792" s="1154"/>
      <c r="I1792" s="1152"/>
      <c r="J1792" s="1153"/>
      <c r="K1792" s="1153"/>
      <c r="L1792" s="1154"/>
      <c r="M1792" s="47" t="s">
        <v>548</v>
      </c>
      <c r="N1792" s="48">
        <v>100</v>
      </c>
    </row>
    <row r="1793" spans="1:14" ht="18" customHeight="1" x14ac:dyDescent="0.15">
      <c r="A1793" s="1381" t="s">
        <v>1311</v>
      </c>
      <c r="B1793" s="1396" t="s">
        <v>539</v>
      </c>
      <c r="C1793" s="1397"/>
      <c r="D1793" s="1396" t="s">
        <v>540</v>
      </c>
      <c r="E1793" s="1397"/>
      <c r="F1793" s="1396" t="s">
        <v>541</v>
      </c>
      <c r="G1793" s="1398"/>
      <c r="H1793" s="1397"/>
      <c r="I1793" s="1396" t="s">
        <v>542</v>
      </c>
      <c r="J1793" s="1398"/>
      <c r="K1793" s="1398"/>
      <c r="L1793" s="1397"/>
      <c r="M1793" s="50" t="s">
        <v>543</v>
      </c>
      <c r="N1793" s="51" t="s">
        <v>544</v>
      </c>
    </row>
    <row r="1794" spans="1:14" ht="18" customHeight="1" x14ac:dyDescent="0.15">
      <c r="A1794" s="1394"/>
      <c r="B1794" s="1376" t="s">
        <v>1312</v>
      </c>
      <c r="C1794" s="1377"/>
      <c r="D1794" s="1377" t="s">
        <v>1313</v>
      </c>
      <c r="E1794" s="1377"/>
      <c r="F1794" s="1377"/>
      <c r="G1794" s="1377"/>
      <c r="H1794" s="1377"/>
      <c r="I1794" s="1377" t="s">
        <v>547</v>
      </c>
      <c r="J1794" s="1377"/>
      <c r="K1794" s="1377"/>
      <c r="L1794" s="1377"/>
      <c r="M1794" s="42"/>
      <c r="N1794" s="43">
        <v>197</v>
      </c>
    </row>
    <row r="1795" spans="1:14" ht="18" customHeight="1" x14ac:dyDescent="0.15">
      <c r="A1795" s="1395"/>
      <c r="B1795" s="1152"/>
      <c r="C1795" s="1154"/>
      <c r="D1795" s="1152"/>
      <c r="E1795" s="1154"/>
      <c r="F1795" s="1152"/>
      <c r="G1795" s="1153"/>
      <c r="H1795" s="1154"/>
      <c r="I1795" s="1152"/>
      <c r="J1795" s="1153"/>
      <c r="K1795" s="1153"/>
      <c r="L1795" s="1154"/>
      <c r="M1795" s="47" t="s">
        <v>548</v>
      </c>
      <c r="N1795" s="48">
        <v>197</v>
      </c>
    </row>
    <row r="1796" spans="1:14" ht="18" customHeight="1" x14ac:dyDescent="0.15">
      <c r="A1796" s="1381" t="s">
        <v>1314</v>
      </c>
      <c r="B1796" s="1396" t="s">
        <v>539</v>
      </c>
      <c r="C1796" s="1397"/>
      <c r="D1796" s="1396" t="s">
        <v>540</v>
      </c>
      <c r="E1796" s="1397"/>
      <c r="F1796" s="1396" t="s">
        <v>541</v>
      </c>
      <c r="G1796" s="1398"/>
      <c r="H1796" s="1397"/>
      <c r="I1796" s="1396" t="s">
        <v>542</v>
      </c>
      <c r="J1796" s="1398"/>
      <c r="K1796" s="1398"/>
      <c r="L1796" s="1397"/>
      <c r="M1796" s="50" t="s">
        <v>543</v>
      </c>
      <c r="N1796" s="51" t="s">
        <v>544</v>
      </c>
    </row>
    <row r="1797" spans="1:14" ht="37.25" customHeight="1" x14ac:dyDescent="0.15">
      <c r="A1797" s="1394"/>
      <c r="B1797" s="1376" t="s">
        <v>1315</v>
      </c>
      <c r="C1797" s="1377"/>
      <c r="D1797" s="1377" t="s">
        <v>1316</v>
      </c>
      <c r="E1797" s="1377"/>
      <c r="F1797" s="1378">
        <v>4464990</v>
      </c>
      <c r="G1797" s="1378"/>
      <c r="H1797" s="1378"/>
      <c r="I1797" s="1377" t="s">
        <v>547</v>
      </c>
      <c r="J1797" s="1377"/>
      <c r="K1797" s="1377"/>
      <c r="L1797" s="1377"/>
      <c r="M1797" s="52"/>
      <c r="N1797" s="43">
        <v>128</v>
      </c>
    </row>
    <row r="1798" spans="1:14" ht="18" customHeight="1" x14ac:dyDescent="0.15">
      <c r="A1798" s="1395"/>
      <c r="B1798" s="1152"/>
      <c r="C1798" s="1154"/>
      <c r="D1798" s="1152"/>
      <c r="E1798" s="1154"/>
      <c r="F1798" s="1152"/>
      <c r="G1798" s="1153"/>
      <c r="H1798" s="1154"/>
      <c r="I1798" s="1152"/>
      <c r="J1798" s="1153"/>
      <c r="K1798" s="1153"/>
      <c r="L1798" s="1154"/>
      <c r="M1798" s="47" t="s">
        <v>548</v>
      </c>
      <c r="N1798" s="48">
        <v>128</v>
      </c>
    </row>
    <row r="1799" spans="1:14" ht="18" customHeight="1" x14ac:dyDescent="0.15">
      <c r="A1799" s="1381" t="s">
        <v>1317</v>
      </c>
      <c r="B1799" s="1396" t="s">
        <v>539</v>
      </c>
      <c r="C1799" s="1397"/>
      <c r="D1799" s="1396" t="s">
        <v>540</v>
      </c>
      <c r="E1799" s="1397"/>
      <c r="F1799" s="1396" t="s">
        <v>541</v>
      </c>
      <c r="G1799" s="1398"/>
      <c r="H1799" s="1397"/>
      <c r="I1799" s="1396" t="s">
        <v>542</v>
      </c>
      <c r="J1799" s="1398"/>
      <c r="K1799" s="1398"/>
      <c r="L1799" s="1397"/>
      <c r="M1799" s="50" t="s">
        <v>543</v>
      </c>
      <c r="N1799" s="51" t="s">
        <v>544</v>
      </c>
    </row>
    <row r="1800" spans="1:14" ht="18" customHeight="1" x14ac:dyDescent="0.15">
      <c r="A1800" s="1394"/>
      <c r="B1800" s="1376" t="s">
        <v>1318</v>
      </c>
      <c r="C1800" s="1377"/>
      <c r="D1800" s="1377" t="s">
        <v>1319</v>
      </c>
      <c r="E1800" s="1377"/>
      <c r="F1800" s="1378">
        <v>4465952</v>
      </c>
      <c r="G1800" s="1378"/>
      <c r="H1800" s="1378"/>
      <c r="I1800" s="1377" t="s">
        <v>547</v>
      </c>
      <c r="J1800" s="1377"/>
      <c r="K1800" s="1377"/>
      <c r="L1800" s="1377"/>
      <c r="M1800" s="42"/>
      <c r="N1800" s="43">
        <v>156</v>
      </c>
    </row>
    <row r="1801" spans="1:14" ht="18" customHeight="1" x14ac:dyDescent="0.15">
      <c r="A1801" s="1395"/>
      <c r="B1801" s="1152"/>
      <c r="C1801" s="1154"/>
      <c r="D1801" s="1152"/>
      <c r="E1801" s="1154"/>
      <c r="F1801" s="1152"/>
      <c r="G1801" s="1153"/>
      <c r="H1801" s="1154"/>
      <c r="I1801" s="1152"/>
      <c r="J1801" s="1153"/>
      <c r="K1801" s="1153"/>
      <c r="L1801" s="1154"/>
      <c r="M1801" s="47" t="s">
        <v>548</v>
      </c>
      <c r="N1801" s="48">
        <v>156</v>
      </c>
    </row>
    <row r="1802" spans="1:14" ht="18" customHeight="1" x14ac:dyDescent="0.15">
      <c r="A1802" s="1381" t="s">
        <v>1320</v>
      </c>
      <c r="B1802" s="1396" t="s">
        <v>539</v>
      </c>
      <c r="C1802" s="1397"/>
      <c r="D1802" s="1396" t="s">
        <v>540</v>
      </c>
      <c r="E1802" s="1397"/>
      <c r="F1802" s="1396" t="s">
        <v>541</v>
      </c>
      <c r="G1802" s="1398"/>
      <c r="H1802" s="1397"/>
      <c r="I1802" s="1396" t="s">
        <v>542</v>
      </c>
      <c r="J1802" s="1398"/>
      <c r="K1802" s="1398"/>
      <c r="L1802" s="1397"/>
      <c r="M1802" s="50" t="s">
        <v>543</v>
      </c>
      <c r="N1802" s="51" t="s">
        <v>544</v>
      </c>
    </row>
    <row r="1803" spans="1:14" ht="18" customHeight="1" x14ac:dyDescent="0.15">
      <c r="A1803" s="1394"/>
      <c r="B1803" s="1376" t="s">
        <v>1321</v>
      </c>
      <c r="C1803" s="1377"/>
      <c r="D1803" s="1377" t="s">
        <v>1322</v>
      </c>
      <c r="E1803" s="1377"/>
      <c r="F1803" s="1378">
        <v>4467251</v>
      </c>
      <c r="G1803" s="1378"/>
      <c r="H1803" s="1378"/>
      <c r="I1803" s="1377" t="s">
        <v>547</v>
      </c>
      <c r="J1803" s="1377"/>
      <c r="K1803" s="1377"/>
      <c r="L1803" s="1377"/>
      <c r="M1803" s="42"/>
      <c r="N1803" s="43">
        <v>100</v>
      </c>
    </row>
    <row r="1804" spans="1:14" ht="18" customHeight="1" x14ac:dyDescent="0.15">
      <c r="A1804" s="1395"/>
      <c r="B1804" s="1152"/>
      <c r="C1804" s="1154"/>
      <c r="D1804" s="1152"/>
      <c r="E1804" s="1154"/>
      <c r="F1804" s="1152"/>
      <c r="G1804" s="1153"/>
      <c r="H1804" s="1154"/>
      <c r="I1804" s="1152"/>
      <c r="J1804" s="1153"/>
      <c r="K1804" s="1153"/>
      <c r="L1804" s="1154"/>
      <c r="M1804" s="47" t="s">
        <v>548</v>
      </c>
      <c r="N1804" s="48">
        <v>100</v>
      </c>
    </row>
    <row r="1805" spans="1:14" ht="18" customHeight="1" x14ac:dyDescent="0.15">
      <c r="A1805" s="1381" t="s">
        <v>1323</v>
      </c>
      <c r="B1805" s="1396" t="s">
        <v>539</v>
      </c>
      <c r="C1805" s="1397"/>
      <c r="D1805" s="1396" t="s">
        <v>540</v>
      </c>
      <c r="E1805" s="1397"/>
      <c r="F1805" s="1396" t="s">
        <v>541</v>
      </c>
      <c r="G1805" s="1398"/>
      <c r="H1805" s="1397"/>
      <c r="I1805" s="1396" t="s">
        <v>542</v>
      </c>
      <c r="J1805" s="1398"/>
      <c r="K1805" s="1398"/>
      <c r="L1805" s="1397"/>
      <c r="M1805" s="50" t="s">
        <v>543</v>
      </c>
      <c r="N1805" s="51" t="s">
        <v>544</v>
      </c>
    </row>
    <row r="1806" spans="1:14" ht="26.25" customHeight="1" x14ac:dyDescent="0.15">
      <c r="A1806" s="1394"/>
      <c r="B1806" s="1376" t="s">
        <v>1324</v>
      </c>
      <c r="C1806" s="1377"/>
      <c r="D1806" s="1377" t="s">
        <v>1325</v>
      </c>
      <c r="E1806" s="1377"/>
      <c r="F1806" s="1378">
        <v>4464395</v>
      </c>
      <c r="G1806" s="1378"/>
      <c r="H1806" s="1378"/>
      <c r="I1806" s="1377" t="s">
        <v>547</v>
      </c>
      <c r="J1806" s="1377"/>
      <c r="K1806" s="1377"/>
      <c r="L1806" s="1377"/>
      <c r="M1806" s="52"/>
      <c r="N1806" s="43">
        <v>58</v>
      </c>
    </row>
    <row r="1807" spans="1:14" ht="18" customHeight="1" x14ac:dyDescent="0.15">
      <c r="A1807" s="1395"/>
      <c r="B1807" s="1152"/>
      <c r="C1807" s="1154"/>
      <c r="D1807" s="1152"/>
      <c r="E1807" s="1154"/>
      <c r="F1807" s="1152"/>
      <c r="G1807" s="1153"/>
      <c r="H1807" s="1154"/>
      <c r="I1807" s="1152"/>
      <c r="J1807" s="1153"/>
      <c r="K1807" s="1153"/>
      <c r="L1807" s="1154"/>
      <c r="M1807" s="47" t="s">
        <v>548</v>
      </c>
      <c r="N1807" s="48">
        <v>58</v>
      </c>
    </row>
    <row r="1808" spans="1:14" ht="14.25" customHeight="1" x14ac:dyDescent="0.15">
      <c r="A1808" s="32" t="s">
        <v>538</v>
      </c>
      <c r="B1808" s="1386" t="s">
        <v>539</v>
      </c>
      <c r="C1808" s="1387"/>
      <c r="D1808" s="1386" t="s">
        <v>540</v>
      </c>
      <c r="E1808" s="1387"/>
      <c r="F1808" s="1386" t="s">
        <v>541</v>
      </c>
      <c r="G1808" s="1390"/>
      <c r="H1808" s="1387"/>
      <c r="I1808" s="1386" t="s">
        <v>542</v>
      </c>
      <c r="J1808" s="1390"/>
      <c r="K1808" s="1390"/>
      <c r="L1808" s="1387"/>
      <c r="M1808" s="1381" t="s">
        <v>543</v>
      </c>
      <c r="N1808" s="1383" t="s">
        <v>544</v>
      </c>
    </row>
    <row r="1809" spans="1:14" ht="5" customHeight="1" x14ac:dyDescent="0.15">
      <c r="A1809" s="1385">
        <v>237899</v>
      </c>
      <c r="B1809" s="1388"/>
      <c r="C1809" s="1389"/>
      <c r="D1809" s="1388"/>
      <c r="E1809" s="1389"/>
      <c r="F1809" s="1388"/>
      <c r="G1809" s="1391"/>
      <c r="H1809" s="1389"/>
      <c r="I1809" s="1388"/>
      <c r="J1809" s="1391"/>
      <c r="K1809" s="1391"/>
      <c r="L1809" s="1389"/>
      <c r="M1809" s="1382"/>
      <c r="N1809" s="1384"/>
    </row>
    <row r="1810" spans="1:14" ht="16.5" customHeight="1" x14ac:dyDescent="0.15">
      <c r="A1810" s="1385"/>
      <c r="B1810" s="1376" t="s">
        <v>1326</v>
      </c>
      <c r="C1810" s="1377"/>
      <c r="D1810" s="1377" t="s">
        <v>1327</v>
      </c>
      <c r="E1810" s="1377"/>
      <c r="F1810" s="1378">
        <v>4464509</v>
      </c>
      <c r="G1810" s="1378"/>
      <c r="H1810" s="1378"/>
      <c r="I1810" s="1377" t="s">
        <v>547</v>
      </c>
      <c r="J1810" s="1377"/>
      <c r="K1810" s="1377"/>
      <c r="L1810" s="1377"/>
      <c r="M1810" s="1368"/>
      <c r="N1810" s="33">
        <v>76</v>
      </c>
    </row>
    <row r="1811" spans="1:14" ht="18" customHeight="1" x14ac:dyDescent="0.15">
      <c r="A1811" s="34"/>
      <c r="B1811" s="1329"/>
      <c r="C1811" s="1091"/>
      <c r="D1811" s="1373" t="s">
        <v>1327</v>
      </c>
      <c r="E1811" s="1373"/>
      <c r="F1811" s="1375">
        <v>4464510</v>
      </c>
      <c r="G1811" s="1375"/>
      <c r="H1811" s="1375"/>
      <c r="I1811" s="1373" t="s">
        <v>547</v>
      </c>
      <c r="J1811" s="1373"/>
      <c r="K1811" s="1373"/>
      <c r="L1811" s="1373"/>
      <c r="M1811" s="1369"/>
      <c r="N1811" s="35">
        <v>38</v>
      </c>
    </row>
    <row r="1812" spans="1:14" ht="19.5" customHeight="1" x14ac:dyDescent="0.15">
      <c r="A1812" s="34"/>
      <c r="B1812" s="1329"/>
      <c r="C1812" s="1091"/>
      <c r="D1812" s="1373" t="s">
        <v>1327</v>
      </c>
      <c r="E1812" s="1373"/>
      <c r="F1812" s="1375">
        <v>4464511</v>
      </c>
      <c r="G1812" s="1375"/>
      <c r="H1812" s="1375"/>
      <c r="I1812" s="1373" t="s">
        <v>547</v>
      </c>
      <c r="J1812" s="1373"/>
      <c r="K1812" s="1373"/>
      <c r="L1812" s="1373"/>
      <c r="M1812" s="1370"/>
      <c r="N1812" s="37">
        <v>80</v>
      </c>
    </row>
    <row r="1813" spans="1:14" ht="18" customHeight="1" x14ac:dyDescent="0.15">
      <c r="A1813" s="44"/>
      <c r="B1813" s="1152"/>
      <c r="C1813" s="1154"/>
      <c r="D1813" s="1152"/>
      <c r="E1813" s="1154"/>
      <c r="F1813" s="1152"/>
      <c r="G1813" s="1153"/>
      <c r="H1813" s="1154"/>
      <c r="I1813" s="1152"/>
      <c r="J1813" s="1153"/>
      <c r="K1813" s="1153"/>
      <c r="L1813" s="1154"/>
      <c r="M1813" s="47" t="s">
        <v>548</v>
      </c>
      <c r="N1813" s="48">
        <v>194</v>
      </c>
    </row>
    <row r="1814" spans="1:14" ht="18" customHeight="1" x14ac:dyDescent="0.15">
      <c r="A1814" s="1381" t="s">
        <v>1328</v>
      </c>
      <c r="B1814" s="1396" t="s">
        <v>539</v>
      </c>
      <c r="C1814" s="1397"/>
      <c r="D1814" s="1396" t="s">
        <v>540</v>
      </c>
      <c r="E1814" s="1397"/>
      <c r="F1814" s="1396" t="s">
        <v>541</v>
      </c>
      <c r="G1814" s="1398"/>
      <c r="H1814" s="1397"/>
      <c r="I1814" s="1396" t="s">
        <v>542</v>
      </c>
      <c r="J1814" s="1398"/>
      <c r="K1814" s="1398"/>
      <c r="L1814" s="1397"/>
      <c r="M1814" s="50" t="s">
        <v>543</v>
      </c>
      <c r="N1814" s="51" t="s">
        <v>544</v>
      </c>
    </row>
    <row r="1815" spans="1:14" ht="18" customHeight="1" x14ac:dyDescent="0.15">
      <c r="A1815" s="1394"/>
      <c r="B1815" s="1376" t="s">
        <v>1329</v>
      </c>
      <c r="C1815" s="1377"/>
      <c r="D1815" s="1377" t="s">
        <v>1330</v>
      </c>
      <c r="E1815" s="1377"/>
      <c r="F1815" s="1378">
        <v>4464570</v>
      </c>
      <c r="G1815" s="1378"/>
      <c r="H1815" s="1378"/>
      <c r="I1815" s="1377" t="s">
        <v>547</v>
      </c>
      <c r="J1815" s="1377"/>
      <c r="K1815" s="1377"/>
      <c r="L1815" s="1377"/>
      <c r="M1815" s="42"/>
      <c r="N1815" s="43">
        <v>300</v>
      </c>
    </row>
    <row r="1816" spans="1:14" ht="18" customHeight="1" x14ac:dyDescent="0.15">
      <c r="A1816" s="1395"/>
      <c r="B1816" s="1152"/>
      <c r="C1816" s="1154"/>
      <c r="D1816" s="1152"/>
      <c r="E1816" s="1154"/>
      <c r="F1816" s="1152"/>
      <c r="G1816" s="1153"/>
      <c r="H1816" s="1154"/>
      <c r="I1816" s="1152"/>
      <c r="J1816" s="1153"/>
      <c r="K1816" s="1153"/>
      <c r="L1816" s="1154"/>
      <c r="M1816" s="47" t="s">
        <v>548</v>
      </c>
      <c r="N1816" s="48">
        <v>300</v>
      </c>
    </row>
    <row r="1817" spans="1:14" ht="18" customHeight="1" x14ac:dyDescent="0.15">
      <c r="A1817" s="1381" t="s">
        <v>1331</v>
      </c>
      <c r="B1817" s="1396" t="s">
        <v>539</v>
      </c>
      <c r="C1817" s="1397"/>
      <c r="D1817" s="1396" t="s">
        <v>540</v>
      </c>
      <c r="E1817" s="1397"/>
      <c r="F1817" s="1396" t="s">
        <v>541</v>
      </c>
      <c r="G1817" s="1398"/>
      <c r="H1817" s="1397"/>
      <c r="I1817" s="1396" t="s">
        <v>542</v>
      </c>
      <c r="J1817" s="1398"/>
      <c r="K1817" s="1398"/>
      <c r="L1817" s="1397"/>
      <c r="M1817" s="50" t="s">
        <v>543</v>
      </c>
      <c r="N1817" s="51" t="s">
        <v>544</v>
      </c>
    </row>
    <row r="1818" spans="1:14" ht="17.75" customHeight="1" x14ac:dyDescent="0.15">
      <c r="A1818" s="1395"/>
      <c r="B1818" s="1376" t="s">
        <v>1332</v>
      </c>
      <c r="C1818" s="1377"/>
      <c r="D1818" s="1377" t="s">
        <v>1333</v>
      </c>
      <c r="E1818" s="1377"/>
      <c r="F1818" s="1377"/>
      <c r="G1818" s="1377"/>
      <c r="H1818" s="1377"/>
      <c r="I1818" s="1377" t="s">
        <v>547</v>
      </c>
      <c r="J1818" s="1377"/>
      <c r="K1818" s="1377"/>
      <c r="L1818" s="1377"/>
      <c r="M1818" s="45"/>
      <c r="N1818" s="33">
        <v>42</v>
      </c>
    </row>
    <row r="1819" spans="1:14" ht="2" customHeight="1" x14ac:dyDescent="0.15"/>
    <row r="1820" spans="1:14" ht="17.75" customHeight="1" x14ac:dyDescent="0.15">
      <c r="A1820" s="79" t="s">
        <v>538</v>
      </c>
      <c r="B1820" s="1152"/>
      <c r="C1820" s="1154"/>
      <c r="D1820" s="1152"/>
      <c r="E1820" s="1154"/>
      <c r="F1820" s="1152"/>
      <c r="G1820" s="1153"/>
      <c r="H1820" s="1154"/>
      <c r="I1820" s="1152"/>
      <c r="J1820" s="1153"/>
      <c r="K1820" s="1153"/>
      <c r="L1820" s="1154"/>
      <c r="M1820" s="47" t="s">
        <v>548</v>
      </c>
      <c r="N1820" s="48">
        <v>42</v>
      </c>
    </row>
    <row r="1821" spans="1:14" ht="14.25" customHeight="1" x14ac:dyDescent="0.15">
      <c r="A1821" s="32" t="s">
        <v>538</v>
      </c>
      <c r="B1821" s="1386" t="s">
        <v>539</v>
      </c>
      <c r="C1821" s="1387"/>
      <c r="D1821" s="1386" t="s">
        <v>540</v>
      </c>
      <c r="E1821" s="1387"/>
      <c r="F1821" s="1386" t="s">
        <v>541</v>
      </c>
      <c r="G1821" s="1390"/>
      <c r="H1821" s="1387"/>
      <c r="I1821" s="1386" t="s">
        <v>542</v>
      </c>
      <c r="J1821" s="1390"/>
      <c r="K1821" s="1390"/>
      <c r="L1821" s="1387"/>
      <c r="M1821" s="32" t="s">
        <v>543</v>
      </c>
      <c r="N1821" s="61" t="s">
        <v>544</v>
      </c>
    </row>
    <row r="1822" spans="1:14" ht="14.25" customHeight="1" x14ac:dyDescent="0.15">
      <c r="A1822" s="68">
        <v>237903</v>
      </c>
      <c r="B1822" s="1365"/>
      <c r="C1822" s="1366"/>
      <c r="D1822" s="1365"/>
      <c r="E1822" s="1366"/>
      <c r="F1822" s="1365"/>
      <c r="G1822" s="1367"/>
      <c r="H1822" s="1366"/>
      <c r="I1822" s="1365"/>
      <c r="J1822" s="1367"/>
      <c r="K1822" s="1367"/>
      <c r="L1822" s="1366"/>
      <c r="M1822" s="62"/>
      <c r="N1822" s="62"/>
    </row>
    <row r="1823" spans="1:14" ht="16.5" customHeight="1" x14ac:dyDescent="0.15">
      <c r="A1823" s="34"/>
      <c r="B1823" s="1376" t="s">
        <v>1334</v>
      </c>
      <c r="C1823" s="1377"/>
      <c r="D1823" s="1377"/>
      <c r="E1823" s="1377"/>
      <c r="F1823" s="1378">
        <v>4465481</v>
      </c>
      <c r="G1823" s="1378"/>
      <c r="H1823" s="1378"/>
      <c r="I1823" s="1377" t="s">
        <v>547</v>
      </c>
      <c r="J1823" s="1377"/>
      <c r="K1823" s="1377"/>
      <c r="L1823" s="1377"/>
      <c r="M1823" s="1379"/>
      <c r="N1823" s="33">
        <v>5</v>
      </c>
    </row>
    <row r="1824" spans="1:14" ht="19.5" customHeight="1" x14ac:dyDescent="0.15">
      <c r="A1824" s="34"/>
      <c r="B1824" s="1371" t="s">
        <v>1335</v>
      </c>
      <c r="C1824" s="1372"/>
      <c r="D1824" s="1372"/>
      <c r="E1824" s="1372"/>
      <c r="F1824" s="1375">
        <v>4465482</v>
      </c>
      <c r="G1824" s="1375"/>
      <c r="H1824" s="1375"/>
      <c r="I1824" s="1373" t="s">
        <v>547</v>
      </c>
      <c r="J1824" s="1373"/>
      <c r="K1824" s="1373"/>
      <c r="L1824" s="1373"/>
      <c r="M1824" s="1380"/>
      <c r="N1824" s="37">
        <v>27</v>
      </c>
    </row>
    <row r="1825" spans="1:14" ht="18" customHeight="1" x14ac:dyDescent="0.15">
      <c r="A1825" s="44"/>
      <c r="B1825" s="1152"/>
      <c r="C1825" s="1154"/>
      <c r="D1825" s="1152"/>
      <c r="E1825" s="1154"/>
      <c r="F1825" s="1152"/>
      <c r="G1825" s="1153"/>
      <c r="H1825" s="1154"/>
      <c r="I1825" s="1152"/>
      <c r="J1825" s="1153"/>
      <c r="K1825" s="1153"/>
      <c r="L1825" s="1154"/>
      <c r="M1825" s="47" t="s">
        <v>548</v>
      </c>
      <c r="N1825" s="48">
        <v>32</v>
      </c>
    </row>
    <row r="1826" spans="1:14" ht="18" customHeight="1" x14ac:dyDescent="0.15">
      <c r="A1826" s="1381" t="s">
        <v>1336</v>
      </c>
      <c r="B1826" s="1396" t="s">
        <v>539</v>
      </c>
      <c r="C1826" s="1397"/>
      <c r="D1826" s="1396" t="s">
        <v>540</v>
      </c>
      <c r="E1826" s="1397"/>
      <c r="F1826" s="1396" t="s">
        <v>541</v>
      </c>
      <c r="G1826" s="1398"/>
      <c r="H1826" s="1397"/>
      <c r="I1826" s="1396" t="s">
        <v>542</v>
      </c>
      <c r="J1826" s="1398"/>
      <c r="K1826" s="1398"/>
      <c r="L1826" s="1397"/>
      <c r="M1826" s="50" t="s">
        <v>543</v>
      </c>
      <c r="N1826" s="51" t="s">
        <v>544</v>
      </c>
    </row>
    <row r="1827" spans="1:14" ht="74.75" customHeight="1" x14ac:dyDescent="0.15">
      <c r="A1827" s="1394"/>
      <c r="B1827" s="1376" t="s">
        <v>1337</v>
      </c>
      <c r="C1827" s="1377"/>
      <c r="D1827" s="1368" t="s">
        <v>1338</v>
      </c>
      <c r="E1827" s="1368"/>
      <c r="F1827" s="1368" t="s">
        <v>1339</v>
      </c>
      <c r="G1827" s="1368"/>
      <c r="H1827" s="1368"/>
      <c r="I1827" s="1368" t="s">
        <v>592</v>
      </c>
      <c r="J1827" s="1368"/>
      <c r="K1827" s="1368"/>
      <c r="L1827" s="1368"/>
      <c r="M1827" s="58"/>
      <c r="N1827" s="74" t="s">
        <v>1340</v>
      </c>
    </row>
    <row r="1828" spans="1:14" ht="18" customHeight="1" x14ac:dyDescent="0.15">
      <c r="A1828" s="44"/>
      <c r="B1828" s="1152"/>
      <c r="C1828" s="1154"/>
      <c r="D1828" s="1152"/>
      <c r="E1828" s="1154"/>
      <c r="F1828" s="1152"/>
      <c r="G1828" s="1153"/>
      <c r="H1828" s="1154"/>
      <c r="I1828" s="1152"/>
      <c r="J1828" s="1153"/>
      <c r="K1828" s="1153"/>
      <c r="L1828" s="1154"/>
      <c r="M1828" s="47" t="s">
        <v>548</v>
      </c>
      <c r="N1828" s="48">
        <v>153</v>
      </c>
    </row>
    <row r="1829" spans="1:14" ht="18" customHeight="1" x14ac:dyDescent="0.15">
      <c r="A1829" s="1381" t="s">
        <v>1341</v>
      </c>
      <c r="B1829" s="1396" t="s">
        <v>539</v>
      </c>
      <c r="C1829" s="1397"/>
      <c r="D1829" s="1396" t="s">
        <v>540</v>
      </c>
      <c r="E1829" s="1397"/>
      <c r="F1829" s="1396" t="s">
        <v>541</v>
      </c>
      <c r="G1829" s="1398"/>
      <c r="H1829" s="1397"/>
      <c r="I1829" s="1396" t="s">
        <v>542</v>
      </c>
      <c r="J1829" s="1398"/>
      <c r="K1829" s="1398"/>
      <c r="L1829" s="1397"/>
      <c r="M1829" s="50" t="s">
        <v>543</v>
      </c>
      <c r="N1829" s="51" t="s">
        <v>544</v>
      </c>
    </row>
    <row r="1830" spans="1:14" ht="20.75" customHeight="1" x14ac:dyDescent="0.15">
      <c r="A1830" s="1394"/>
      <c r="B1830" s="1376" t="s">
        <v>1342</v>
      </c>
      <c r="C1830" s="1377"/>
      <c r="D1830" s="1368" t="s">
        <v>1343</v>
      </c>
      <c r="E1830" s="1368"/>
      <c r="F1830" s="1378">
        <v>4465109</v>
      </c>
      <c r="G1830" s="1378"/>
      <c r="H1830" s="1378"/>
      <c r="I1830" s="1377" t="s">
        <v>547</v>
      </c>
      <c r="J1830" s="1377"/>
      <c r="K1830" s="1377"/>
      <c r="L1830" s="1377"/>
      <c r="M1830" s="1368"/>
      <c r="N1830" s="33">
        <v>128</v>
      </c>
    </row>
    <row r="1831" spans="1:14" ht="32" customHeight="1" x14ac:dyDescent="0.15">
      <c r="A1831" s="66"/>
      <c r="B1831" s="1374"/>
      <c r="C1831" s="1373"/>
      <c r="D1831" s="1369"/>
      <c r="E1831" s="1369"/>
      <c r="F1831" s="1375">
        <v>4465110</v>
      </c>
      <c r="G1831" s="1375"/>
      <c r="H1831" s="1375"/>
      <c r="I1831" s="1373" t="s">
        <v>547</v>
      </c>
      <c r="J1831" s="1373"/>
      <c r="K1831" s="1373"/>
      <c r="L1831" s="1373"/>
      <c r="M1831" s="1370"/>
      <c r="N1831" s="37">
        <v>53</v>
      </c>
    </row>
    <row r="1832" spans="1:14" ht="18" customHeight="1" x14ac:dyDescent="0.15">
      <c r="A1832" s="44"/>
      <c r="B1832" s="1152"/>
      <c r="C1832" s="1154"/>
      <c r="D1832" s="1152"/>
      <c r="E1832" s="1154"/>
      <c r="F1832" s="1152"/>
      <c r="G1832" s="1153"/>
      <c r="H1832" s="1154"/>
      <c r="I1832" s="1152"/>
      <c r="J1832" s="1153"/>
      <c r="K1832" s="1153"/>
      <c r="L1832" s="1154"/>
      <c r="M1832" s="47" t="s">
        <v>548</v>
      </c>
      <c r="N1832" s="48">
        <v>181</v>
      </c>
    </row>
    <row r="1833" spans="1:14" ht="18" customHeight="1" x14ac:dyDescent="0.15">
      <c r="A1833" s="1381" t="s">
        <v>1344</v>
      </c>
      <c r="B1833" s="1396" t="s">
        <v>539</v>
      </c>
      <c r="C1833" s="1397"/>
      <c r="D1833" s="1396" t="s">
        <v>540</v>
      </c>
      <c r="E1833" s="1397"/>
      <c r="F1833" s="1396" t="s">
        <v>541</v>
      </c>
      <c r="G1833" s="1398"/>
      <c r="H1833" s="1397"/>
      <c r="I1833" s="1396" t="s">
        <v>542</v>
      </c>
      <c r="J1833" s="1398"/>
      <c r="K1833" s="1398"/>
      <c r="L1833" s="1397"/>
      <c r="M1833" s="50" t="s">
        <v>543</v>
      </c>
      <c r="N1833" s="51" t="s">
        <v>544</v>
      </c>
    </row>
    <row r="1834" spans="1:14" ht="18" customHeight="1" x14ac:dyDescent="0.15">
      <c r="A1834" s="1394"/>
      <c r="B1834" s="1376" t="s">
        <v>1345</v>
      </c>
      <c r="C1834" s="1377"/>
      <c r="D1834" s="1377" t="s">
        <v>1346</v>
      </c>
      <c r="E1834" s="1377"/>
      <c r="F1834" s="1378">
        <v>4465247</v>
      </c>
      <c r="G1834" s="1378"/>
      <c r="H1834" s="1378"/>
      <c r="I1834" s="1377" t="s">
        <v>547</v>
      </c>
      <c r="J1834" s="1377"/>
      <c r="K1834" s="1377"/>
      <c r="L1834" s="1377"/>
      <c r="M1834" s="42"/>
      <c r="N1834" s="43">
        <v>80</v>
      </c>
    </row>
    <row r="1835" spans="1:14" ht="18" customHeight="1" x14ac:dyDescent="0.15">
      <c r="A1835" s="1395"/>
      <c r="B1835" s="1152"/>
      <c r="C1835" s="1154"/>
      <c r="D1835" s="1152"/>
      <c r="E1835" s="1154"/>
      <c r="F1835" s="1152"/>
      <c r="G1835" s="1153"/>
      <c r="H1835" s="1154"/>
      <c r="I1835" s="1152"/>
      <c r="J1835" s="1153"/>
      <c r="K1835" s="1153"/>
      <c r="L1835" s="1154"/>
      <c r="M1835" s="47" t="s">
        <v>548</v>
      </c>
      <c r="N1835" s="48">
        <v>80</v>
      </c>
    </row>
    <row r="1836" spans="1:14" ht="18" customHeight="1" x14ac:dyDescent="0.15">
      <c r="A1836" s="1381" t="s">
        <v>1347</v>
      </c>
      <c r="B1836" s="1396" t="s">
        <v>539</v>
      </c>
      <c r="C1836" s="1397"/>
      <c r="D1836" s="1396" t="s">
        <v>540</v>
      </c>
      <c r="E1836" s="1397"/>
      <c r="F1836" s="1396" t="s">
        <v>541</v>
      </c>
      <c r="G1836" s="1398"/>
      <c r="H1836" s="1397"/>
      <c r="I1836" s="1396" t="s">
        <v>542</v>
      </c>
      <c r="J1836" s="1398"/>
      <c r="K1836" s="1398"/>
      <c r="L1836" s="1397"/>
      <c r="M1836" s="50" t="s">
        <v>543</v>
      </c>
      <c r="N1836" s="51" t="s">
        <v>544</v>
      </c>
    </row>
    <row r="1837" spans="1:14" ht="26.25" customHeight="1" x14ac:dyDescent="0.15">
      <c r="A1837" s="1394"/>
      <c r="B1837" s="1376" t="s">
        <v>1348</v>
      </c>
      <c r="C1837" s="1377"/>
      <c r="D1837" s="1377" t="s">
        <v>1349</v>
      </c>
      <c r="E1837" s="1377"/>
      <c r="F1837" s="1378">
        <v>4466379</v>
      </c>
      <c r="G1837" s="1378"/>
      <c r="H1837" s="1378"/>
      <c r="I1837" s="1377" t="s">
        <v>547</v>
      </c>
      <c r="J1837" s="1377"/>
      <c r="K1837" s="1377"/>
      <c r="L1837" s="1377"/>
      <c r="M1837" s="52"/>
      <c r="N1837" s="43">
        <v>230</v>
      </c>
    </row>
    <row r="1838" spans="1:14" ht="18" customHeight="1" x14ac:dyDescent="0.15">
      <c r="A1838" s="1395"/>
      <c r="B1838" s="1152"/>
      <c r="C1838" s="1154"/>
      <c r="D1838" s="1152"/>
      <c r="E1838" s="1154"/>
      <c r="F1838" s="1152"/>
      <c r="G1838" s="1153"/>
      <c r="H1838" s="1154"/>
      <c r="I1838" s="1152"/>
      <c r="J1838" s="1153"/>
      <c r="K1838" s="1153"/>
      <c r="L1838" s="1154"/>
      <c r="M1838" s="47" t="s">
        <v>548</v>
      </c>
      <c r="N1838" s="48">
        <v>230</v>
      </c>
    </row>
    <row r="1839" spans="1:14" ht="18" customHeight="1" x14ac:dyDescent="0.15">
      <c r="A1839" s="1381" t="s">
        <v>1350</v>
      </c>
      <c r="B1839" s="1396" t="s">
        <v>539</v>
      </c>
      <c r="C1839" s="1397"/>
      <c r="D1839" s="1396" t="s">
        <v>540</v>
      </c>
      <c r="E1839" s="1397"/>
      <c r="F1839" s="1396" t="s">
        <v>541</v>
      </c>
      <c r="G1839" s="1398"/>
      <c r="H1839" s="1397"/>
      <c r="I1839" s="1396" t="s">
        <v>542</v>
      </c>
      <c r="J1839" s="1398"/>
      <c r="K1839" s="1398"/>
      <c r="L1839" s="1397"/>
      <c r="M1839" s="50" t="s">
        <v>543</v>
      </c>
      <c r="N1839" s="51" t="s">
        <v>544</v>
      </c>
    </row>
    <row r="1840" spans="1:14" ht="26.25" customHeight="1" x14ac:dyDescent="0.15">
      <c r="A1840" s="1394"/>
      <c r="B1840" s="1376" t="s">
        <v>1351</v>
      </c>
      <c r="C1840" s="1377"/>
      <c r="D1840" s="1377" t="s">
        <v>1352</v>
      </c>
      <c r="E1840" s="1377"/>
      <c r="F1840" s="1378">
        <v>4467778</v>
      </c>
      <c r="G1840" s="1378"/>
      <c r="H1840" s="1378"/>
      <c r="I1840" s="1377" t="s">
        <v>547</v>
      </c>
      <c r="J1840" s="1377"/>
      <c r="K1840" s="1377"/>
      <c r="L1840" s="1377"/>
      <c r="M1840" s="52"/>
      <c r="N1840" s="43">
        <v>100</v>
      </c>
    </row>
    <row r="1841" spans="1:14" ht="18" customHeight="1" x14ac:dyDescent="0.15">
      <c r="A1841" s="1395"/>
      <c r="B1841" s="1152"/>
      <c r="C1841" s="1154"/>
      <c r="D1841" s="1152"/>
      <c r="E1841" s="1154"/>
      <c r="F1841" s="1152"/>
      <c r="G1841" s="1153"/>
      <c r="H1841" s="1154"/>
      <c r="I1841" s="1152"/>
      <c r="J1841" s="1153"/>
      <c r="K1841" s="1153"/>
      <c r="L1841" s="1154"/>
      <c r="M1841" s="47" t="s">
        <v>548</v>
      </c>
      <c r="N1841" s="48">
        <v>100</v>
      </c>
    </row>
    <row r="1842" spans="1:14" ht="18" customHeight="1" x14ac:dyDescent="0.15">
      <c r="A1842" s="1381" t="s">
        <v>1353</v>
      </c>
      <c r="B1842" s="1396" t="s">
        <v>539</v>
      </c>
      <c r="C1842" s="1397"/>
      <c r="D1842" s="1396" t="s">
        <v>540</v>
      </c>
      <c r="E1842" s="1397"/>
      <c r="F1842" s="1396" t="s">
        <v>541</v>
      </c>
      <c r="G1842" s="1398"/>
      <c r="H1842" s="1397"/>
      <c r="I1842" s="1396" t="s">
        <v>542</v>
      </c>
      <c r="J1842" s="1398"/>
      <c r="K1842" s="1398"/>
      <c r="L1842" s="1397"/>
      <c r="M1842" s="50" t="s">
        <v>543</v>
      </c>
      <c r="N1842" s="51" t="s">
        <v>544</v>
      </c>
    </row>
    <row r="1843" spans="1:14" ht="20.75" customHeight="1" x14ac:dyDescent="0.15">
      <c r="A1843" s="1394"/>
      <c r="B1843" s="1404" t="s">
        <v>1354</v>
      </c>
      <c r="C1843" s="1368"/>
      <c r="D1843" s="1368"/>
      <c r="E1843" s="1368"/>
      <c r="F1843" s="1378">
        <v>4466799</v>
      </c>
      <c r="G1843" s="1378"/>
      <c r="H1843" s="1378"/>
      <c r="I1843" s="1377" t="s">
        <v>547</v>
      </c>
      <c r="J1843" s="1377"/>
      <c r="K1843" s="1377"/>
      <c r="L1843" s="1377"/>
      <c r="M1843" s="1368"/>
      <c r="N1843" s="33">
        <v>197</v>
      </c>
    </row>
    <row r="1844" spans="1:14" ht="32" customHeight="1" x14ac:dyDescent="0.15">
      <c r="A1844" s="66"/>
      <c r="B1844" s="1405"/>
      <c r="C1844" s="1369"/>
      <c r="D1844" s="1369"/>
      <c r="E1844" s="1369"/>
      <c r="F1844" s="1375">
        <v>4466800</v>
      </c>
      <c r="G1844" s="1375"/>
      <c r="H1844" s="1375"/>
      <c r="I1844" s="1373" t="s">
        <v>547</v>
      </c>
      <c r="J1844" s="1373"/>
      <c r="K1844" s="1373"/>
      <c r="L1844" s="1373"/>
      <c r="M1844" s="1370"/>
      <c r="N1844" s="37">
        <v>27</v>
      </c>
    </row>
    <row r="1845" spans="1:14" ht="18" customHeight="1" x14ac:dyDescent="0.15">
      <c r="A1845" s="44"/>
      <c r="B1845" s="1152"/>
      <c r="C1845" s="1154"/>
      <c r="D1845" s="1152"/>
      <c r="E1845" s="1154"/>
      <c r="F1845" s="1152"/>
      <c r="G1845" s="1153"/>
      <c r="H1845" s="1154"/>
      <c r="I1845" s="1152"/>
      <c r="J1845" s="1153"/>
      <c r="K1845" s="1153"/>
      <c r="L1845" s="1154"/>
      <c r="M1845" s="47" t="s">
        <v>548</v>
      </c>
      <c r="N1845" s="48">
        <v>224</v>
      </c>
    </row>
    <row r="1846" spans="1:14" ht="18" customHeight="1" x14ac:dyDescent="0.15">
      <c r="A1846" s="1381" t="s">
        <v>1355</v>
      </c>
      <c r="B1846" s="1396" t="s">
        <v>539</v>
      </c>
      <c r="C1846" s="1397"/>
      <c r="D1846" s="1396" t="s">
        <v>540</v>
      </c>
      <c r="E1846" s="1397"/>
      <c r="F1846" s="1396" t="s">
        <v>541</v>
      </c>
      <c r="G1846" s="1398"/>
      <c r="H1846" s="1397"/>
      <c r="I1846" s="1396" t="s">
        <v>542</v>
      </c>
      <c r="J1846" s="1398"/>
      <c r="K1846" s="1398"/>
      <c r="L1846" s="1397"/>
      <c r="M1846" s="50" t="s">
        <v>543</v>
      </c>
      <c r="N1846" s="51" t="s">
        <v>544</v>
      </c>
    </row>
    <row r="1847" spans="1:14" ht="18" customHeight="1" x14ac:dyDescent="0.15">
      <c r="A1847" s="1394"/>
      <c r="B1847" s="1376" t="s">
        <v>1356</v>
      </c>
      <c r="C1847" s="1377"/>
      <c r="D1847" s="1377" t="s">
        <v>1357</v>
      </c>
      <c r="E1847" s="1377"/>
      <c r="F1847" s="1378">
        <v>4469806</v>
      </c>
      <c r="G1847" s="1378"/>
      <c r="H1847" s="1378"/>
      <c r="I1847" s="1377" t="s">
        <v>547</v>
      </c>
      <c r="J1847" s="1377"/>
      <c r="K1847" s="1377"/>
      <c r="L1847" s="1377"/>
      <c r="M1847" s="42"/>
      <c r="N1847" s="43">
        <v>213</v>
      </c>
    </row>
    <row r="1848" spans="1:14" ht="17.75" customHeight="1" x14ac:dyDescent="0.15">
      <c r="A1848" s="1395"/>
      <c r="B1848" s="1365"/>
      <c r="C1848" s="1366"/>
      <c r="D1848" s="1365"/>
      <c r="E1848" s="1366"/>
      <c r="F1848" s="1365"/>
      <c r="G1848" s="1367"/>
      <c r="H1848" s="1366"/>
      <c r="I1848" s="1365"/>
      <c r="J1848" s="1367"/>
      <c r="K1848" s="1367"/>
      <c r="L1848" s="1366"/>
      <c r="M1848" s="38" t="s">
        <v>548</v>
      </c>
      <c r="N1848" s="40">
        <v>213</v>
      </c>
    </row>
    <row r="1849" spans="1:14" ht="2" customHeight="1" x14ac:dyDescent="0.15"/>
    <row r="1850" spans="1:14" ht="17.75" customHeight="1" x14ac:dyDescent="0.15">
      <c r="A1850" s="1392" t="s">
        <v>1358</v>
      </c>
      <c r="B1850" s="1388" t="s">
        <v>539</v>
      </c>
      <c r="C1850" s="1389"/>
      <c r="D1850" s="1388" t="s">
        <v>540</v>
      </c>
      <c r="E1850" s="1389"/>
      <c r="F1850" s="1388" t="s">
        <v>541</v>
      </c>
      <c r="G1850" s="1391"/>
      <c r="H1850" s="1389"/>
      <c r="I1850" s="1388" t="s">
        <v>542</v>
      </c>
      <c r="J1850" s="1391"/>
      <c r="K1850" s="1391"/>
      <c r="L1850" s="1389"/>
      <c r="M1850" s="50" t="s">
        <v>543</v>
      </c>
      <c r="N1850" s="51" t="s">
        <v>544</v>
      </c>
    </row>
    <row r="1851" spans="1:14" ht="18" customHeight="1" x14ac:dyDescent="0.15">
      <c r="A1851" s="1392"/>
      <c r="B1851" s="1376" t="s">
        <v>1359</v>
      </c>
      <c r="C1851" s="1377"/>
      <c r="D1851" s="1377"/>
      <c r="E1851" s="1377"/>
      <c r="F1851" s="1377"/>
      <c r="G1851" s="1377"/>
      <c r="H1851" s="1377"/>
      <c r="I1851" s="1377" t="s">
        <v>547</v>
      </c>
      <c r="J1851" s="1377"/>
      <c r="K1851" s="1377"/>
      <c r="L1851" s="1377"/>
      <c r="M1851" s="42"/>
      <c r="N1851" s="43">
        <v>58</v>
      </c>
    </row>
    <row r="1852" spans="1:14" ht="18" customHeight="1" x14ac:dyDescent="0.15">
      <c r="A1852" s="1393"/>
      <c r="B1852" s="1152"/>
      <c r="C1852" s="1154"/>
      <c r="D1852" s="1152"/>
      <c r="E1852" s="1154"/>
      <c r="F1852" s="1152"/>
      <c r="G1852" s="1153"/>
      <c r="H1852" s="1154"/>
      <c r="I1852" s="1152"/>
      <c r="J1852" s="1153"/>
      <c r="K1852" s="1153"/>
      <c r="L1852" s="1154"/>
      <c r="M1852" s="47" t="s">
        <v>548</v>
      </c>
      <c r="N1852" s="48">
        <v>58</v>
      </c>
    </row>
    <row r="1853" spans="1:14" ht="18" customHeight="1" x14ac:dyDescent="0.15">
      <c r="A1853" s="1381" t="s">
        <v>1360</v>
      </c>
      <c r="B1853" s="1396" t="s">
        <v>539</v>
      </c>
      <c r="C1853" s="1397"/>
      <c r="D1853" s="1396" t="s">
        <v>540</v>
      </c>
      <c r="E1853" s="1397"/>
      <c r="F1853" s="1396" t="s">
        <v>541</v>
      </c>
      <c r="G1853" s="1398"/>
      <c r="H1853" s="1397"/>
      <c r="I1853" s="1396" t="s">
        <v>542</v>
      </c>
      <c r="J1853" s="1398"/>
      <c r="K1853" s="1398"/>
      <c r="L1853" s="1397"/>
      <c r="M1853" s="50" t="s">
        <v>543</v>
      </c>
      <c r="N1853" s="51" t="s">
        <v>544</v>
      </c>
    </row>
    <row r="1854" spans="1:14" ht="37.25" customHeight="1" x14ac:dyDescent="0.15">
      <c r="A1854" s="1394"/>
      <c r="B1854" s="1404" t="s">
        <v>1361</v>
      </c>
      <c r="C1854" s="1368"/>
      <c r="D1854" s="1368"/>
      <c r="E1854" s="1368"/>
      <c r="F1854" s="1368"/>
      <c r="G1854" s="1368"/>
      <c r="H1854" s="1368"/>
      <c r="I1854" s="1377" t="s">
        <v>547</v>
      </c>
      <c r="J1854" s="1377"/>
      <c r="K1854" s="1377"/>
      <c r="L1854" s="1377"/>
      <c r="M1854" s="52"/>
      <c r="N1854" s="43">
        <v>69</v>
      </c>
    </row>
    <row r="1855" spans="1:14" ht="18" customHeight="1" x14ac:dyDescent="0.15">
      <c r="A1855" s="1395"/>
      <c r="B1855" s="1152"/>
      <c r="C1855" s="1154"/>
      <c r="D1855" s="1152"/>
      <c r="E1855" s="1154"/>
      <c r="F1855" s="1152"/>
      <c r="G1855" s="1153"/>
      <c r="H1855" s="1154"/>
      <c r="I1855" s="1152"/>
      <c r="J1855" s="1153"/>
      <c r="K1855" s="1153"/>
      <c r="L1855" s="1154"/>
      <c r="M1855" s="47" t="s">
        <v>548</v>
      </c>
      <c r="N1855" s="48">
        <v>69</v>
      </c>
    </row>
    <row r="1856" spans="1:14" ht="26.25" customHeight="1" x14ac:dyDescent="0.15">
      <c r="A1856" s="1381" t="s">
        <v>1362</v>
      </c>
      <c r="B1856" s="1396" t="s">
        <v>539</v>
      </c>
      <c r="C1856" s="1397"/>
      <c r="D1856" s="1396" t="s">
        <v>540</v>
      </c>
      <c r="E1856" s="1397"/>
      <c r="F1856" s="1396" t="s">
        <v>541</v>
      </c>
      <c r="G1856" s="1398"/>
      <c r="H1856" s="1397"/>
      <c r="I1856" s="1396" t="s">
        <v>542</v>
      </c>
      <c r="J1856" s="1398"/>
      <c r="K1856" s="1398"/>
      <c r="L1856" s="1397"/>
      <c r="M1856" s="50" t="s">
        <v>543</v>
      </c>
      <c r="N1856" s="51" t="s">
        <v>544</v>
      </c>
    </row>
    <row r="1857" spans="1:14" ht="36" customHeight="1" x14ac:dyDescent="0.15">
      <c r="A1857" s="1394"/>
      <c r="B1857" s="1408" t="s">
        <v>1363</v>
      </c>
      <c r="C1857" s="1409"/>
      <c r="D1857" s="1409"/>
      <c r="E1857" s="1409"/>
      <c r="F1857" s="1409"/>
      <c r="G1857" s="1409"/>
      <c r="H1857" s="1409"/>
      <c r="I1857" s="1368" t="s">
        <v>592</v>
      </c>
      <c r="J1857" s="1368"/>
      <c r="K1857" s="1368"/>
      <c r="L1857" s="1368"/>
      <c r="M1857" s="52"/>
      <c r="N1857" s="74" t="s">
        <v>1026</v>
      </c>
    </row>
    <row r="1858" spans="1:14" ht="18" customHeight="1" x14ac:dyDescent="0.15">
      <c r="A1858" s="1395"/>
      <c r="B1858" s="1152"/>
      <c r="C1858" s="1154"/>
      <c r="D1858" s="1152"/>
      <c r="E1858" s="1154"/>
      <c r="F1858" s="1152"/>
      <c r="G1858" s="1153"/>
      <c r="H1858" s="1154"/>
      <c r="I1858" s="1152"/>
      <c r="J1858" s="1153"/>
      <c r="K1858" s="1153"/>
      <c r="L1858" s="1154"/>
      <c r="M1858" s="47" t="s">
        <v>548</v>
      </c>
      <c r="N1858" s="48">
        <v>257</v>
      </c>
    </row>
    <row r="1859" spans="1:14" ht="18" customHeight="1" x14ac:dyDescent="0.15">
      <c r="A1859" s="1381" t="s">
        <v>1364</v>
      </c>
      <c r="B1859" s="1396" t="s">
        <v>539</v>
      </c>
      <c r="C1859" s="1397"/>
      <c r="D1859" s="1396" t="s">
        <v>540</v>
      </c>
      <c r="E1859" s="1397"/>
      <c r="F1859" s="1396" t="s">
        <v>541</v>
      </c>
      <c r="G1859" s="1398"/>
      <c r="H1859" s="1397"/>
      <c r="I1859" s="1396" t="s">
        <v>542</v>
      </c>
      <c r="J1859" s="1398"/>
      <c r="K1859" s="1398"/>
      <c r="L1859" s="1397"/>
      <c r="M1859" s="50" t="s">
        <v>543</v>
      </c>
      <c r="N1859" s="51" t="s">
        <v>544</v>
      </c>
    </row>
    <row r="1860" spans="1:14" ht="36" customHeight="1" x14ac:dyDescent="0.15">
      <c r="A1860" s="1394"/>
      <c r="B1860" s="1408" t="s">
        <v>1365</v>
      </c>
      <c r="C1860" s="1409"/>
      <c r="D1860" s="1409"/>
      <c r="E1860" s="1409"/>
      <c r="F1860" s="1409"/>
      <c r="G1860" s="1409"/>
      <c r="H1860" s="1409"/>
      <c r="I1860" s="1368" t="s">
        <v>592</v>
      </c>
      <c r="J1860" s="1368"/>
      <c r="K1860" s="1368"/>
      <c r="L1860" s="1368"/>
      <c r="M1860" s="52"/>
      <c r="N1860" s="74" t="s">
        <v>1366</v>
      </c>
    </row>
    <row r="1861" spans="1:14" ht="18" customHeight="1" x14ac:dyDescent="0.15">
      <c r="A1861" s="1395"/>
      <c r="B1861" s="1152"/>
      <c r="C1861" s="1154"/>
      <c r="D1861" s="1152"/>
      <c r="E1861" s="1154"/>
      <c r="F1861" s="1152"/>
      <c r="G1861" s="1153"/>
      <c r="H1861" s="1154"/>
      <c r="I1861" s="1152"/>
      <c r="J1861" s="1153"/>
      <c r="K1861" s="1153"/>
      <c r="L1861" s="1154"/>
      <c r="M1861" s="47" t="s">
        <v>548</v>
      </c>
      <c r="N1861" s="48">
        <v>186</v>
      </c>
    </row>
    <row r="1862" spans="1:14" ht="18" customHeight="1" x14ac:dyDescent="0.15">
      <c r="A1862" s="1381" t="s">
        <v>1367</v>
      </c>
      <c r="B1862" s="1396" t="s">
        <v>539</v>
      </c>
      <c r="C1862" s="1397"/>
      <c r="D1862" s="1396" t="s">
        <v>540</v>
      </c>
      <c r="E1862" s="1397"/>
      <c r="F1862" s="1396" t="s">
        <v>541</v>
      </c>
      <c r="G1862" s="1398"/>
      <c r="H1862" s="1397"/>
      <c r="I1862" s="1396" t="s">
        <v>542</v>
      </c>
      <c r="J1862" s="1398"/>
      <c r="K1862" s="1398"/>
      <c r="L1862" s="1397"/>
      <c r="M1862" s="50" t="s">
        <v>543</v>
      </c>
      <c r="N1862" s="51" t="s">
        <v>544</v>
      </c>
    </row>
    <row r="1863" spans="1:14" ht="18" customHeight="1" x14ac:dyDescent="0.15">
      <c r="A1863" s="1394"/>
      <c r="B1863" s="1376" t="s">
        <v>1368</v>
      </c>
      <c r="C1863" s="1377"/>
      <c r="D1863" s="1377"/>
      <c r="E1863" s="1377"/>
      <c r="F1863" s="1377"/>
      <c r="G1863" s="1377"/>
      <c r="H1863" s="1377"/>
      <c r="I1863" s="1377" t="s">
        <v>547</v>
      </c>
      <c r="J1863" s="1377"/>
      <c r="K1863" s="1377"/>
      <c r="L1863" s="1377"/>
      <c r="M1863" s="42"/>
      <c r="N1863" s="43">
        <v>128</v>
      </c>
    </row>
    <row r="1864" spans="1:14" ht="18" customHeight="1" x14ac:dyDescent="0.15">
      <c r="A1864" s="1395"/>
      <c r="B1864" s="1152"/>
      <c r="C1864" s="1154"/>
      <c r="D1864" s="1152"/>
      <c r="E1864" s="1154"/>
      <c r="F1864" s="1152"/>
      <c r="G1864" s="1153"/>
      <c r="H1864" s="1154"/>
      <c r="I1864" s="1152"/>
      <c r="J1864" s="1153"/>
      <c r="K1864" s="1153"/>
      <c r="L1864" s="1154"/>
      <c r="M1864" s="47" t="s">
        <v>548</v>
      </c>
      <c r="N1864" s="48">
        <v>128</v>
      </c>
    </row>
    <row r="1865" spans="1:14" ht="18" customHeight="1" x14ac:dyDescent="0.15">
      <c r="A1865" s="1381" t="s">
        <v>1369</v>
      </c>
      <c r="B1865" s="1396" t="s">
        <v>539</v>
      </c>
      <c r="C1865" s="1397"/>
      <c r="D1865" s="1396" t="s">
        <v>540</v>
      </c>
      <c r="E1865" s="1397"/>
      <c r="F1865" s="1396" t="s">
        <v>541</v>
      </c>
      <c r="G1865" s="1398"/>
      <c r="H1865" s="1397"/>
      <c r="I1865" s="1396" t="s">
        <v>542</v>
      </c>
      <c r="J1865" s="1398"/>
      <c r="K1865" s="1398"/>
      <c r="L1865" s="1397"/>
      <c r="M1865" s="50" t="s">
        <v>543</v>
      </c>
      <c r="N1865" s="51" t="s">
        <v>544</v>
      </c>
    </row>
    <row r="1866" spans="1:14" ht="28.5" customHeight="1" x14ac:dyDescent="0.15">
      <c r="A1866" s="1394"/>
      <c r="B1866" s="1406" t="s">
        <v>1370</v>
      </c>
      <c r="C1866" s="1407"/>
      <c r="D1866" s="1407"/>
      <c r="E1866" s="1407"/>
      <c r="F1866" s="1407"/>
      <c r="G1866" s="1407"/>
      <c r="H1866" s="1407"/>
      <c r="I1866" s="1377" t="s">
        <v>547</v>
      </c>
      <c r="J1866" s="1377"/>
      <c r="K1866" s="1377"/>
      <c r="L1866" s="1377"/>
      <c r="M1866" s="52"/>
      <c r="N1866" s="43">
        <v>156</v>
      </c>
    </row>
    <row r="1867" spans="1:14" ht="18" customHeight="1" x14ac:dyDescent="0.15">
      <c r="A1867" s="1395"/>
      <c r="B1867" s="1152"/>
      <c r="C1867" s="1154"/>
      <c r="D1867" s="1152"/>
      <c r="E1867" s="1154"/>
      <c r="F1867" s="1152"/>
      <c r="G1867" s="1153"/>
      <c r="H1867" s="1154"/>
      <c r="I1867" s="1152"/>
      <c r="J1867" s="1153"/>
      <c r="K1867" s="1153"/>
      <c r="L1867" s="1154"/>
      <c r="M1867" s="47" t="s">
        <v>548</v>
      </c>
      <c r="N1867" s="48">
        <v>156</v>
      </c>
    </row>
    <row r="1868" spans="1:14" ht="18" customHeight="1" x14ac:dyDescent="0.15">
      <c r="A1868" s="1381" t="s">
        <v>1371</v>
      </c>
      <c r="B1868" s="1396" t="s">
        <v>539</v>
      </c>
      <c r="C1868" s="1397"/>
      <c r="D1868" s="1396" t="s">
        <v>540</v>
      </c>
      <c r="E1868" s="1397"/>
      <c r="F1868" s="1396" t="s">
        <v>541</v>
      </c>
      <c r="G1868" s="1398"/>
      <c r="H1868" s="1397"/>
      <c r="I1868" s="1396" t="s">
        <v>542</v>
      </c>
      <c r="J1868" s="1398"/>
      <c r="K1868" s="1398"/>
      <c r="L1868" s="1397"/>
      <c r="M1868" s="50" t="s">
        <v>543</v>
      </c>
      <c r="N1868" s="51" t="s">
        <v>544</v>
      </c>
    </row>
    <row r="1869" spans="1:14" ht="18" customHeight="1" x14ac:dyDescent="0.15">
      <c r="A1869" s="1394"/>
      <c r="B1869" s="1376" t="s">
        <v>1372</v>
      </c>
      <c r="C1869" s="1377"/>
      <c r="D1869" s="1377"/>
      <c r="E1869" s="1377"/>
      <c r="F1869" s="1377"/>
      <c r="G1869" s="1377"/>
      <c r="H1869" s="1377"/>
      <c r="I1869" s="1377" t="s">
        <v>547</v>
      </c>
      <c r="J1869" s="1377"/>
      <c r="K1869" s="1377"/>
      <c r="L1869" s="1377"/>
      <c r="M1869" s="42"/>
      <c r="N1869" s="43">
        <v>100</v>
      </c>
    </row>
    <row r="1870" spans="1:14" ht="18" customHeight="1" x14ac:dyDescent="0.15">
      <c r="A1870" s="1395"/>
      <c r="B1870" s="1152"/>
      <c r="C1870" s="1154"/>
      <c r="D1870" s="1152"/>
      <c r="E1870" s="1154"/>
      <c r="F1870" s="1152"/>
      <c r="G1870" s="1153"/>
      <c r="H1870" s="1154"/>
      <c r="I1870" s="1152"/>
      <c r="J1870" s="1153"/>
      <c r="K1870" s="1153"/>
      <c r="L1870" s="1154"/>
      <c r="M1870" s="47" t="s">
        <v>548</v>
      </c>
      <c r="N1870" s="48">
        <v>100</v>
      </c>
    </row>
    <row r="1871" spans="1:14" ht="18" customHeight="1" x14ac:dyDescent="0.15">
      <c r="A1871" s="1381" t="s">
        <v>1373</v>
      </c>
      <c r="B1871" s="1396" t="s">
        <v>539</v>
      </c>
      <c r="C1871" s="1397"/>
      <c r="D1871" s="1396" t="s">
        <v>540</v>
      </c>
      <c r="E1871" s="1397"/>
      <c r="F1871" s="1396" t="s">
        <v>541</v>
      </c>
      <c r="G1871" s="1398"/>
      <c r="H1871" s="1397"/>
      <c r="I1871" s="1396" t="s">
        <v>542</v>
      </c>
      <c r="J1871" s="1398"/>
      <c r="K1871" s="1398"/>
      <c r="L1871" s="1397"/>
      <c r="M1871" s="50" t="s">
        <v>543</v>
      </c>
      <c r="N1871" s="51" t="s">
        <v>544</v>
      </c>
    </row>
    <row r="1872" spans="1:14" ht="28.5" customHeight="1" x14ac:dyDescent="0.15">
      <c r="A1872" s="1394"/>
      <c r="B1872" s="1406" t="s">
        <v>1374</v>
      </c>
      <c r="C1872" s="1407"/>
      <c r="D1872" s="1407"/>
      <c r="E1872" s="1407"/>
      <c r="F1872" s="1407"/>
      <c r="G1872" s="1407"/>
      <c r="H1872" s="1407"/>
      <c r="I1872" s="1377" t="s">
        <v>547</v>
      </c>
      <c r="J1872" s="1377"/>
      <c r="K1872" s="1377"/>
      <c r="L1872" s="1377"/>
      <c r="M1872" s="52"/>
      <c r="N1872" s="43">
        <v>57</v>
      </c>
    </row>
    <row r="1873" spans="1:14" ht="18" customHeight="1" x14ac:dyDescent="0.15">
      <c r="A1873" s="1395"/>
      <c r="B1873" s="1152"/>
      <c r="C1873" s="1154"/>
      <c r="D1873" s="1152"/>
      <c r="E1873" s="1154"/>
      <c r="F1873" s="1152"/>
      <c r="G1873" s="1153"/>
      <c r="H1873" s="1154"/>
      <c r="I1873" s="1152"/>
      <c r="J1873" s="1153"/>
      <c r="K1873" s="1153"/>
      <c r="L1873" s="1154"/>
      <c r="M1873" s="47" t="s">
        <v>548</v>
      </c>
      <c r="N1873" s="48">
        <v>57</v>
      </c>
    </row>
    <row r="1874" spans="1:14" ht="14.25" customHeight="1" x14ac:dyDescent="0.15">
      <c r="A1874" s="32" t="s">
        <v>538</v>
      </c>
      <c r="B1874" s="1386" t="s">
        <v>539</v>
      </c>
      <c r="C1874" s="1387"/>
      <c r="D1874" s="1386" t="s">
        <v>540</v>
      </c>
      <c r="E1874" s="1387"/>
      <c r="F1874" s="1386" t="s">
        <v>541</v>
      </c>
      <c r="G1874" s="1390"/>
      <c r="H1874" s="1387"/>
      <c r="I1874" s="1386" t="s">
        <v>542</v>
      </c>
      <c r="J1874" s="1390"/>
      <c r="K1874" s="1390"/>
      <c r="L1874" s="1387"/>
      <c r="M1874" s="1381" t="s">
        <v>543</v>
      </c>
      <c r="N1874" s="1383" t="s">
        <v>544</v>
      </c>
    </row>
    <row r="1875" spans="1:14" ht="5" customHeight="1" x14ac:dyDescent="0.15">
      <c r="A1875" s="1385">
        <v>2430</v>
      </c>
      <c r="B1875" s="1388"/>
      <c r="C1875" s="1389"/>
      <c r="D1875" s="1388"/>
      <c r="E1875" s="1389"/>
      <c r="F1875" s="1388"/>
      <c r="G1875" s="1391"/>
      <c r="H1875" s="1389"/>
      <c r="I1875" s="1388"/>
      <c r="J1875" s="1391"/>
      <c r="K1875" s="1391"/>
      <c r="L1875" s="1389"/>
      <c r="M1875" s="1382"/>
      <c r="N1875" s="1384"/>
    </row>
    <row r="1876" spans="1:14" ht="30.5" customHeight="1" x14ac:dyDescent="0.15">
      <c r="A1876" s="1385"/>
      <c r="B1876" s="1404" t="s">
        <v>1375</v>
      </c>
      <c r="C1876" s="1368"/>
      <c r="D1876" s="1368"/>
      <c r="E1876" s="1368"/>
      <c r="F1876" s="1368"/>
      <c r="G1876" s="1368"/>
      <c r="H1876" s="1368"/>
      <c r="I1876" s="1377" t="s">
        <v>547</v>
      </c>
      <c r="J1876" s="1377"/>
      <c r="K1876" s="1377"/>
      <c r="L1876" s="1377"/>
      <c r="M1876" s="1368"/>
      <c r="N1876" s="33">
        <v>38</v>
      </c>
    </row>
    <row r="1877" spans="1:14" ht="26.25" customHeight="1" x14ac:dyDescent="0.15">
      <c r="A1877" s="66"/>
      <c r="B1877" s="1405"/>
      <c r="C1877" s="1369"/>
      <c r="D1877" s="1369"/>
      <c r="E1877" s="1369"/>
      <c r="F1877" s="1369"/>
      <c r="G1877" s="1369"/>
      <c r="H1877" s="1369"/>
      <c r="I1877" s="1373" t="s">
        <v>547</v>
      </c>
      <c r="J1877" s="1373"/>
      <c r="K1877" s="1373"/>
      <c r="L1877" s="1373"/>
      <c r="M1877" s="1369"/>
      <c r="N1877" s="35">
        <v>35</v>
      </c>
    </row>
    <row r="1878" spans="1:14" ht="26.25" customHeight="1" x14ac:dyDescent="0.15">
      <c r="A1878" s="66"/>
      <c r="B1878" s="1405"/>
      <c r="C1878" s="1369"/>
      <c r="D1878" s="1369"/>
      <c r="E1878" s="1369"/>
      <c r="F1878" s="1369"/>
      <c r="G1878" s="1369"/>
      <c r="H1878" s="1369"/>
      <c r="I1878" s="1373" t="s">
        <v>547</v>
      </c>
      <c r="J1878" s="1373"/>
      <c r="K1878" s="1373"/>
      <c r="L1878" s="1373"/>
      <c r="M1878" s="1369"/>
      <c r="N1878" s="35">
        <v>27</v>
      </c>
    </row>
    <row r="1879" spans="1:14" ht="31.5" customHeight="1" x14ac:dyDescent="0.15">
      <c r="A1879" s="76"/>
      <c r="B1879" s="1405"/>
      <c r="C1879" s="1369"/>
      <c r="D1879" s="1369"/>
      <c r="E1879" s="1369"/>
      <c r="F1879" s="1369"/>
      <c r="G1879" s="1369"/>
      <c r="H1879" s="1369"/>
      <c r="I1879" s="1373" t="s">
        <v>547</v>
      </c>
      <c r="J1879" s="1373"/>
      <c r="K1879" s="1373"/>
      <c r="L1879" s="1373"/>
      <c r="M1879" s="1369"/>
      <c r="N1879" s="35">
        <v>10</v>
      </c>
    </row>
    <row r="1880" spans="1:14" ht="2" customHeight="1" x14ac:dyDescent="0.15"/>
    <row r="1881" spans="1:14" ht="14.25" customHeight="1" x14ac:dyDescent="0.15">
      <c r="A1881" s="65" t="s">
        <v>538</v>
      </c>
      <c r="B1881" s="1329"/>
      <c r="C1881" s="1330"/>
      <c r="D1881" s="1329"/>
      <c r="E1881" s="1330"/>
      <c r="F1881" s="1329"/>
      <c r="G1881" s="1091"/>
      <c r="H1881" s="1330"/>
      <c r="I1881" s="1329"/>
      <c r="J1881" s="1091"/>
      <c r="K1881" s="1091"/>
      <c r="L1881" s="1330"/>
      <c r="M1881" s="1400" t="s">
        <v>548</v>
      </c>
      <c r="N1881" s="1402">
        <v>110</v>
      </c>
    </row>
    <row r="1882" spans="1:14" ht="5" customHeight="1" x14ac:dyDescent="0.15">
      <c r="A1882" s="1399">
        <v>2430</v>
      </c>
      <c r="B1882" s="1365"/>
      <c r="C1882" s="1366"/>
      <c r="D1882" s="1365"/>
      <c r="E1882" s="1366"/>
      <c r="F1882" s="1365"/>
      <c r="G1882" s="1367"/>
      <c r="H1882" s="1366"/>
      <c r="I1882" s="1365"/>
      <c r="J1882" s="1367"/>
      <c r="K1882" s="1367"/>
      <c r="L1882" s="1366"/>
      <c r="M1882" s="1401"/>
      <c r="N1882" s="1403"/>
    </row>
    <row r="1883" spans="1:14" ht="14.25" customHeight="1" x14ac:dyDescent="0.15">
      <c r="A1883" s="1399"/>
      <c r="B1883" s="1376" t="s">
        <v>1376</v>
      </c>
      <c r="C1883" s="1377"/>
      <c r="D1883" s="1377" t="s">
        <v>1377</v>
      </c>
      <c r="E1883" s="1377"/>
      <c r="F1883" s="1378">
        <v>4464251</v>
      </c>
      <c r="G1883" s="1378"/>
      <c r="H1883" s="1378"/>
      <c r="I1883" s="1377" t="s">
        <v>547</v>
      </c>
      <c r="J1883" s="1377"/>
      <c r="K1883" s="1377"/>
      <c r="L1883" s="1377"/>
      <c r="M1883" s="1368"/>
      <c r="N1883" s="33">
        <v>23</v>
      </c>
    </row>
    <row r="1884" spans="1:14" ht="14.25" customHeight="1" x14ac:dyDescent="0.15">
      <c r="A1884" s="55"/>
      <c r="B1884" s="1329"/>
      <c r="C1884" s="1091"/>
      <c r="D1884" s="1373" t="s">
        <v>1378</v>
      </c>
      <c r="E1884" s="1373"/>
      <c r="F1884" s="1091"/>
      <c r="G1884" s="1091"/>
      <c r="H1884" s="1091"/>
      <c r="I1884" s="1091"/>
      <c r="J1884" s="1091"/>
      <c r="K1884" s="1091"/>
      <c r="L1884" s="1091"/>
      <c r="M1884" s="1369"/>
      <c r="N1884" s="57"/>
    </row>
    <row r="1885" spans="1:14" ht="14.25" customHeight="1" x14ac:dyDescent="0.15">
      <c r="A1885" s="55"/>
      <c r="B1885" s="1329"/>
      <c r="C1885" s="1091"/>
      <c r="D1885" s="1373" t="s">
        <v>1377</v>
      </c>
      <c r="E1885" s="1373"/>
      <c r="F1885" s="1375">
        <v>4464252</v>
      </c>
      <c r="G1885" s="1375"/>
      <c r="H1885" s="1375"/>
      <c r="I1885" s="1373" t="s">
        <v>547</v>
      </c>
      <c r="J1885" s="1373"/>
      <c r="K1885" s="1373"/>
      <c r="L1885" s="1373"/>
      <c r="M1885" s="1369"/>
      <c r="N1885" s="35">
        <v>23</v>
      </c>
    </row>
    <row r="1886" spans="1:14" ht="14.25" customHeight="1" x14ac:dyDescent="0.15">
      <c r="A1886" s="55"/>
      <c r="B1886" s="1329"/>
      <c r="C1886" s="1091"/>
      <c r="D1886" s="1373" t="s">
        <v>1378</v>
      </c>
      <c r="E1886" s="1373"/>
      <c r="F1886" s="1091"/>
      <c r="G1886" s="1091"/>
      <c r="H1886" s="1091"/>
      <c r="I1886" s="1091"/>
      <c r="J1886" s="1091"/>
      <c r="K1886" s="1091"/>
      <c r="L1886" s="1091"/>
      <c r="M1886" s="1369"/>
      <c r="N1886" s="57"/>
    </row>
    <row r="1887" spans="1:14" ht="14.25" customHeight="1" x14ac:dyDescent="0.15">
      <c r="A1887" s="55"/>
      <c r="B1887" s="1329"/>
      <c r="C1887" s="1091"/>
      <c r="D1887" s="1373" t="s">
        <v>1377</v>
      </c>
      <c r="E1887" s="1373"/>
      <c r="F1887" s="1375">
        <v>4464253</v>
      </c>
      <c r="G1887" s="1375"/>
      <c r="H1887" s="1375"/>
      <c r="I1887" s="1373" t="s">
        <v>547</v>
      </c>
      <c r="J1887" s="1373"/>
      <c r="K1887" s="1373"/>
      <c r="L1887" s="1373"/>
      <c r="M1887" s="1369"/>
      <c r="N1887" s="35">
        <v>38</v>
      </c>
    </row>
    <row r="1888" spans="1:14" ht="14.25" customHeight="1" x14ac:dyDescent="0.15">
      <c r="A1888" s="55"/>
      <c r="B1888" s="1329"/>
      <c r="C1888" s="1091"/>
      <c r="D1888" s="1373" t="s">
        <v>1378</v>
      </c>
      <c r="E1888" s="1373"/>
      <c r="F1888" s="1091"/>
      <c r="G1888" s="1091"/>
      <c r="H1888" s="1091"/>
      <c r="I1888" s="1091"/>
      <c r="J1888" s="1091"/>
      <c r="K1888" s="1091"/>
      <c r="L1888" s="1091"/>
      <c r="M1888" s="1369"/>
      <c r="N1888" s="57"/>
    </row>
    <row r="1889" spans="1:14" ht="14.25" customHeight="1" x14ac:dyDescent="0.15">
      <c r="A1889" s="55"/>
      <c r="B1889" s="1329"/>
      <c r="C1889" s="1091"/>
      <c r="D1889" s="1373" t="s">
        <v>1377</v>
      </c>
      <c r="E1889" s="1373"/>
      <c r="F1889" s="1375">
        <v>4464254</v>
      </c>
      <c r="G1889" s="1375"/>
      <c r="H1889" s="1375"/>
      <c r="I1889" s="1373" t="s">
        <v>547</v>
      </c>
      <c r="J1889" s="1373"/>
      <c r="K1889" s="1373"/>
      <c r="L1889" s="1373"/>
      <c r="M1889" s="1369"/>
      <c r="N1889" s="35">
        <v>16</v>
      </c>
    </row>
    <row r="1890" spans="1:14" ht="14.25" customHeight="1" x14ac:dyDescent="0.15">
      <c r="A1890" s="55"/>
      <c r="B1890" s="1329"/>
      <c r="C1890" s="1091"/>
      <c r="D1890" s="1373" t="s">
        <v>1378</v>
      </c>
      <c r="E1890" s="1373"/>
      <c r="F1890" s="1091"/>
      <c r="G1890" s="1091"/>
      <c r="H1890" s="1091"/>
      <c r="I1890" s="1091"/>
      <c r="J1890" s="1091"/>
      <c r="K1890" s="1091"/>
      <c r="L1890" s="1091"/>
      <c r="M1890" s="1369"/>
      <c r="N1890" s="57"/>
    </row>
    <row r="1891" spans="1:14" ht="14.25" customHeight="1" x14ac:dyDescent="0.15">
      <c r="A1891" s="55"/>
      <c r="B1891" s="1329"/>
      <c r="C1891" s="1091"/>
      <c r="D1891" s="1373" t="s">
        <v>1377</v>
      </c>
      <c r="E1891" s="1373"/>
      <c r="F1891" s="1375">
        <v>4464255</v>
      </c>
      <c r="G1891" s="1375"/>
      <c r="H1891" s="1375"/>
      <c r="I1891" s="1373" t="s">
        <v>547</v>
      </c>
      <c r="J1891" s="1373"/>
      <c r="K1891" s="1373"/>
      <c r="L1891" s="1373"/>
      <c r="M1891" s="1369"/>
      <c r="N1891" s="35">
        <v>20</v>
      </c>
    </row>
    <row r="1892" spans="1:14" ht="14.25" customHeight="1" x14ac:dyDescent="0.15">
      <c r="A1892" s="55"/>
      <c r="B1892" s="1329"/>
      <c r="C1892" s="1091"/>
      <c r="D1892" s="1373" t="s">
        <v>1378</v>
      </c>
      <c r="E1892" s="1373"/>
      <c r="F1892" s="1091"/>
      <c r="G1892" s="1091"/>
      <c r="H1892" s="1091"/>
      <c r="I1892" s="1091"/>
      <c r="J1892" s="1091"/>
      <c r="K1892" s="1091"/>
      <c r="L1892" s="1091"/>
      <c r="M1892" s="1369"/>
      <c r="N1892" s="57"/>
    </row>
    <row r="1893" spans="1:14" ht="14.25" customHeight="1" x14ac:dyDescent="0.15">
      <c r="A1893" s="55"/>
      <c r="B1893" s="1329"/>
      <c r="C1893" s="1091"/>
      <c r="D1893" s="1373" t="s">
        <v>1377</v>
      </c>
      <c r="E1893" s="1373"/>
      <c r="F1893" s="1375">
        <v>4464256</v>
      </c>
      <c r="G1893" s="1375"/>
      <c r="H1893" s="1375"/>
      <c r="I1893" s="1373" t="s">
        <v>547</v>
      </c>
      <c r="J1893" s="1373"/>
      <c r="K1893" s="1373"/>
      <c r="L1893" s="1373"/>
      <c r="M1893" s="1369"/>
      <c r="N1893" s="35">
        <v>16</v>
      </c>
    </row>
    <row r="1894" spans="1:14" ht="14.25" customHeight="1" x14ac:dyDescent="0.15">
      <c r="A1894" s="55"/>
      <c r="B1894" s="1329"/>
      <c r="C1894" s="1091"/>
      <c r="D1894" s="1373" t="s">
        <v>1378</v>
      </c>
      <c r="E1894" s="1373"/>
      <c r="F1894" s="1091"/>
      <c r="G1894" s="1091"/>
      <c r="H1894" s="1091"/>
      <c r="I1894" s="1091"/>
      <c r="J1894" s="1091"/>
      <c r="K1894" s="1091"/>
      <c r="L1894" s="1091"/>
      <c r="M1894" s="1369"/>
      <c r="N1894" s="57"/>
    </row>
    <row r="1895" spans="1:14" ht="14.25" customHeight="1" x14ac:dyDescent="0.15">
      <c r="A1895" s="55"/>
      <c r="B1895" s="1329"/>
      <c r="C1895" s="1091"/>
      <c r="D1895" s="1373" t="s">
        <v>1377</v>
      </c>
      <c r="E1895" s="1373"/>
      <c r="F1895" s="1375">
        <v>4464257</v>
      </c>
      <c r="G1895" s="1375"/>
      <c r="H1895" s="1375"/>
      <c r="I1895" s="1373" t="s">
        <v>547</v>
      </c>
      <c r="J1895" s="1373"/>
      <c r="K1895" s="1373"/>
      <c r="L1895" s="1373"/>
      <c r="M1895" s="1369"/>
      <c r="N1895" s="35">
        <v>13</v>
      </c>
    </row>
    <row r="1896" spans="1:14" ht="14.25" customHeight="1" x14ac:dyDescent="0.15">
      <c r="A1896" s="55"/>
      <c r="B1896" s="1329"/>
      <c r="C1896" s="1091"/>
      <c r="D1896" s="1373" t="s">
        <v>1378</v>
      </c>
      <c r="E1896" s="1373"/>
      <c r="F1896" s="1091"/>
      <c r="G1896" s="1091"/>
      <c r="H1896" s="1091"/>
      <c r="I1896" s="1091"/>
      <c r="J1896" s="1091"/>
      <c r="K1896" s="1091"/>
      <c r="L1896" s="1091"/>
      <c r="M1896" s="1369"/>
      <c r="N1896" s="57"/>
    </row>
    <row r="1897" spans="1:14" ht="14.25" customHeight="1" x14ac:dyDescent="0.15">
      <c r="A1897" s="55"/>
      <c r="B1897" s="1329"/>
      <c r="C1897" s="1091"/>
      <c r="D1897" s="1373" t="s">
        <v>1377</v>
      </c>
      <c r="E1897" s="1373"/>
      <c r="F1897" s="1375">
        <v>4464258</v>
      </c>
      <c r="G1897" s="1375"/>
      <c r="H1897" s="1375"/>
      <c r="I1897" s="1373" t="s">
        <v>547</v>
      </c>
      <c r="J1897" s="1373"/>
      <c r="K1897" s="1373"/>
      <c r="L1897" s="1373"/>
      <c r="M1897" s="1369"/>
      <c r="N1897" s="35">
        <v>35</v>
      </c>
    </row>
    <row r="1898" spans="1:14" ht="14.25" customHeight="1" x14ac:dyDescent="0.15">
      <c r="A1898" s="55"/>
      <c r="B1898" s="1329"/>
      <c r="C1898" s="1091"/>
      <c r="D1898" s="1373" t="s">
        <v>1378</v>
      </c>
      <c r="E1898" s="1373"/>
      <c r="F1898" s="1091"/>
      <c r="G1898" s="1091"/>
      <c r="H1898" s="1091"/>
      <c r="I1898" s="1091"/>
      <c r="J1898" s="1091"/>
      <c r="K1898" s="1091"/>
      <c r="L1898" s="1091"/>
      <c r="M1898" s="1370"/>
      <c r="N1898" s="41"/>
    </row>
    <row r="1899" spans="1:14" ht="18" customHeight="1" x14ac:dyDescent="0.15">
      <c r="A1899" s="55"/>
      <c r="B1899" s="1365"/>
      <c r="C1899" s="1366"/>
      <c r="D1899" s="1365"/>
      <c r="E1899" s="1366"/>
      <c r="F1899" s="1365"/>
      <c r="G1899" s="1367"/>
      <c r="H1899" s="1366"/>
      <c r="I1899" s="1365"/>
      <c r="J1899" s="1367"/>
      <c r="K1899" s="1367"/>
      <c r="L1899" s="1366"/>
      <c r="M1899" s="38" t="s">
        <v>548</v>
      </c>
      <c r="N1899" s="40">
        <v>184</v>
      </c>
    </row>
    <row r="1900" spans="1:14" ht="14.25" customHeight="1" x14ac:dyDescent="0.15">
      <c r="A1900" s="55"/>
      <c r="B1900" s="1376" t="s">
        <v>1379</v>
      </c>
      <c r="C1900" s="1377"/>
      <c r="D1900" s="1377" t="s">
        <v>1377</v>
      </c>
      <c r="E1900" s="1377"/>
      <c r="F1900" s="1378">
        <v>4465719</v>
      </c>
      <c r="G1900" s="1378"/>
      <c r="H1900" s="1378"/>
      <c r="I1900" s="1377" t="s">
        <v>547</v>
      </c>
      <c r="J1900" s="1377"/>
      <c r="K1900" s="1377"/>
      <c r="L1900" s="1377"/>
      <c r="M1900" s="1368"/>
      <c r="N1900" s="33">
        <v>38</v>
      </c>
    </row>
    <row r="1901" spans="1:14" ht="14.25" customHeight="1" x14ac:dyDescent="0.15">
      <c r="A1901" s="55"/>
      <c r="B1901" s="1329"/>
      <c r="C1901" s="1091"/>
      <c r="D1901" s="1373" t="s">
        <v>1378</v>
      </c>
      <c r="E1901" s="1373"/>
      <c r="F1901" s="1091"/>
      <c r="G1901" s="1091"/>
      <c r="H1901" s="1091"/>
      <c r="I1901" s="1091"/>
      <c r="J1901" s="1091"/>
      <c r="K1901" s="1091"/>
      <c r="L1901" s="1091"/>
      <c r="M1901" s="1369"/>
      <c r="N1901" s="57"/>
    </row>
    <row r="1902" spans="1:14" ht="14.25" customHeight="1" x14ac:dyDescent="0.15">
      <c r="A1902" s="55"/>
      <c r="B1902" s="1329"/>
      <c r="C1902" s="1091"/>
      <c r="D1902" s="1373" t="s">
        <v>1377</v>
      </c>
      <c r="E1902" s="1373"/>
      <c r="F1902" s="1375">
        <v>4465720</v>
      </c>
      <c r="G1902" s="1375"/>
      <c r="H1902" s="1375"/>
      <c r="I1902" s="1373" t="s">
        <v>547</v>
      </c>
      <c r="J1902" s="1373"/>
      <c r="K1902" s="1373"/>
      <c r="L1902" s="1373"/>
      <c r="M1902" s="1369"/>
      <c r="N1902" s="35">
        <v>35</v>
      </c>
    </row>
    <row r="1903" spans="1:14" ht="14.25" customHeight="1" x14ac:dyDescent="0.15">
      <c r="A1903" s="55"/>
      <c r="B1903" s="1329"/>
      <c r="C1903" s="1091"/>
      <c r="D1903" s="1373" t="s">
        <v>1378</v>
      </c>
      <c r="E1903" s="1373"/>
      <c r="F1903" s="1091"/>
      <c r="G1903" s="1091"/>
      <c r="H1903" s="1091"/>
      <c r="I1903" s="1091"/>
      <c r="J1903" s="1091"/>
      <c r="K1903" s="1091"/>
      <c r="L1903" s="1091"/>
      <c r="M1903" s="1370"/>
      <c r="N1903" s="41"/>
    </row>
    <row r="1904" spans="1:14" ht="18" customHeight="1" x14ac:dyDescent="0.15">
      <c r="A1904" s="55"/>
      <c r="B1904" s="1365"/>
      <c r="C1904" s="1366"/>
      <c r="D1904" s="1365"/>
      <c r="E1904" s="1366"/>
      <c r="F1904" s="1365"/>
      <c r="G1904" s="1367"/>
      <c r="H1904" s="1366"/>
      <c r="I1904" s="1365"/>
      <c r="J1904" s="1367"/>
      <c r="K1904" s="1367"/>
      <c r="L1904" s="1366"/>
      <c r="M1904" s="38" t="s">
        <v>548</v>
      </c>
      <c r="N1904" s="40">
        <v>73</v>
      </c>
    </row>
    <row r="1905" spans="1:14" ht="14.25" customHeight="1" x14ac:dyDescent="0.15">
      <c r="A1905" s="55"/>
      <c r="B1905" s="1376" t="s">
        <v>1380</v>
      </c>
      <c r="C1905" s="1377"/>
      <c r="D1905" s="1377" t="s">
        <v>1377</v>
      </c>
      <c r="E1905" s="1377"/>
      <c r="F1905" s="1378">
        <v>4467065</v>
      </c>
      <c r="G1905" s="1378"/>
      <c r="H1905" s="1378"/>
      <c r="I1905" s="1377" t="s">
        <v>547</v>
      </c>
      <c r="J1905" s="1377"/>
      <c r="K1905" s="1377"/>
      <c r="L1905" s="1377"/>
      <c r="M1905" s="1368"/>
      <c r="N1905" s="33">
        <v>23</v>
      </c>
    </row>
    <row r="1906" spans="1:14" ht="14.25" customHeight="1" x14ac:dyDescent="0.15">
      <c r="A1906" s="55"/>
      <c r="B1906" s="1329"/>
      <c r="C1906" s="1091"/>
      <c r="D1906" s="1373" t="s">
        <v>1378</v>
      </c>
      <c r="E1906" s="1373"/>
      <c r="F1906" s="1091"/>
      <c r="G1906" s="1091"/>
      <c r="H1906" s="1091"/>
      <c r="I1906" s="1091"/>
      <c r="J1906" s="1091"/>
      <c r="K1906" s="1091"/>
      <c r="L1906" s="1091"/>
      <c r="M1906" s="1369"/>
      <c r="N1906" s="57"/>
    </row>
    <row r="1907" spans="1:14" ht="14.25" customHeight="1" x14ac:dyDescent="0.15">
      <c r="A1907" s="55"/>
      <c r="B1907" s="1329"/>
      <c r="C1907" s="1091"/>
      <c r="D1907" s="1373" t="s">
        <v>1377</v>
      </c>
      <c r="E1907" s="1373"/>
      <c r="F1907" s="1375">
        <v>4467066</v>
      </c>
      <c r="G1907" s="1375"/>
      <c r="H1907" s="1375"/>
      <c r="I1907" s="1373" t="s">
        <v>547</v>
      </c>
      <c r="J1907" s="1373"/>
      <c r="K1907" s="1373"/>
      <c r="L1907" s="1373"/>
      <c r="M1907" s="1369"/>
      <c r="N1907" s="35">
        <v>35</v>
      </c>
    </row>
    <row r="1908" spans="1:14" ht="14.25" customHeight="1" x14ac:dyDescent="0.15">
      <c r="A1908" s="55"/>
      <c r="B1908" s="1329"/>
      <c r="C1908" s="1091"/>
      <c r="D1908" s="1373" t="s">
        <v>1378</v>
      </c>
      <c r="E1908" s="1373"/>
      <c r="F1908" s="1091"/>
      <c r="G1908" s="1091"/>
      <c r="H1908" s="1091"/>
      <c r="I1908" s="1091"/>
      <c r="J1908" s="1091"/>
      <c r="K1908" s="1091"/>
      <c r="L1908" s="1091"/>
      <c r="M1908" s="1370"/>
      <c r="N1908" s="41"/>
    </row>
    <row r="1909" spans="1:14" ht="18" customHeight="1" x14ac:dyDescent="0.15">
      <c r="A1909" s="55"/>
      <c r="B1909" s="1365"/>
      <c r="C1909" s="1366"/>
      <c r="D1909" s="1365"/>
      <c r="E1909" s="1366"/>
      <c r="F1909" s="1365"/>
      <c r="G1909" s="1367"/>
      <c r="H1909" s="1366"/>
      <c r="I1909" s="1365"/>
      <c r="J1909" s="1367"/>
      <c r="K1909" s="1367"/>
      <c r="L1909" s="1366"/>
      <c r="M1909" s="38" t="s">
        <v>548</v>
      </c>
      <c r="N1909" s="40">
        <v>58</v>
      </c>
    </row>
    <row r="1910" spans="1:14" ht="14.25" customHeight="1" x14ac:dyDescent="0.15">
      <c r="A1910" s="55"/>
      <c r="B1910" s="1376" t="s">
        <v>1381</v>
      </c>
      <c r="C1910" s="1377"/>
      <c r="D1910" s="1377" t="s">
        <v>1377</v>
      </c>
      <c r="E1910" s="1377"/>
      <c r="F1910" s="1378">
        <v>4464270</v>
      </c>
      <c r="G1910" s="1378"/>
      <c r="H1910" s="1378"/>
      <c r="I1910" s="1377" t="s">
        <v>547</v>
      </c>
      <c r="J1910" s="1377"/>
      <c r="K1910" s="1377"/>
      <c r="L1910" s="1377"/>
      <c r="M1910" s="1368"/>
      <c r="N1910" s="33">
        <v>13</v>
      </c>
    </row>
    <row r="1911" spans="1:14" ht="14.25" customHeight="1" x14ac:dyDescent="0.15">
      <c r="A1911" s="55"/>
      <c r="B1911" s="1329"/>
      <c r="C1911" s="1091"/>
      <c r="D1911" s="1373" t="s">
        <v>1378</v>
      </c>
      <c r="E1911" s="1373"/>
      <c r="F1911" s="1091"/>
      <c r="G1911" s="1091"/>
      <c r="H1911" s="1091"/>
      <c r="I1911" s="1091"/>
      <c r="J1911" s="1091"/>
      <c r="K1911" s="1091"/>
      <c r="L1911" s="1091"/>
      <c r="M1911" s="1369"/>
      <c r="N1911" s="57"/>
    </row>
    <row r="1912" spans="1:14" ht="14.25" customHeight="1" x14ac:dyDescent="0.15">
      <c r="A1912" s="55"/>
      <c r="B1912" s="1329"/>
      <c r="C1912" s="1091"/>
      <c r="D1912" s="1373" t="s">
        <v>1377</v>
      </c>
      <c r="E1912" s="1373"/>
      <c r="F1912" s="1375">
        <v>4464271</v>
      </c>
      <c r="G1912" s="1375"/>
      <c r="H1912" s="1375"/>
      <c r="I1912" s="1373" t="s">
        <v>547</v>
      </c>
      <c r="J1912" s="1373"/>
      <c r="K1912" s="1373"/>
      <c r="L1912" s="1373"/>
      <c r="M1912" s="1369"/>
      <c r="N1912" s="35">
        <v>234</v>
      </c>
    </row>
    <row r="1913" spans="1:14" ht="14.25" customHeight="1" x14ac:dyDescent="0.15">
      <c r="A1913" s="55"/>
      <c r="B1913" s="1329"/>
      <c r="C1913" s="1091"/>
      <c r="D1913" s="1373" t="s">
        <v>1378</v>
      </c>
      <c r="E1913" s="1373"/>
      <c r="F1913" s="1091"/>
      <c r="G1913" s="1091"/>
      <c r="H1913" s="1091"/>
      <c r="I1913" s="1091"/>
      <c r="J1913" s="1091"/>
      <c r="K1913" s="1091"/>
      <c r="L1913" s="1091"/>
      <c r="M1913" s="1369"/>
      <c r="N1913" s="57"/>
    </row>
    <row r="1914" spans="1:14" ht="14.25" customHeight="1" x14ac:dyDescent="0.15">
      <c r="A1914" s="55"/>
      <c r="B1914" s="1329"/>
      <c r="C1914" s="1091"/>
      <c r="D1914" s="1373" t="s">
        <v>1377</v>
      </c>
      <c r="E1914" s="1373"/>
      <c r="F1914" s="1375">
        <v>4464272</v>
      </c>
      <c r="G1914" s="1375"/>
      <c r="H1914" s="1375"/>
      <c r="I1914" s="1373" t="s">
        <v>547</v>
      </c>
      <c r="J1914" s="1373"/>
      <c r="K1914" s="1373"/>
      <c r="L1914" s="1373"/>
      <c r="M1914" s="1369"/>
      <c r="N1914" s="35">
        <v>35</v>
      </c>
    </row>
    <row r="1915" spans="1:14" ht="14.25" customHeight="1" x14ac:dyDescent="0.15">
      <c r="A1915" s="55"/>
      <c r="B1915" s="1329"/>
      <c r="C1915" s="1091"/>
      <c r="D1915" s="1373" t="s">
        <v>1378</v>
      </c>
      <c r="E1915" s="1373"/>
      <c r="F1915" s="1091"/>
      <c r="G1915" s="1091"/>
      <c r="H1915" s="1091"/>
      <c r="I1915" s="1091"/>
      <c r="J1915" s="1091"/>
      <c r="K1915" s="1091"/>
      <c r="L1915" s="1091"/>
      <c r="M1915" s="1370"/>
      <c r="N1915" s="41"/>
    </row>
    <row r="1916" spans="1:14" ht="18" customHeight="1" x14ac:dyDescent="0.15">
      <c r="A1916" s="56"/>
      <c r="B1916" s="1152"/>
      <c r="C1916" s="1154"/>
      <c r="D1916" s="1152"/>
      <c r="E1916" s="1154"/>
      <c r="F1916" s="1152"/>
      <c r="G1916" s="1153"/>
      <c r="H1916" s="1154"/>
      <c r="I1916" s="1152"/>
      <c r="J1916" s="1153"/>
      <c r="K1916" s="1153"/>
      <c r="L1916" s="1154"/>
      <c r="M1916" s="47" t="s">
        <v>548</v>
      </c>
      <c r="N1916" s="48">
        <v>282</v>
      </c>
    </row>
    <row r="1917" spans="1:14" ht="14.25" customHeight="1" x14ac:dyDescent="0.15">
      <c r="A1917" s="49" t="s">
        <v>538</v>
      </c>
      <c r="B1917" s="1386" t="s">
        <v>539</v>
      </c>
      <c r="C1917" s="1387"/>
      <c r="D1917" s="1386" t="s">
        <v>540</v>
      </c>
      <c r="E1917" s="1387"/>
      <c r="F1917" s="1386" t="s">
        <v>541</v>
      </c>
      <c r="G1917" s="1390"/>
      <c r="H1917" s="1387"/>
      <c r="I1917" s="1386" t="s">
        <v>542</v>
      </c>
      <c r="J1917" s="1390"/>
      <c r="K1917" s="1390"/>
      <c r="L1917" s="1387"/>
      <c r="M1917" s="1381" t="s">
        <v>543</v>
      </c>
      <c r="N1917" s="1383" t="s">
        <v>544</v>
      </c>
    </row>
    <row r="1918" spans="1:14" ht="5" customHeight="1" x14ac:dyDescent="0.15">
      <c r="A1918" s="1385">
        <v>2953</v>
      </c>
      <c r="B1918" s="1388"/>
      <c r="C1918" s="1389"/>
      <c r="D1918" s="1388"/>
      <c r="E1918" s="1389"/>
      <c r="F1918" s="1388"/>
      <c r="G1918" s="1391"/>
      <c r="H1918" s="1389"/>
      <c r="I1918" s="1388"/>
      <c r="J1918" s="1391"/>
      <c r="K1918" s="1391"/>
      <c r="L1918" s="1389"/>
      <c r="M1918" s="1382"/>
      <c r="N1918" s="1384"/>
    </row>
    <row r="1919" spans="1:14" ht="16.5" customHeight="1" x14ac:dyDescent="0.15">
      <c r="A1919" s="1385"/>
      <c r="B1919" s="1376" t="s">
        <v>1382</v>
      </c>
      <c r="C1919" s="1377"/>
      <c r="D1919" s="1377" t="s">
        <v>1383</v>
      </c>
      <c r="E1919" s="1377"/>
      <c r="F1919" s="1378">
        <v>4462458</v>
      </c>
      <c r="G1919" s="1378"/>
      <c r="H1919" s="1378"/>
      <c r="I1919" s="1377" t="s">
        <v>547</v>
      </c>
      <c r="J1919" s="1377"/>
      <c r="K1919" s="1377"/>
      <c r="L1919" s="1377"/>
      <c r="M1919" s="1368"/>
      <c r="N1919" s="33">
        <v>13</v>
      </c>
    </row>
    <row r="1920" spans="1:14" ht="18" customHeight="1" x14ac:dyDescent="0.15">
      <c r="A1920" s="34"/>
      <c r="B1920" s="1329"/>
      <c r="C1920" s="1091"/>
      <c r="D1920" s="1373" t="s">
        <v>1383</v>
      </c>
      <c r="E1920" s="1373"/>
      <c r="F1920" s="1375">
        <v>4462459</v>
      </c>
      <c r="G1920" s="1375"/>
      <c r="H1920" s="1375"/>
      <c r="I1920" s="1373" t="s">
        <v>547</v>
      </c>
      <c r="J1920" s="1373"/>
      <c r="K1920" s="1373"/>
      <c r="L1920" s="1373"/>
      <c r="M1920" s="1369"/>
      <c r="N1920" s="35">
        <v>26</v>
      </c>
    </row>
    <row r="1921" spans="1:14" ht="19.5" customHeight="1" x14ac:dyDescent="0.15">
      <c r="A1921" s="34"/>
      <c r="B1921" s="1329"/>
      <c r="C1921" s="1091"/>
      <c r="D1921" s="1373" t="s">
        <v>1383</v>
      </c>
      <c r="E1921" s="1373"/>
      <c r="F1921" s="1375">
        <v>4462460</v>
      </c>
      <c r="G1921" s="1375"/>
      <c r="H1921" s="1375"/>
      <c r="I1921" s="1373" t="s">
        <v>547</v>
      </c>
      <c r="J1921" s="1373"/>
      <c r="K1921" s="1373"/>
      <c r="L1921" s="1373"/>
      <c r="M1921" s="1370"/>
      <c r="N1921" s="37">
        <v>35</v>
      </c>
    </row>
    <row r="1922" spans="1:14" ht="18" customHeight="1" x14ac:dyDescent="0.15">
      <c r="A1922" s="44"/>
      <c r="B1922" s="1152"/>
      <c r="C1922" s="1154"/>
      <c r="D1922" s="1152"/>
      <c r="E1922" s="1154"/>
      <c r="F1922" s="1152"/>
      <c r="G1922" s="1153"/>
      <c r="H1922" s="1154"/>
      <c r="I1922" s="1152"/>
      <c r="J1922" s="1153"/>
      <c r="K1922" s="1153"/>
      <c r="L1922" s="1154"/>
      <c r="M1922" s="47" t="s">
        <v>548</v>
      </c>
      <c r="N1922" s="48">
        <v>74</v>
      </c>
    </row>
    <row r="1923" spans="1:14" ht="18" customHeight="1" x14ac:dyDescent="0.15">
      <c r="A1923" s="1381" t="s">
        <v>1384</v>
      </c>
      <c r="B1923" s="1396" t="s">
        <v>539</v>
      </c>
      <c r="C1923" s="1397"/>
      <c r="D1923" s="1396" t="s">
        <v>540</v>
      </c>
      <c r="E1923" s="1397"/>
      <c r="F1923" s="1396" t="s">
        <v>541</v>
      </c>
      <c r="G1923" s="1398"/>
      <c r="H1923" s="1397"/>
      <c r="I1923" s="1396" t="s">
        <v>542</v>
      </c>
      <c r="J1923" s="1398"/>
      <c r="K1923" s="1398"/>
      <c r="L1923" s="1397"/>
      <c r="M1923" s="50" t="s">
        <v>543</v>
      </c>
      <c r="N1923" s="51" t="s">
        <v>544</v>
      </c>
    </row>
    <row r="1924" spans="1:14" ht="26.25" customHeight="1" x14ac:dyDescent="0.15">
      <c r="A1924" s="1394"/>
      <c r="B1924" s="1376" t="s">
        <v>1385</v>
      </c>
      <c r="C1924" s="1377"/>
      <c r="D1924" s="1377" t="s">
        <v>1386</v>
      </c>
      <c r="E1924" s="1377"/>
      <c r="F1924" s="1378">
        <v>4463744</v>
      </c>
      <c r="G1924" s="1378"/>
      <c r="H1924" s="1378"/>
      <c r="I1924" s="1377" t="s">
        <v>547</v>
      </c>
      <c r="J1924" s="1377"/>
      <c r="K1924" s="1377"/>
      <c r="L1924" s="1377"/>
      <c r="M1924" s="52"/>
      <c r="N1924" s="43">
        <v>334</v>
      </c>
    </row>
    <row r="1925" spans="1:14" ht="17.75" customHeight="1" x14ac:dyDescent="0.15">
      <c r="A1925" s="1395"/>
      <c r="B1925" s="1365"/>
      <c r="C1925" s="1366"/>
      <c r="D1925" s="1365"/>
      <c r="E1925" s="1366"/>
      <c r="F1925" s="1365"/>
      <c r="G1925" s="1367"/>
      <c r="H1925" s="1366"/>
      <c r="I1925" s="1365"/>
      <c r="J1925" s="1367"/>
      <c r="K1925" s="1367"/>
      <c r="L1925" s="1366"/>
      <c r="M1925" s="38" t="s">
        <v>548</v>
      </c>
      <c r="N1925" s="40">
        <v>334</v>
      </c>
    </row>
    <row r="1926" spans="1:14" ht="2" customHeight="1" x14ac:dyDescent="0.15"/>
    <row r="1927" spans="1:14" ht="26" customHeight="1" x14ac:dyDescent="0.15">
      <c r="A1927" s="1392" t="s">
        <v>1384</v>
      </c>
      <c r="B1927" s="1374" t="s">
        <v>1387</v>
      </c>
      <c r="C1927" s="1373"/>
      <c r="D1927" s="1373" t="s">
        <v>1386</v>
      </c>
      <c r="E1927" s="1373"/>
      <c r="F1927" s="1375">
        <v>4464728</v>
      </c>
      <c r="G1927" s="1375"/>
      <c r="H1927" s="1375"/>
      <c r="I1927" s="1373" t="s">
        <v>547</v>
      </c>
      <c r="J1927" s="1373"/>
      <c r="K1927" s="1373"/>
      <c r="L1927" s="1373"/>
      <c r="M1927" s="69"/>
      <c r="N1927" s="37">
        <v>109</v>
      </c>
    </row>
    <row r="1928" spans="1:14" ht="18" customHeight="1" x14ac:dyDescent="0.15">
      <c r="A1928" s="1392"/>
      <c r="B1928" s="1365"/>
      <c r="C1928" s="1366"/>
      <c r="D1928" s="1365"/>
      <c r="E1928" s="1366"/>
      <c r="F1928" s="1365"/>
      <c r="G1928" s="1367"/>
      <c r="H1928" s="1366"/>
      <c r="I1928" s="1365"/>
      <c r="J1928" s="1367"/>
      <c r="K1928" s="1367"/>
      <c r="L1928" s="1366"/>
      <c r="M1928" s="38" t="s">
        <v>548</v>
      </c>
      <c r="N1928" s="40">
        <v>109</v>
      </c>
    </row>
    <row r="1929" spans="1:14" ht="26.25" customHeight="1" x14ac:dyDescent="0.15">
      <c r="A1929" s="1392"/>
      <c r="B1929" s="1376" t="s">
        <v>1388</v>
      </c>
      <c r="C1929" s="1377"/>
      <c r="D1929" s="1377" t="s">
        <v>1386</v>
      </c>
      <c r="E1929" s="1377"/>
      <c r="F1929" s="1378">
        <v>4465976</v>
      </c>
      <c r="G1929" s="1378"/>
      <c r="H1929" s="1378"/>
      <c r="I1929" s="1377" t="s">
        <v>547</v>
      </c>
      <c r="J1929" s="1377"/>
      <c r="K1929" s="1377"/>
      <c r="L1929" s="1377"/>
      <c r="M1929" s="52"/>
      <c r="N1929" s="60">
        <v>1130</v>
      </c>
    </row>
    <row r="1930" spans="1:14" ht="18" customHeight="1" x14ac:dyDescent="0.15">
      <c r="A1930" s="1392"/>
      <c r="B1930" s="1365"/>
      <c r="C1930" s="1366"/>
      <c r="D1930" s="1365"/>
      <c r="E1930" s="1366"/>
      <c r="F1930" s="1365"/>
      <c r="G1930" s="1367"/>
      <c r="H1930" s="1366"/>
      <c r="I1930" s="1365"/>
      <c r="J1930" s="1367"/>
      <c r="K1930" s="1367"/>
      <c r="L1930" s="1366"/>
      <c r="M1930" s="38" t="s">
        <v>548</v>
      </c>
      <c r="N1930" s="39">
        <v>1130</v>
      </c>
    </row>
    <row r="1931" spans="1:14" ht="26.25" customHeight="1" x14ac:dyDescent="0.15">
      <c r="A1931" s="1392"/>
      <c r="B1931" s="1376" t="s">
        <v>1389</v>
      </c>
      <c r="C1931" s="1377"/>
      <c r="D1931" s="1377" t="s">
        <v>1390</v>
      </c>
      <c r="E1931" s="1377"/>
      <c r="F1931" s="1378">
        <v>4469331</v>
      </c>
      <c r="G1931" s="1378"/>
      <c r="H1931" s="1378"/>
      <c r="I1931" s="1377" t="s">
        <v>547</v>
      </c>
      <c r="J1931" s="1377"/>
      <c r="K1931" s="1377"/>
      <c r="L1931" s="1377"/>
      <c r="M1931" s="52"/>
      <c r="N1931" s="43">
        <v>69</v>
      </c>
    </row>
    <row r="1932" spans="1:14" ht="18" customHeight="1" x14ac:dyDescent="0.15">
      <c r="A1932" s="1393"/>
      <c r="B1932" s="1152"/>
      <c r="C1932" s="1154"/>
      <c r="D1932" s="1152"/>
      <c r="E1932" s="1154"/>
      <c r="F1932" s="1152"/>
      <c r="G1932" s="1153"/>
      <c r="H1932" s="1154"/>
      <c r="I1932" s="1152"/>
      <c r="J1932" s="1153"/>
      <c r="K1932" s="1153"/>
      <c r="L1932" s="1154"/>
      <c r="M1932" s="47" t="s">
        <v>548</v>
      </c>
      <c r="N1932" s="48">
        <v>69</v>
      </c>
    </row>
    <row r="1933" spans="1:14" ht="14.25" customHeight="1" x14ac:dyDescent="0.15">
      <c r="A1933" s="32" t="s">
        <v>538</v>
      </c>
      <c r="B1933" s="1386" t="s">
        <v>539</v>
      </c>
      <c r="C1933" s="1387"/>
      <c r="D1933" s="1386" t="s">
        <v>540</v>
      </c>
      <c r="E1933" s="1387"/>
      <c r="F1933" s="1386" t="s">
        <v>541</v>
      </c>
      <c r="G1933" s="1390"/>
      <c r="H1933" s="1387"/>
      <c r="I1933" s="1386" t="s">
        <v>542</v>
      </c>
      <c r="J1933" s="1390"/>
      <c r="K1933" s="1390"/>
      <c r="L1933" s="1387"/>
      <c r="M1933" s="32" t="s">
        <v>543</v>
      </c>
      <c r="N1933" s="61" t="s">
        <v>544</v>
      </c>
    </row>
    <row r="1934" spans="1:14" ht="14.25" customHeight="1" x14ac:dyDescent="0.15">
      <c r="A1934" s="68">
        <v>385</v>
      </c>
      <c r="B1934" s="1365"/>
      <c r="C1934" s="1366"/>
      <c r="D1934" s="1365"/>
      <c r="E1934" s="1366"/>
      <c r="F1934" s="1365"/>
      <c r="G1934" s="1367"/>
      <c r="H1934" s="1366"/>
      <c r="I1934" s="1365"/>
      <c r="J1934" s="1367"/>
      <c r="K1934" s="1367"/>
      <c r="L1934" s="1366"/>
      <c r="M1934" s="62"/>
      <c r="N1934" s="62"/>
    </row>
    <row r="1935" spans="1:14" ht="14.25" customHeight="1" x14ac:dyDescent="0.15">
      <c r="A1935" s="34"/>
      <c r="B1935" s="1376" t="s">
        <v>1391</v>
      </c>
      <c r="C1935" s="1377"/>
      <c r="D1935" s="1377" t="s">
        <v>1392</v>
      </c>
      <c r="E1935" s="1377"/>
      <c r="F1935" s="1378">
        <v>4467278</v>
      </c>
      <c r="G1935" s="1378"/>
      <c r="H1935" s="1378"/>
      <c r="I1935" s="1377" t="s">
        <v>547</v>
      </c>
      <c r="J1935" s="1377"/>
      <c r="K1935" s="1377"/>
      <c r="L1935" s="1377"/>
      <c r="M1935" s="1368"/>
      <c r="N1935" s="33">
        <v>91</v>
      </c>
    </row>
    <row r="1936" spans="1:14" ht="14.25" customHeight="1" x14ac:dyDescent="0.15">
      <c r="A1936" s="34"/>
      <c r="B1936" s="1329"/>
      <c r="C1936" s="1091"/>
      <c r="D1936" s="1373" t="s">
        <v>1393</v>
      </c>
      <c r="E1936" s="1373"/>
      <c r="F1936" s="1091"/>
      <c r="G1936" s="1091"/>
      <c r="H1936" s="1091"/>
      <c r="I1936" s="1091"/>
      <c r="J1936" s="1091"/>
      <c r="K1936" s="1091"/>
      <c r="L1936" s="1091"/>
      <c r="M1936" s="1369"/>
      <c r="N1936" s="57"/>
    </row>
    <row r="1937" spans="1:14" ht="14.25" customHeight="1" x14ac:dyDescent="0.15">
      <c r="A1937" s="34"/>
      <c r="B1937" s="1329"/>
      <c r="C1937" s="1091"/>
      <c r="D1937" s="1373" t="s">
        <v>1392</v>
      </c>
      <c r="E1937" s="1373"/>
      <c r="F1937" s="1375">
        <v>4467279</v>
      </c>
      <c r="G1937" s="1375"/>
      <c r="H1937" s="1375"/>
      <c r="I1937" s="1373" t="s">
        <v>547</v>
      </c>
      <c r="J1937" s="1373"/>
      <c r="K1937" s="1373"/>
      <c r="L1937" s="1373"/>
      <c r="M1937" s="1369"/>
      <c r="N1937" s="35">
        <v>57</v>
      </c>
    </row>
    <row r="1938" spans="1:14" ht="14.25" customHeight="1" x14ac:dyDescent="0.15">
      <c r="A1938" s="34"/>
      <c r="B1938" s="1329"/>
      <c r="C1938" s="1091"/>
      <c r="D1938" s="1373" t="s">
        <v>1393</v>
      </c>
      <c r="E1938" s="1373"/>
      <c r="F1938" s="1091"/>
      <c r="G1938" s="1091"/>
      <c r="H1938" s="1091"/>
      <c r="I1938" s="1091"/>
      <c r="J1938" s="1091"/>
      <c r="K1938" s="1091"/>
      <c r="L1938" s="1091"/>
      <c r="M1938" s="1370"/>
      <c r="N1938" s="41"/>
    </row>
    <row r="1939" spans="1:14" ht="18" customHeight="1" x14ac:dyDescent="0.15">
      <c r="A1939" s="34"/>
      <c r="B1939" s="1365"/>
      <c r="C1939" s="1366"/>
      <c r="D1939" s="1365"/>
      <c r="E1939" s="1366"/>
      <c r="F1939" s="1365"/>
      <c r="G1939" s="1367"/>
      <c r="H1939" s="1366"/>
      <c r="I1939" s="1365"/>
      <c r="J1939" s="1367"/>
      <c r="K1939" s="1367"/>
      <c r="L1939" s="1366"/>
      <c r="M1939" s="38" t="s">
        <v>548</v>
      </c>
      <c r="N1939" s="40">
        <v>148</v>
      </c>
    </row>
    <row r="1940" spans="1:14" ht="14.25" customHeight="1" x14ac:dyDescent="0.15">
      <c r="A1940" s="34"/>
      <c r="B1940" s="1376" t="s">
        <v>1394</v>
      </c>
      <c r="C1940" s="1377"/>
      <c r="D1940" s="1377" t="s">
        <v>1392</v>
      </c>
      <c r="E1940" s="1377"/>
      <c r="F1940" s="1378">
        <v>4469788</v>
      </c>
      <c r="G1940" s="1378"/>
      <c r="H1940" s="1378"/>
      <c r="I1940" s="1377" t="s">
        <v>547</v>
      </c>
      <c r="J1940" s="1377"/>
      <c r="K1940" s="1377"/>
      <c r="L1940" s="1377"/>
      <c r="M1940" s="1379"/>
      <c r="N1940" s="33">
        <v>35</v>
      </c>
    </row>
    <row r="1941" spans="1:14" ht="14.25" customHeight="1" x14ac:dyDescent="0.15">
      <c r="A1941" s="34"/>
      <c r="B1941" s="1329"/>
      <c r="C1941" s="1091"/>
      <c r="D1941" s="1373" t="s">
        <v>1393</v>
      </c>
      <c r="E1941" s="1373"/>
      <c r="F1941" s="1091"/>
      <c r="G1941" s="1091"/>
      <c r="H1941" s="1091"/>
      <c r="I1941" s="1091"/>
      <c r="J1941" s="1091"/>
      <c r="K1941" s="1091"/>
      <c r="L1941" s="1091"/>
      <c r="M1941" s="1380"/>
      <c r="N1941" s="41"/>
    </row>
    <row r="1942" spans="1:14" ht="18" customHeight="1" x14ac:dyDescent="0.15">
      <c r="A1942" s="44"/>
      <c r="B1942" s="1152"/>
      <c r="C1942" s="1154"/>
      <c r="D1942" s="1152"/>
      <c r="E1942" s="1154"/>
      <c r="F1942" s="1152"/>
      <c r="G1942" s="1153"/>
      <c r="H1942" s="1154"/>
      <c r="I1942" s="1152"/>
      <c r="J1942" s="1153"/>
      <c r="K1942" s="1153"/>
      <c r="L1942" s="1154"/>
      <c r="M1942" s="47" t="s">
        <v>548</v>
      </c>
      <c r="N1942" s="48">
        <v>35</v>
      </c>
    </row>
    <row r="1943" spans="1:14" ht="14.25" customHeight="1" x14ac:dyDescent="0.15">
      <c r="A1943" s="32" t="s">
        <v>538</v>
      </c>
      <c r="B1943" s="1386" t="s">
        <v>539</v>
      </c>
      <c r="C1943" s="1387"/>
      <c r="D1943" s="1386" t="s">
        <v>540</v>
      </c>
      <c r="E1943" s="1387"/>
      <c r="F1943" s="1386" t="s">
        <v>541</v>
      </c>
      <c r="G1943" s="1390"/>
      <c r="H1943" s="1387"/>
      <c r="I1943" s="1386" t="s">
        <v>542</v>
      </c>
      <c r="J1943" s="1390"/>
      <c r="K1943" s="1390"/>
      <c r="L1943" s="1387"/>
      <c r="M1943" s="1381" t="s">
        <v>543</v>
      </c>
      <c r="N1943" s="1383" t="s">
        <v>544</v>
      </c>
    </row>
    <row r="1944" spans="1:14" ht="5" customHeight="1" x14ac:dyDescent="0.15">
      <c r="A1944" s="1385">
        <v>4200</v>
      </c>
      <c r="B1944" s="1388"/>
      <c r="C1944" s="1389"/>
      <c r="D1944" s="1388"/>
      <c r="E1944" s="1389"/>
      <c r="F1944" s="1388"/>
      <c r="G1944" s="1391"/>
      <c r="H1944" s="1389"/>
      <c r="I1944" s="1388"/>
      <c r="J1944" s="1391"/>
      <c r="K1944" s="1391"/>
      <c r="L1944" s="1389"/>
      <c r="M1944" s="1382"/>
      <c r="N1944" s="1384"/>
    </row>
    <row r="1945" spans="1:14" ht="16.5" customHeight="1" x14ac:dyDescent="0.15">
      <c r="A1945" s="1385"/>
      <c r="B1945" s="1376" t="s">
        <v>1395</v>
      </c>
      <c r="C1945" s="1377"/>
      <c r="D1945" s="1377" t="s">
        <v>1396</v>
      </c>
      <c r="E1945" s="1377"/>
      <c r="F1945" s="1378">
        <v>4463100</v>
      </c>
      <c r="G1945" s="1378"/>
      <c r="H1945" s="1378"/>
      <c r="I1945" s="1377" t="s">
        <v>547</v>
      </c>
      <c r="J1945" s="1377"/>
      <c r="K1945" s="1377"/>
      <c r="L1945" s="1377"/>
      <c r="M1945" s="1379"/>
      <c r="N1945" s="33">
        <v>23</v>
      </c>
    </row>
    <row r="1946" spans="1:14" ht="19.5" customHeight="1" x14ac:dyDescent="0.15">
      <c r="A1946" s="34"/>
      <c r="B1946" s="1329"/>
      <c r="C1946" s="1091"/>
      <c r="D1946" s="1373" t="s">
        <v>1396</v>
      </c>
      <c r="E1946" s="1373"/>
      <c r="F1946" s="1375">
        <v>4463101</v>
      </c>
      <c r="G1946" s="1375"/>
      <c r="H1946" s="1375"/>
      <c r="I1946" s="1373" t="s">
        <v>547</v>
      </c>
      <c r="J1946" s="1373"/>
      <c r="K1946" s="1373"/>
      <c r="L1946" s="1373"/>
      <c r="M1946" s="1380"/>
      <c r="N1946" s="37">
        <v>35</v>
      </c>
    </row>
    <row r="1947" spans="1:14" ht="18" customHeight="1" x14ac:dyDescent="0.15">
      <c r="A1947" s="34"/>
      <c r="B1947" s="1365"/>
      <c r="C1947" s="1366"/>
      <c r="D1947" s="1365"/>
      <c r="E1947" s="1366"/>
      <c r="F1947" s="1365"/>
      <c r="G1947" s="1367"/>
      <c r="H1947" s="1366"/>
      <c r="I1947" s="1365"/>
      <c r="J1947" s="1367"/>
      <c r="K1947" s="1367"/>
      <c r="L1947" s="1366"/>
      <c r="M1947" s="38" t="s">
        <v>548</v>
      </c>
      <c r="N1947" s="40">
        <v>58</v>
      </c>
    </row>
    <row r="1948" spans="1:14" ht="16.5" customHeight="1" x14ac:dyDescent="0.15">
      <c r="A1948" s="34"/>
      <c r="B1948" s="1376" t="s">
        <v>1397</v>
      </c>
      <c r="C1948" s="1377"/>
      <c r="D1948" s="1377" t="s">
        <v>1396</v>
      </c>
      <c r="E1948" s="1377"/>
      <c r="F1948" s="1378">
        <v>4464343</v>
      </c>
      <c r="G1948" s="1378"/>
      <c r="H1948" s="1378"/>
      <c r="I1948" s="1377" t="s">
        <v>547</v>
      </c>
      <c r="J1948" s="1377"/>
      <c r="K1948" s="1377"/>
      <c r="L1948" s="1377"/>
      <c r="M1948" s="1379"/>
      <c r="N1948" s="33">
        <v>23</v>
      </c>
    </row>
    <row r="1949" spans="1:14" ht="19.5" customHeight="1" x14ac:dyDescent="0.15">
      <c r="A1949" s="34"/>
      <c r="B1949" s="1329"/>
      <c r="C1949" s="1091"/>
      <c r="D1949" s="1373" t="s">
        <v>1396</v>
      </c>
      <c r="E1949" s="1373"/>
      <c r="F1949" s="1375">
        <v>4464344</v>
      </c>
      <c r="G1949" s="1375"/>
      <c r="H1949" s="1375"/>
      <c r="I1949" s="1373" t="s">
        <v>547</v>
      </c>
      <c r="J1949" s="1373"/>
      <c r="K1949" s="1373"/>
      <c r="L1949" s="1373"/>
      <c r="M1949" s="1380"/>
      <c r="N1949" s="37">
        <v>35</v>
      </c>
    </row>
    <row r="1950" spans="1:14" ht="18" customHeight="1" x14ac:dyDescent="0.15">
      <c r="A1950" s="34"/>
      <c r="B1950" s="1365"/>
      <c r="C1950" s="1366"/>
      <c r="D1950" s="1365"/>
      <c r="E1950" s="1366"/>
      <c r="F1950" s="1365"/>
      <c r="G1950" s="1367"/>
      <c r="H1950" s="1366"/>
      <c r="I1950" s="1365"/>
      <c r="J1950" s="1367"/>
      <c r="K1950" s="1367"/>
      <c r="L1950" s="1366"/>
      <c r="M1950" s="38" t="s">
        <v>548</v>
      </c>
      <c r="N1950" s="40">
        <v>58</v>
      </c>
    </row>
    <row r="1951" spans="1:14" ht="16.5" customHeight="1" x14ac:dyDescent="0.15">
      <c r="A1951" s="34"/>
      <c r="B1951" s="1376" t="s">
        <v>1398</v>
      </c>
      <c r="C1951" s="1377"/>
      <c r="D1951" s="1377" t="s">
        <v>1396</v>
      </c>
      <c r="E1951" s="1377"/>
      <c r="F1951" s="1378">
        <v>4465065</v>
      </c>
      <c r="G1951" s="1378"/>
      <c r="H1951" s="1378"/>
      <c r="I1951" s="1377" t="s">
        <v>547</v>
      </c>
      <c r="J1951" s="1377"/>
      <c r="K1951" s="1377"/>
      <c r="L1951" s="1377"/>
      <c r="M1951" s="1368"/>
      <c r="N1951" s="33">
        <v>23</v>
      </c>
    </row>
    <row r="1952" spans="1:14" ht="18" customHeight="1" x14ac:dyDescent="0.15">
      <c r="A1952" s="34"/>
      <c r="B1952" s="1329"/>
      <c r="C1952" s="1091"/>
      <c r="D1952" s="1373" t="s">
        <v>1396</v>
      </c>
      <c r="E1952" s="1373"/>
      <c r="F1952" s="1375">
        <v>4465066</v>
      </c>
      <c r="G1952" s="1375"/>
      <c r="H1952" s="1375"/>
      <c r="I1952" s="1373" t="s">
        <v>547</v>
      </c>
      <c r="J1952" s="1373"/>
      <c r="K1952" s="1373"/>
      <c r="L1952" s="1373"/>
      <c r="M1952" s="1369"/>
      <c r="N1952" s="35">
        <v>20</v>
      </c>
    </row>
    <row r="1953" spans="1:14" ht="19.5" customHeight="1" x14ac:dyDescent="0.15">
      <c r="A1953" s="34"/>
      <c r="B1953" s="1329"/>
      <c r="C1953" s="1091"/>
      <c r="D1953" s="1373" t="s">
        <v>1396</v>
      </c>
      <c r="E1953" s="1373"/>
      <c r="F1953" s="1375">
        <v>4465067</v>
      </c>
      <c r="G1953" s="1375"/>
      <c r="H1953" s="1375"/>
      <c r="I1953" s="1373" t="s">
        <v>547</v>
      </c>
      <c r="J1953" s="1373"/>
      <c r="K1953" s="1373"/>
      <c r="L1953" s="1373"/>
      <c r="M1953" s="1370"/>
      <c r="N1953" s="37">
        <v>35</v>
      </c>
    </row>
    <row r="1954" spans="1:14" ht="18" customHeight="1" x14ac:dyDescent="0.15">
      <c r="A1954" s="34"/>
      <c r="B1954" s="1365"/>
      <c r="C1954" s="1366"/>
      <c r="D1954" s="1365"/>
      <c r="E1954" s="1366"/>
      <c r="F1954" s="1365"/>
      <c r="G1954" s="1367"/>
      <c r="H1954" s="1366"/>
      <c r="I1954" s="1365"/>
      <c r="J1954" s="1367"/>
      <c r="K1954" s="1367"/>
      <c r="L1954" s="1366"/>
      <c r="M1954" s="38" t="s">
        <v>548</v>
      </c>
      <c r="N1954" s="40">
        <v>78</v>
      </c>
    </row>
    <row r="1955" spans="1:14" ht="16.5" customHeight="1" x14ac:dyDescent="0.15">
      <c r="A1955" s="34"/>
      <c r="B1955" s="1376" t="s">
        <v>1399</v>
      </c>
      <c r="C1955" s="1377"/>
      <c r="D1955" s="1377" t="s">
        <v>1400</v>
      </c>
      <c r="E1955" s="1377"/>
      <c r="F1955" s="1378">
        <v>4468781</v>
      </c>
      <c r="G1955" s="1378"/>
      <c r="H1955" s="1378"/>
      <c r="I1955" s="1377" t="s">
        <v>547</v>
      </c>
      <c r="J1955" s="1377"/>
      <c r="K1955" s="1377"/>
      <c r="L1955" s="1377"/>
      <c r="M1955" s="1379"/>
      <c r="N1955" s="33">
        <v>23</v>
      </c>
    </row>
    <row r="1956" spans="1:14" ht="19.5" customHeight="1" x14ac:dyDescent="0.15">
      <c r="A1956" s="34"/>
      <c r="B1956" s="1329"/>
      <c r="C1956" s="1091"/>
      <c r="D1956" s="1373" t="s">
        <v>1400</v>
      </c>
      <c r="E1956" s="1373"/>
      <c r="F1956" s="1375">
        <v>4468782</v>
      </c>
      <c r="G1956" s="1375"/>
      <c r="H1956" s="1375"/>
      <c r="I1956" s="1373" t="s">
        <v>547</v>
      </c>
      <c r="J1956" s="1373"/>
      <c r="K1956" s="1373"/>
      <c r="L1956" s="1373"/>
      <c r="M1956" s="1380"/>
      <c r="N1956" s="37">
        <v>35</v>
      </c>
    </row>
    <row r="1957" spans="1:14" ht="18" customHeight="1" x14ac:dyDescent="0.15">
      <c r="A1957" s="34"/>
      <c r="B1957" s="1365"/>
      <c r="C1957" s="1366"/>
      <c r="D1957" s="1365"/>
      <c r="E1957" s="1366"/>
      <c r="F1957" s="1365"/>
      <c r="G1957" s="1367"/>
      <c r="H1957" s="1366"/>
      <c r="I1957" s="1365"/>
      <c r="J1957" s="1367"/>
      <c r="K1957" s="1367"/>
      <c r="L1957" s="1366"/>
      <c r="M1957" s="38" t="s">
        <v>548</v>
      </c>
      <c r="N1957" s="40">
        <v>58</v>
      </c>
    </row>
    <row r="1958" spans="1:14" ht="16.5" customHeight="1" x14ac:dyDescent="0.15">
      <c r="A1958" s="34"/>
      <c r="B1958" s="1376" t="s">
        <v>1401</v>
      </c>
      <c r="C1958" s="1377"/>
      <c r="D1958" s="1377" t="s">
        <v>1396</v>
      </c>
      <c r="E1958" s="1377"/>
      <c r="F1958" s="1378">
        <v>4468803</v>
      </c>
      <c r="G1958" s="1378"/>
      <c r="H1958" s="1378"/>
      <c r="I1958" s="1377" t="s">
        <v>547</v>
      </c>
      <c r="J1958" s="1377"/>
      <c r="K1958" s="1377"/>
      <c r="L1958" s="1377"/>
      <c r="M1958" s="1368"/>
      <c r="N1958" s="33">
        <v>23</v>
      </c>
    </row>
    <row r="1959" spans="1:14" ht="18" customHeight="1" x14ac:dyDescent="0.15">
      <c r="A1959" s="34"/>
      <c r="B1959" s="1329"/>
      <c r="C1959" s="1091"/>
      <c r="D1959" s="1373" t="s">
        <v>1396</v>
      </c>
      <c r="E1959" s="1373"/>
      <c r="F1959" s="1375">
        <v>4468804</v>
      </c>
      <c r="G1959" s="1375"/>
      <c r="H1959" s="1375"/>
      <c r="I1959" s="1373" t="s">
        <v>547</v>
      </c>
      <c r="J1959" s="1373"/>
      <c r="K1959" s="1373"/>
      <c r="L1959" s="1373"/>
      <c r="M1959" s="1369"/>
      <c r="N1959" s="35">
        <v>23</v>
      </c>
    </row>
    <row r="1960" spans="1:14" ht="18" customHeight="1" x14ac:dyDescent="0.15">
      <c r="A1960" s="34"/>
      <c r="B1960" s="1329"/>
      <c r="C1960" s="1091"/>
      <c r="D1960" s="1373" t="s">
        <v>1396</v>
      </c>
      <c r="E1960" s="1373"/>
      <c r="F1960" s="1375">
        <v>4468805</v>
      </c>
      <c r="G1960" s="1375"/>
      <c r="H1960" s="1375"/>
      <c r="I1960" s="1373" t="s">
        <v>547</v>
      </c>
      <c r="J1960" s="1373"/>
      <c r="K1960" s="1373"/>
      <c r="L1960" s="1373"/>
      <c r="M1960" s="1369"/>
      <c r="N1960" s="35">
        <v>50</v>
      </c>
    </row>
    <row r="1961" spans="1:14" ht="18" customHeight="1" x14ac:dyDescent="0.15">
      <c r="A1961" s="34"/>
      <c r="B1961" s="1329"/>
      <c r="C1961" s="1091"/>
      <c r="D1961" s="1373" t="s">
        <v>1396</v>
      </c>
      <c r="E1961" s="1373"/>
      <c r="F1961" s="1375">
        <v>4468806</v>
      </c>
      <c r="G1961" s="1375"/>
      <c r="H1961" s="1375"/>
      <c r="I1961" s="1373" t="s">
        <v>547</v>
      </c>
      <c r="J1961" s="1373"/>
      <c r="K1961" s="1373"/>
      <c r="L1961" s="1373"/>
      <c r="M1961" s="1369"/>
      <c r="N1961" s="35">
        <v>13</v>
      </c>
    </row>
    <row r="1962" spans="1:14" ht="19.5" customHeight="1" x14ac:dyDescent="0.15">
      <c r="A1962" s="34"/>
      <c r="B1962" s="1329"/>
      <c r="C1962" s="1091"/>
      <c r="D1962" s="1373" t="s">
        <v>1396</v>
      </c>
      <c r="E1962" s="1373"/>
      <c r="F1962" s="1375">
        <v>4468807</v>
      </c>
      <c r="G1962" s="1375"/>
      <c r="H1962" s="1375"/>
      <c r="I1962" s="1373" t="s">
        <v>547</v>
      </c>
      <c r="J1962" s="1373"/>
      <c r="K1962" s="1373"/>
      <c r="L1962" s="1373"/>
      <c r="M1962" s="1370"/>
      <c r="N1962" s="37">
        <v>35</v>
      </c>
    </row>
    <row r="1963" spans="1:14" ht="17.75" customHeight="1" x14ac:dyDescent="0.15">
      <c r="A1963" s="44"/>
      <c r="B1963" s="1365"/>
      <c r="C1963" s="1366"/>
      <c r="D1963" s="1365"/>
      <c r="E1963" s="1366"/>
      <c r="F1963" s="1365"/>
      <c r="G1963" s="1367"/>
      <c r="H1963" s="1366"/>
      <c r="I1963" s="1365"/>
      <c r="J1963" s="1367"/>
      <c r="K1963" s="1367"/>
      <c r="L1963" s="1366"/>
      <c r="M1963" s="38" t="s">
        <v>548</v>
      </c>
      <c r="N1963" s="40">
        <v>144</v>
      </c>
    </row>
    <row r="1964" spans="1:14" ht="2" customHeight="1" x14ac:dyDescent="0.15"/>
    <row r="1965" spans="1:14" ht="14.25" customHeight="1" x14ac:dyDescent="0.15">
      <c r="A1965" s="53" t="s">
        <v>538</v>
      </c>
      <c r="B1965" s="1374" t="s">
        <v>1402</v>
      </c>
      <c r="C1965" s="1373"/>
      <c r="D1965" s="1373"/>
      <c r="E1965" s="1373"/>
      <c r="F1965" s="1373"/>
      <c r="G1965" s="1373"/>
      <c r="H1965" s="1369"/>
      <c r="I1965" s="1373" t="s">
        <v>547</v>
      </c>
      <c r="J1965" s="1373"/>
      <c r="K1965" s="1373"/>
      <c r="L1965" s="1373"/>
      <c r="M1965" s="1369"/>
      <c r="N1965" s="35">
        <v>23</v>
      </c>
    </row>
    <row r="1966" spans="1:14" ht="21.5" customHeight="1" x14ac:dyDescent="0.15">
      <c r="A1966" s="54">
        <v>4200</v>
      </c>
      <c r="B1966" s="1371" t="s">
        <v>1403</v>
      </c>
      <c r="C1966" s="1372"/>
      <c r="D1966" s="1372"/>
      <c r="E1966" s="1372"/>
      <c r="F1966" s="1372"/>
      <c r="G1966" s="1372"/>
      <c r="H1966" s="1369"/>
      <c r="I1966" s="1373" t="s">
        <v>547</v>
      </c>
      <c r="J1966" s="1373"/>
      <c r="K1966" s="1373"/>
      <c r="L1966" s="1373"/>
      <c r="M1966" s="1369"/>
      <c r="N1966" s="35">
        <v>23</v>
      </c>
    </row>
    <row r="1967" spans="1:14" ht="18" customHeight="1" x14ac:dyDescent="0.15">
      <c r="A1967" s="55"/>
      <c r="B1967" s="1371" t="s">
        <v>1404</v>
      </c>
      <c r="C1967" s="1372"/>
      <c r="D1967" s="1372"/>
      <c r="E1967" s="1372"/>
      <c r="F1967" s="1372"/>
      <c r="G1967" s="1372"/>
      <c r="H1967" s="1369"/>
      <c r="I1967" s="1373" t="s">
        <v>547</v>
      </c>
      <c r="J1967" s="1373"/>
      <c r="K1967" s="1373"/>
      <c r="L1967" s="1373"/>
      <c r="M1967" s="1369"/>
      <c r="N1967" s="35">
        <v>50</v>
      </c>
    </row>
    <row r="1968" spans="1:14" ht="18" customHeight="1" x14ac:dyDescent="0.15">
      <c r="A1968" s="55"/>
      <c r="B1968" s="1371" t="s">
        <v>1405</v>
      </c>
      <c r="C1968" s="1372"/>
      <c r="D1968" s="1372"/>
      <c r="E1968" s="1372"/>
      <c r="F1968" s="1372"/>
      <c r="G1968" s="1372"/>
      <c r="H1968" s="1369"/>
      <c r="I1968" s="1373" t="s">
        <v>547</v>
      </c>
      <c r="J1968" s="1373"/>
      <c r="K1968" s="1373"/>
      <c r="L1968" s="1373"/>
      <c r="M1968" s="1369"/>
      <c r="N1968" s="35">
        <v>13</v>
      </c>
    </row>
    <row r="1969" spans="1:14" ht="19.5" customHeight="1" x14ac:dyDescent="0.15">
      <c r="A1969" s="55"/>
      <c r="B1969" s="1371" t="s">
        <v>1406</v>
      </c>
      <c r="C1969" s="1372"/>
      <c r="D1969" s="1372"/>
      <c r="E1969" s="1372"/>
      <c r="F1969" s="1372"/>
      <c r="G1969" s="1372"/>
      <c r="H1969" s="1369"/>
      <c r="I1969" s="1373" t="s">
        <v>547</v>
      </c>
      <c r="J1969" s="1373"/>
      <c r="K1969" s="1373"/>
      <c r="L1969" s="1373"/>
      <c r="M1969" s="1370"/>
      <c r="N1969" s="37">
        <v>35</v>
      </c>
    </row>
    <row r="1970" spans="1:14" ht="18" customHeight="1" x14ac:dyDescent="0.15">
      <c r="A1970" s="55"/>
      <c r="B1970" s="1365"/>
      <c r="C1970" s="1366"/>
      <c r="D1970" s="1365"/>
      <c r="E1970" s="1366"/>
      <c r="F1970" s="1365"/>
      <c r="G1970" s="1367"/>
      <c r="H1970" s="1366"/>
      <c r="I1970" s="1365"/>
      <c r="J1970" s="1367"/>
      <c r="K1970" s="1367"/>
      <c r="L1970" s="1366"/>
      <c r="M1970" s="38" t="s">
        <v>548</v>
      </c>
      <c r="N1970" s="40">
        <v>144</v>
      </c>
    </row>
    <row r="1971" spans="1:14" ht="16.5" customHeight="1" x14ac:dyDescent="0.15">
      <c r="A1971" s="55"/>
      <c r="B1971" s="1376" t="s">
        <v>1407</v>
      </c>
      <c r="C1971" s="1377"/>
      <c r="D1971" s="1377"/>
      <c r="E1971" s="1377"/>
      <c r="F1971" s="1377"/>
      <c r="G1971" s="1377"/>
      <c r="H1971" s="1368"/>
      <c r="I1971" s="1377" t="s">
        <v>547</v>
      </c>
      <c r="J1971" s="1377"/>
      <c r="K1971" s="1377"/>
      <c r="L1971" s="1377"/>
      <c r="M1971" s="1368"/>
      <c r="N1971" s="33">
        <v>23</v>
      </c>
    </row>
    <row r="1972" spans="1:14" ht="18" customHeight="1" x14ac:dyDescent="0.15">
      <c r="A1972" s="55"/>
      <c r="B1972" s="1371" t="s">
        <v>1408</v>
      </c>
      <c r="C1972" s="1372"/>
      <c r="D1972" s="1372"/>
      <c r="E1972" s="1372"/>
      <c r="F1972" s="1372"/>
      <c r="G1972" s="1372"/>
      <c r="H1972" s="1369"/>
      <c r="I1972" s="1373" t="s">
        <v>547</v>
      </c>
      <c r="J1972" s="1373"/>
      <c r="K1972" s="1373"/>
      <c r="L1972" s="1373"/>
      <c r="M1972" s="1369"/>
      <c r="N1972" s="35">
        <v>16</v>
      </c>
    </row>
    <row r="1973" spans="1:14" ht="19.5" customHeight="1" x14ac:dyDescent="0.15">
      <c r="A1973" s="55"/>
      <c r="B1973" s="1371" t="s">
        <v>1409</v>
      </c>
      <c r="C1973" s="1372"/>
      <c r="D1973" s="1372"/>
      <c r="E1973" s="1372"/>
      <c r="F1973" s="1372"/>
      <c r="G1973" s="1372"/>
      <c r="H1973" s="1369"/>
      <c r="I1973" s="1373" t="s">
        <v>547</v>
      </c>
      <c r="J1973" s="1373"/>
      <c r="K1973" s="1373"/>
      <c r="L1973" s="1373"/>
      <c r="M1973" s="1370"/>
      <c r="N1973" s="37">
        <v>35</v>
      </c>
    </row>
    <row r="1974" spans="1:14" ht="18" customHeight="1" x14ac:dyDescent="0.15">
      <c r="A1974" s="56"/>
      <c r="B1974" s="1365"/>
      <c r="C1974" s="1366"/>
      <c r="D1974" s="1365"/>
      <c r="E1974" s="1366"/>
      <c r="F1974" s="1365"/>
      <c r="G1974" s="1367"/>
      <c r="H1974" s="1366"/>
      <c r="I1974" s="1365"/>
      <c r="J1974" s="1367"/>
      <c r="K1974" s="1367"/>
      <c r="L1974" s="1366"/>
      <c r="M1974" s="38" t="s">
        <v>548</v>
      </c>
      <c r="N1974" s="40">
        <v>74</v>
      </c>
    </row>
    <row r="1975" spans="1:14" ht="9" customHeight="1" x14ac:dyDescent="0.15">
      <c r="A1975" s="31"/>
      <c r="B1975" s="1360"/>
      <c r="C1975" s="1361"/>
      <c r="D1975" s="1360"/>
      <c r="E1975" s="1361"/>
      <c r="F1975" s="1360"/>
      <c r="G1975" s="1077"/>
      <c r="H1975" s="1361"/>
      <c r="I1975" s="1360"/>
      <c r="J1975" s="1077"/>
      <c r="K1975" s="1077"/>
      <c r="L1975" s="1361"/>
      <c r="M1975" s="1360"/>
      <c r="N1975" s="1361"/>
    </row>
    <row r="1976" spans="1:14" ht="26" customHeight="1" x14ac:dyDescent="0.15">
      <c r="A1976" s="80"/>
      <c r="B1976" s="1362"/>
      <c r="C1976" s="1363"/>
      <c r="D1976" s="1362"/>
      <c r="E1976" s="1363"/>
      <c r="F1976" s="1362"/>
      <c r="G1976" s="1364"/>
      <c r="H1976" s="1363"/>
      <c r="I1976" s="1362"/>
      <c r="J1976" s="1364"/>
      <c r="K1976" s="1364"/>
      <c r="L1976" s="1363"/>
      <c r="M1976" s="81" t="s">
        <v>1410</v>
      </c>
      <c r="N1976" s="82">
        <v>117931.8</v>
      </c>
    </row>
    <row r="1977" spans="1:14" ht="20" customHeight="1" x14ac:dyDescent="0.15">
      <c r="A1977" s="1150"/>
      <c r="B1977" s="1150"/>
      <c r="C1977" s="1150"/>
      <c r="D1977" s="1150"/>
      <c r="E1977" s="1150"/>
      <c r="F1977" s="1150"/>
      <c r="G1977" s="1151"/>
      <c r="H1977" s="1119"/>
      <c r="I1977" s="1120"/>
      <c r="J1977" s="1121"/>
      <c r="K1977" s="1119"/>
      <c r="L1977" s="1120"/>
      <c r="M1977" s="1121"/>
      <c r="N1977" s="31"/>
    </row>
    <row r="1978" spans="1:14" ht="18" customHeight="1" x14ac:dyDescent="0.15">
      <c r="A1978" s="1138" t="s">
        <v>1411</v>
      </c>
      <c r="B1978" s="1138"/>
      <c r="C1978" s="1138"/>
      <c r="D1978" s="1138"/>
      <c r="E1978" s="1138"/>
      <c r="F1978" s="1138"/>
      <c r="G1978" s="1299"/>
      <c r="H1978" s="1122" t="s">
        <v>1412</v>
      </c>
      <c r="I1978" s="1123"/>
      <c r="J1978" s="1123"/>
      <c r="K1978" s="1123"/>
      <c r="L1978" s="1123"/>
      <c r="M1978" s="1124"/>
      <c r="N1978" s="83">
        <v>0</v>
      </c>
    </row>
    <row r="1979" spans="1:14" ht="18" customHeight="1" x14ac:dyDescent="0.15">
      <c r="A1979" s="1138" t="s">
        <v>1413</v>
      </c>
      <c r="B1979" s="1138"/>
      <c r="C1979" s="1138"/>
      <c r="D1979" s="1138"/>
      <c r="E1979" s="1138"/>
      <c r="F1979" s="1138"/>
      <c r="G1979" s="1299"/>
      <c r="H1979" s="1129" t="s">
        <v>1414</v>
      </c>
      <c r="I1979" s="1082"/>
      <c r="J1979" s="1082"/>
      <c r="K1979" s="1082"/>
      <c r="L1979" s="1082"/>
      <c r="M1979" s="1130"/>
      <c r="N1979" s="84">
        <v>0</v>
      </c>
    </row>
    <row r="1980" spans="1:14" ht="18" customHeight="1" x14ac:dyDescent="0.15">
      <c r="A1980" s="1138" t="s">
        <v>1415</v>
      </c>
      <c r="B1980" s="1138"/>
      <c r="C1980" s="1138"/>
      <c r="D1980" s="1138"/>
      <c r="E1980" s="1138"/>
      <c r="F1980" s="1138"/>
      <c r="G1980" s="1299"/>
      <c r="H1980" s="1129" t="s">
        <v>1416</v>
      </c>
      <c r="I1980" s="1082"/>
      <c r="J1980" s="1082"/>
      <c r="K1980" s="1082"/>
      <c r="L1980" s="1082"/>
      <c r="M1980" s="1130"/>
      <c r="N1980" s="84">
        <v>0</v>
      </c>
    </row>
    <row r="1981" spans="1:14" ht="18" customHeight="1" x14ac:dyDescent="0.15">
      <c r="A1981" s="1138" t="s">
        <v>1417</v>
      </c>
      <c r="B1981" s="1138"/>
      <c r="C1981" s="1138"/>
      <c r="D1981" s="1138"/>
      <c r="E1981" s="1138"/>
      <c r="F1981" s="1138"/>
      <c r="G1981" s="1299"/>
      <c r="H1981" s="1129" t="s">
        <v>1418</v>
      </c>
      <c r="I1981" s="1082"/>
      <c r="J1981" s="1082"/>
      <c r="K1981" s="1082"/>
      <c r="L1981" s="1082"/>
      <c r="M1981" s="1130"/>
      <c r="N1981" s="85">
        <v>120245.56</v>
      </c>
    </row>
    <row r="1982" spans="1:14" ht="14.25" customHeight="1" x14ac:dyDescent="0.15">
      <c r="A1982" s="1138" t="s">
        <v>1419</v>
      </c>
      <c r="B1982" s="1138"/>
      <c r="C1982" s="1138"/>
      <c r="D1982" s="1138"/>
      <c r="E1982" s="1138"/>
      <c r="F1982" s="1138"/>
      <c r="G1982" s="1299"/>
      <c r="H1982" s="1131" t="s">
        <v>1420</v>
      </c>
      <c r="I1982" s="1125"/>
      <c r="J1982" s="1125"/>
      <c r="K1982" s="1125"/>
      <c r="L1982" s="1125"/>
      <c r="M1982" s="1132"/>
      <c r="N1982" s="1135">
        <v>0</v>
      </c>
    </row>
    <row r="1983" spans="1:14" ht="7.25" customHeight="1" x14ac:dyDescent="0.15">
      <c r="A1983" s="1302" t="s">
        <v>1421</v>
      </c>
      <c r="B1983" s="1302"/>
      <c r="C1983" s="1302"/>
      <c r="D1983" s="1302"/>
      <c r="E1983" s="1302"/>
      <c r="F1983" s="1302"/>
      <c r="G1983" s="1303"/>
      <c r="H1983" s="1140"/>
      <c r="I1983" s="1141"/>
      <c r="J1983" s="1141"/>
      <c r="K1983" s="1141"/>
      <c r="L1983" s="1141"/>
      <c r="M1983" s="1142"/>
      <c r="N1983" s="1143"/>
    </row>
    <row r="1984" spans="1:14" ht="7.25" customHeight="1" x14ac:dyDescent="0.15">
      <c r="A1984" s="1302"/>
      <c r="B1984" s="1302"/>
      <c r="C1984" s="1302"/>
      <c r="D1984" s="1302"/>
      <c r="E1984" s="1302"/>
      <c r="F1984" s="1302"/>
      <c r="G1984" s="1303"/>
      <c r="H1984" s="1149"/>
      <c r="I1984" s="1150"/>
      <c r="J1984" s="1151"/>
      <c r="K1984" s="1306" t="s">
        <v>1422</v>
      </c>
      <c r="L1984" s="1307"/>
      <c r="M1984" s="1308"/>
      <c r="N1984" s="1335">
        <v>120245.56</v>
      </c>
    </row>
    <row r="1985" spans="1:14" ht="11.75" customHeight="1" x14ac:dyDescent="0.15">
      <c r="A1985" s="1138" t="s">
        <v>1423</v>
      </c>
      <c r="B1985" s="1138"/>
      <c r="C1985" s="1138"/>
      <c r="D1985" s="1138"/>
      <c r="E1985" s="1138"/>
      <c r="F1985" s="1138"/>
      <c r="G1985" s="1299"/>
      <c r="H1985" s="1152"/>
      <c r="I1985" s="1153"/>
      <c r="J1985" s="1154"/>
      <c r="K1985" s="1158"/>
      <c r="L1985" s="1159"/>
      <c r="M1985" s="1160"/>
      <c r="N1985" s="1145"/>
    </row>
    <row r="1986" spans="1:14" ht="2.75" customHeight="1" x14ac:dyDescent="0.15">
      <c r="A1986" s="1138"/>
      <c r="B1986" s="1138"/>
      <c r="C1986" s="1138"/>
      <c r="D1986" s="1138"/>
      <c r="E1986" s="1138"/>
      <c r="F1986" s="1138"/>
      <c r="G1986" s="1299"/>
      <c r="H1986" s="1149"/>
      <c r="I1986" s="1150"/>
      <c r="J1986" s="1151"/>
      <c r="K1986" s="1131" t="s">
        <v>1424</v>
      </c>
      <c r="L1986" s="1125"/>
      <c r="M1986" s="1132"/>
      <c r="N1986" s="1332">
        <v>-2313.7600000000002</v>
      </c>
    </row>
    <row r="1987" spans="1:14" ht="14.25" customHeight="1" x14ac:dyDescent="0.15">
      <c r="A1987" s="1302" t="s">
        <v>1425</v>
      </c>
      <c r="B1987" s="1302"/>
      <c r="C1987" s="1302"/>
      <c r="D1987" s="1302"/>
      <c r="E1987" s="1302"/>
      <c r="F1987" s="1302"/>
      <c r="G1987" s="1303"/>
      <c r="H1987" s="1329"/>
      <c r="I1987" s="1091"/>
      <c r="J1987" s="1330"/>
      <c r="K1987" s="1331"/>
      <c r="L1987" s="1138"/>
      <c r="M1987" s="1299"/>
      <c r="N1987" s="1333"/>
    </row>
    <row r="1988" spans="1:14" ht="2.25" customHeight="1" x14ac:dyDescent="0.15">
      <c r="A1988" s="1138" t="s">
        <v>1426</v>
      </c>
      <c r="B1988" s="1138"/>
      <c r="C1988" s="1138"/>
      <c r="D1988" s="1138"/>
      <c r="E1988" s="1138"/>
      <c r="F1988" s="1138"/>
      <c r="G1988" s="1299"/>
      <c r="H1988" s="1152"/>
      <c r="I1988" s="1153"/>
      <c r="J1988" s="1154"/>
      <c r="K1988" s="1133"/>
      <c r="L1988" s="1127"/>
      <c r="M1988" s="1134"/>
      <c r="N1988" s="1334"/>
    </row>
    <row r="1989" spans="1:14" ht="17.75" customHeight="1" x14ac:dyDescent="0.15">
      <c r="A1989" s="1138"/>
      <c r="B1989" s="1138"/>
      <c r="C1989" s="1138"/>
      <c r="D1989" s="1138"/>
      <c r="E1989" s="1138"/>
      <c r="F1989" s="1138"/>
      <c r="G1989" s="1299"/>
      <c r="H1989" s="1119"/>
      <c r="I1989" s="1120"/>
      <c r="J1989" s="1121"/>
      <c r="K1989" s="1213" t="s">
        <v>1427</v>
      </c>
      <c r="L1989" s="1073"/>
      <c r="M1989" s="1214"/>
      <c r="N1989" s="86">
        <v>117931.8</v>
      </c>
    </row>
    <row r="1990" spans="1:14" ht="17.75" customHeight="1" x14ac:dyDescent="0.15">
      <c r="A1990" s="1076"/>
      <c r="B1990" s="1101"/>
      <c r="C1990" s="1076"/>
      <c r="D1990" s="1101"/>
      <c r="E1990" s="1076"/>
      <c r="F1990" s="1101"/>
    </row>
    <row r="1991" spans="1:14" ht="18" customHeight="1" x14ac:dyDescent="0.15">
      <c r="A1991" s="1076"/>
      <c r="B1991" s="1101"/>
      <c r="C1991" s="1076"/>
      <c r="D1991" s="1101"/>
      <c r="E1991" s="1076"/>
      <c r="F1991" s="1101"/>
    </row>
    <row r="1992" spans="1:14" ht="18" customHeight="1" x14ac:dyDescent="0.15">
      <c r="A1992" s="1076"/>
      <c r="B1992" s="1101"/>
      <c r="C1992" s="1076"/>
      <c r="D1992" s="1101"/>
      <c r="E1992" s="1076"/>
      <c r="F1992" s="1101"/>
    </row>
    <row r="1993" spans="1:14" ht="18" customHeight="1" x14ac:dyDescent="0.15">
      <c r="A1993" s="1076"/>
      <c r="B1993" s="1101"/>
      <c r="C1993" s="1076"/>
      <c r="D1993" s="1101"/>
      <c r="E1993" s="1076"/>
      <c r="F1993" s="1101"/>
    </row>
    <row r="1994" spans="1:14" ht="26.25" customHeight="1" x14ac:dyDescent="0.15">
      <c r="A1994" s="1166"/>
      <c r="B1994" s="1168"/>
      <c r="C1994" s="1166"/>
      <c r="D1994" s="1168"/>
      <c r="E1994" s="1166"/>
      <c r="F1994" s="1168"/>
    </row>
    <row r="1995" spans="1:14" ht="26.25" customHeight="1" x14ac:dyDescent="0.15">
      <c r="A1995" s="1166"/>
      <c r="B1995" s="1168"/>
      <c r="C1995" s="1166"/>
      <c r="D1995" s="1168"/>
      <c r="E1995" s="1166"/>
      <c r="F1995" s="1168"/>
    </row>
    <row r="1996" spans="1:14" ht="18" customHeight="1" x14ac:dyDescent="0.15">
      <c r="A1996" s="1076"/>
      <c r="B1996" s="1101"/>
      <c r="C1996" s="1076"/>
      <c r="D1996" s="1101"/>
      <c r="E1996" s="1076"/>
      <c r="F1996" s="1101"/>
    </row>
    <row r="1997" spans="1:14" ht="26.25" customHeight="1" x14ac:dyDescent="0.15">
      <c r="A1997" s="1081" t="s">
        <v>1428</v>
      </c>
      <c r="B1997" s="1094"/>
      <c r="C1997" s="1081" t="s">
        <v>1429</v>
      </c>
      <c r="D1997" s="1094"/>
      <c r="E1997" s="1238">
        <v>855</v>
      </c>
      <c r="F1997" s="1240"/>
    </row>
    <row r="1998" spans="1:14" ht="26.25" customHeight="1" x14ac:dyDescent="0.15">
      <c r="A1998" s="1081" t="s">
        <v>1430</v>
      </c>
      <c r="B1998" s="1094"/>
      <c r="C1998" s="1081" t="s">
        <v>1431</v>
      </c>
      <c r="D1998" s="1094"/>
      <c r="E1998" s="1238">
        <v>1300</v>
      </c>
      <c r="F1998" s="1240"/>
    </row>
    <row r="1999" spans="1:14" ht="26.25" customHeight="1" x14ac:dyDescent="0.15">
      <c r="A1999" s="1081" t="s">
        <v>1432</v>
      </c>
      <c r="B1999" s="1094"/>
      <c r="C1999" s="1081" t="s">
        <v>1433</v>
      </c>
      <c r="D1999" s="1094"/>
      <c r="E1999" s="1238">
        <v>678</v>
      </c>
      <c r="F1999" s="1240"/>
    </row>
    <row r="2000" spans="1:14" ht="26.25" customHeight="1" x14ac:dyDescent="0.15">
      <c r="A2000" s="1081" t="s">
        <v>1434</v>
      </c>
      <c r="B2000" s="1094"/>
      <c r="C2000" s="1081" t="s">
        <v>1435</v>
      </c>
      <c r="D2000" s="1094"/>
      <c r="E2000" s="1238">
        <v>212</v>
      </c>
      <c r="F2000" s="1240"/>
    </row>
    <row r="2001" spans="1:6" ht="18" customHeight="1" x14ac:dyDescent="0.15">
      <c r="A2001" s="1081" t="s">
        <v>1436</v>
      </c>
      <c r="B2001" s="1094"/>
      <c r="C2001" s="1081" t="s">
        <v>1437</v>
      </c>
      <c r="D2001" s="1094"/>
      <c r="E2001" s="1238">
        <v>2071</v>
      </c>
      <c r="F2001" s="1240"/>
    </row>
    <row r="2002" spans="1:6" ht="18" customHeight="1" x14ac:dyDescent="0.15">
      <c r="A2002" s="1336" t="s">
        <v>1438</v>
      </c>
      <c r="B2002" s="1337"/>
      <c r="C2002" s="1336" t="s">
        <v>1439</v>
      </c>
      <c r="D2002" s="1337"/>
      <c r="E2002" s="127">
        <v>54149.279999999999</v>
      </c>
      <c r="F2002" s="128"/>
    </row>
    <row r="2003" spans="1:6" ht="18" customHeight="1" x14ac:dyDescent="0.15">
      <c r="A2003" s="1336" t="s">
        <v>1440</v>
      </c>
      <c r="B2003" s="1337"/>
      <c r="C2003" s="1336" t="s">
        <v>1441</v>
      </c>
      <c r="D2003" s="1337"/>
      <c r="E2003" s="127">
        <v>20725.07</v>
      </c>
      <c r="F2003" s="128"/>
    </row>
    <row r="2004" spans="1:6" ht="18" customHeight="1" x14ac:dyDescent="0.15">
      <c r="A2004" s="1336" t="s">
        <v>1442</v>
      </c>
      <c r="B2004" s="1337"/>
      <c r="C2004" s="1336" t="s">
        <v>1443</v>
      </c>
      <c r="D2004" s="1337"/>
      <c r="E2004" s="127">
        <v>10957</v>
      </c>
      <c r="F2004" s="128"/>
    </row>
    <row r="2005" spans="1:6" ht="18" customHeight="1" x14ac:dyDescent="0.15">
      <c r="A2005" s="1336" t="s">
        <v>1444</v>
      </c>
      <c r="B2005" s="1337"/>
      <c r="C2005" s="1336" t="s">
        <v>1445</v>
      </c>
      <c r="D2005" s="1337"/>
      <c r="E2005" s="127">
        <v>12124</v>
      </c>
      <c r="F2005" s="128"/>
    </row>
    <row r="2006" spans="1:6" ht="18" customHeight="1" x14ac:dyDescent="0.15">
      <c r="A2006" s="1081" t="s">
        <v>1446</v>
      </c>
      <c r="B2006" s="1094"/>
      <c r="C2006" s="1081" t="s">
        <v>1447</v>
      </c>
      <c r="D2006" s="1094"/>
      <c r="E2006" s="1238">
        <v>262.05</v>
      </c>
      <c r="F2006" s="1240"/>
    </row>
    <row r="2007" spans="1:6" ht="17.75" customHeight="1" x14ac:dyDescent="0.15">
      <c r="A2007" s="1072" t="s">
        <v>1448</v>
      </c>
      <c r="B2007" s="1089"/>
      <c r="C2007" s="1076"/>
      <c r="D2007" s="1101"/>
      <c r="E2007" s="1338">
        <v>117931.8</v>
      </c>
      <c r="F2007" s="1339"/>
    </row>
    <row r="2008" spans="1:6" ht="17.75" customHeight="1" x14ac:dyDescent="0.15">
      <c r="A2008" s="1081" t="s">
        <v>1449</v>
      </c>
      <c r="B2008" s="1082"/>
      <c r="C2008" s="1082"/>
      <c r="D2008" s="1094"/>
      <c r="E2008" s="1340" t="s">
        <v>1450</v>
      </c>
      <c r="F2008" s="1341"/>
    </row>
    <row r="2009" spans="1:6" ht="2" customHeight="1" x14ac:dyDescent="0.15">
      <c r="E2009" s="125"/>
      <c r="F2009" s="125"/>
    </row>
    <row r="2010" spans="1:6" ht="17.75" customHeight="1" x14ac:dyDescent="0.15">
      <c r="A2010" s="1072" t="s">
        <v>1451</v>
      </c>
      <c r="B2010" s="1073"/>
      <c r="C2010" s="1073"/>
      <c r="D2010" s="1089"/>
      <c r="E2010" s="1342"/>
      <c r="F2010" s="1343"/>
    </row>
    <row r="2011" spans="1:6" ht="18" customHeight="1" x14ac:dyDescent="0.15">
      <c r="A2011" s="1074" t="s">
        <v>1452</v>
      </c>
      <c r="B2011" s="1075"/>
      <c r="C2011" s="1075"/>
      <c r="D2011" s="1092"/>
      <c r="E2011" s="1238">
        <v>3187</v>
      </c>
      <c r="F2011" s="1240"/>
    </row>
    <row r="2012" spans="1:6" ht="18" customHeight="1" x14ac:dyDescent="0.15">
      <c r="A2012" s="1074" t="s">
        <v>1428</v>
      </c>
      <c r="B2012" s="1075"/>
      <c r="C2012" s="1075"/>
      <c r="D2012" s="1092"/>
      <c r="E2012" s="1238">
        <v>855</v>
      </c>
      <c r="F2012" s="1240"/>
    </row>
    <row r="2013" spans="1:6" ht="18" customHeight="1" x14ac:dyDescent="0.15">
      <c r="A2013" s="1074" t="s">
        <v>1430</v>
      </c>
      <c r="B2013" s="1075"/>
      <c r="C2013" s="1075"/>
      <c r="D2013" s="1092"/>
      <c r="E2013" s="1238">
        <v>1300</v>
      </c>
      <c r="F2013" s="1240"/>
    </row>
    <row r="2014" spans="1:6" ht="18" customHeight="1" x14ac:dyDescent="0.15">
      <c r="A2014" s="1074" t="s">
        <v>1432</v>
      </c>
      <c r="B2014" s="1075"/>
      <c r="C2014" s="1075"/>
      <c r="D2014" s="1092"/>
      <c r="E2014" s="1238">
        <v>424</v>
      </c>
      <c r="F2014" s="1240"/>
    </row>
    <row r="2015" spans="1:6" ht="18" customHeight="1" x14ac:dyDescent="0.15">
      <c r="A2015" s="1074" t="s">
        <v>1438</v>
      </c>
      <c r="B2015" s="1075"/>
      <c r="C2015" s="1075"/>
      <c r="D2015" s="1092"/>
      <c r="E2015" s="1238">
        <v>43306.080000000002</v>
      </c>
      <c r="F2015" s="1240"/>
    </row>
    <row r="2016" spans="1:6" ht="18" customHeight="1" x14ac:dyDescent="0.15">
      <c r="A2016" s="1072" t="s">
        <v>1453</v>
      </c>
      <c r="B2016" s="1073"/>
      <c r="C2016" s="1073"/>
      <c r="D2016" s="1089"/>
      <c r="E2016" s="1338">
        <v>49072.08</v>
      </c>
      <c r="F2016" s="1339"/>
    </row>
    <row r="2017" spans="1:6" ht="18" customHeight="1" x14ac:dyDescent="0.15">
      <c r="A2017" s="1072" t="s">
        <v>1454</v>
      </c>
      <c r="B2017" s="1073"/>
      <c r="C2017" s="1073"/>
      <c r="D2017" s="1089"/>
      <c r="E2017" s="1342"/>
      <c r="F2017" s="1343"/>
    </row>
    <row r="2018" spans="1:6" ht="18" customHeight="1" x14ac:dyDescent="0.15">
      <c r="A2018" s="1074" t="s">
        <v>1452</v>
      </c>
      <c r="B2018" s="1075"/>
      <c r="C2018" s="1075"/>
      <c r="D2018" s="1092"/>
      <c r="E2018" s="1238">
        <v>260</v>
      </c>
      <c r="F2018" s="1240"/>
    </row>
    <row r="2019" spans="1:6" ht="18" customHeight="1" x14ac:dyDescent="0.15">
      <c r="A2019" s="1074" t="s">
        <v>1432</v>
      </c>
      <c r="B2019" s="1075"/>
      <c r="C2019" s="1075"/>
      <c r="D2019" s="1092"/>
      <c r="E2019" s="1238">
        <v>254</v>
      </c>
      <c r="F2019" s="1240"/>
    </row>
    <row r="2020" spans="1:6" ht="18" customHeight="1" x14ac:dyDescent="0.15">
      <c r="A2020" s="1074" t="s">
        <v>1436</v>
      </c>
      <c r="B2020" s="1075"/>
      <c r="C2020" s="1075"/>
      <c r="D2020" s="1092"/>
      <c r="E2020" s="1238">
        <v>2071</v>
      </c>
      <c r="F2020" s="1240"/>
    </row>
    <row r="2021" spans="1:6" ht="18" customHeight="1" x14ac:dyDescent="0.15">
      <c r="A2021" s="1074" t="s">
        <v>1438</v>
      </c>
      <c r="B2021" s="1075"/>
      <c r="C2021" s="1075"/>
      <c r="D2021" s="1092"/>
      <c r="E2021" s="1238">
        <v>10824.2</v>
      </c>
      <c r="F2021" s="1240"/>
    </row>
    <row r="2022" spans="1:6" ht="18" customHeight="1" x14ac:dyDescent="0.15">
      <c r="A2022" s="1074" t="s">
        <v>1446</v>
      </c>
      <c r="B2022" s="1075"/>
      <c r="C2022" s="1075"/>
      <c r="D2022" s="1092"/>
      <c r="E2022" s="1238">
        <v>262.05</v>
      </c>
      <c r="F2022" s="1240"/>
    </row>
    <row r="2023" spans="1:6" ht="18" customHeight="1" x14ac:dyDescent="0.15">
      <c r="A2023" s="1072" t="s">
        <v>1455</v>
      </c>
      <c r="B2023" s="1073"/>
      <c r="C2023" s="1073"/>
      <c r="D2023" s="1089"/>
      <c r="E2023" s="1338">
        <v>13671.25</v>
      </c>
      <c r="F2023" s="1339"/>
    </row>
    <row r="2024" spans="1:6" ht="18" customHeight="1" x14ac:dyDescent="0.15">
      <c r="A2024" s="1072" t="s">
        <v>1456</v>
      </c>
      <c r="B2024" s="1073"/>
      <c r="C2024" s="1073"/>
      <c r="D2024" s="1089"/>
      <c r="E2024" s="1342"/>
      <c r="F2024" s="1343"/>
    </row>
    <row r="2025" spans="1:6" ht="18" customHeight="1" x14ac:dyDescent="0.15">
      <c r="A2025" s="1074" t="s">
        <v>1457</v>
      </c>
      <c r="B2025" s="1075"/>
      <c r="C2025" s="1075"/>
      <c r="D2025" s="1092"/>
      <c r="E2025" s="1238">
        <v>384</v>
      </c>
      <c r="F2025" s="1240"/>
    </row>
    <row r="2026" spans="1:6" ht="18" customHeight="1" x14ac:dyDescent="0.15">
      <c r="A2026" s="1074" t="s">
        <v>1434</v>
      </c>
      <c r="B2026" s="1075"/>
      <c r="C2026" s="1075"/>
      <c r="D2026" s="1092"/>
      <c r="E2026" s="1238">
        <v>53</v>
      </c>
      <c r="F2026" s="1240"/>
    </row>
    <row r="2027" spans="1:6" ht="18" customHeight="1" x14ac:dyDescent="0.15">
      <c r="A2027" s="1072" t="s">
        <v>1458</v>
      </c>
      <c r="B2027" s="1073"/>
      <c r="C2027" s="1073"/>
      <c r="D2027" s="1089"/>
      <c r="E2027" s="1338">
        <v>437</v>
      </c>
      <c r="F2027" s="1339"/>
    </row>
    <row r="2028" spans="1:6" ht="18" customHeight="1" x14ac:dyDescent="0.15">
      <c r="A2028" s="1072" t="s">
        <v>1459</v>
      </c>
      <c r="B2028" s="1073"/>
      <c r="C2028" s="1073"/>
      <c r="D2028" s="1089"/>
      <c r="E2028" s="1342"/>
      <c r="F2028" s="1343"/>
    </row>
    <row r="2029" spans="1:6" ht="18" customHeight="1" x14ac:dyDescent="0.15">
      <c r="A2029" s="1344" t="s">
        <v>1438</v>
      </c>
      <c r="B2029" s="1345"/>
      <c r="C2029" s="1345"/>
      <c r="D2029" s="1346"/>
      <c r="E2029" s="127">
        <v>19</v>
      </c>
      <c r="F2029" s="128"/>
    </row>
    <row r="2030" spans="1:6" ht="18" customHeight="1" x14ac:dyDescent="0.15">
      <c r="A2030" s="1072" t="s">
        <v>1460</v>
      </c>
      <c r="B2030" s="1073"/>
      <c r="C2030" s="1073"/>
      <c r="D2030" s="1089"/>
      <c r="E2030" s="1338">
        <v>19</v>
      </c>
      <c r="F2030" s="1339"/>
    </row>
    <row r="2031" spans="1:6" ht="18" customHeight="1" x14ac:dyDescent="0.15">
      <c r="A2031" s="1072" t="s">
        <v>1461</v>
      </c>
      <c r="B2031" s="1073"/>
      <c r="C2031" s="1073"/>
      <c r="D2031" s="1089"/>
      <c r="E2031" s="1342"/>
      <c r="F2031" s="1343"/>
    </row>
    <row r="2032" spans="1:6" ht="18" customHeight="1" x14ac:dyDescent="0.15">
      <c r="A2032" s="1074" t="s">
        <v>1440</v>
      </c>
      <c r="B2032" s="1075"/>
      <c r="C2032" s="1075"/>
      <c r="D2032" s="1092"/>
      <c r="E2032" s="1238">
        <v>20725.07</v>
      </c>
      <c r="F2032" s="1240"/>
    </row>
    <row r="2033" spans="1:6" ht="18" customHeight="1" x14ac:dyDescent="0.15">
      <c r="A2033" s="1072" t="s">
        <v>1462</v>
      </c>
      <c r="B2033" s="1073"/>
      <c r="C2033" s="1073"/>
      <c r="D2033" s="1089"/>
      <c r="E2033" s="1338">
        <v>20725.07</v>
      </c>
      <c r="F2033" s="1339"/>
    </row>
    <row r="2034" spans="1:6" ht="18" customHeight="1" x14ac:dyDescent="0.15">
      <c r="A2034" s="1072" t="s">
        <v>1463</v>
      </c>
      <c r="B2034" s="1073"/>
      <c r="C2034" s="1073"/>
      <c r="D2034" s="1089"/>
      <c r="E2034" s="1342"/>
      <c r="F2034" s="1343"/>
    </row>
    <row r="2035" spans="1:6" ht="18" customHeight="1" x14ac:dyDescent="0.15">
      <c r="A2035" s="1074" t="s">
        <v>1464</v>
      </c>
      <c r="B2035" s="1075"/>
      <c r="C2035" s="1075"/>
      <c r="D2035" s="1092"/>
      <c r="E2035" s="1238">
        <v>2248.56</v>
      </c>
      <c r="F2035" s="1240"/>
    </row>
    <row r="2036" spans="1:6" ht="26.25" customHeight="1" x14ac:dyDescent="0.15">
      <c r="A2036" s="1072" t="s">
        <v>1465</v>
      </c>
      <c r="B2036" s="1073"/>
      <c r="C2036" s="1073"/>
      <c r="D2036" s="1089"/>
      <c r="E2036" s="1338">
        <v>2248.56</v>
      </c>
      <c r="F2036" s="1339"/>
    </row>
    <row r="2037" spans="1:6" ht="18" customHeight="1" x14ac:dyDescent="0.15">
      <c r="A2037" s="1072" t="s">
        <v>1466</v>
      </c>
      <c r="B2037" s="1073"/>
      <c r="C2037" s="1073"/>
      <c r="D2037" s="1089"/>
      <c r="E2037" s="1342"/>
      <c r="F2037" s="1343"/>
    </row>
    <row r="2038" spans="1:6" ht="18" customHeight="1" x14ac:dyDescent="0.15">
      <c r="A2038" s="1074" t="s">
        <v>1457</v>
      </c>
      <c r="B2038" s="1075"/>
      <c r="C2038" s="1075"/>
      <c r="D2038" s="1092"/>
      <c r="E2038" s="1238">
        <v>2460</v>
      </c>
      <c r="F2038" s="1240"/>
    </row>
    <row r="2039" spans="1:6" ht="18" customHeight="1" x14ac:dyDescent="0.15">
      <c r="A2039" s="1074" t="s">
        <v>1434</v>
      </c>
      <c r="B2039" s="1075"/>
      <c r="C2039" s="1075"/>
      <c r="D2039" s="1092"/>
      <c r="E2039" s="1238">
        <v>106</v>
      </c>
      <c r="F2039" s="1240"/>
    </row>
    <row r="2040" spans="1:6" ht="18" customHeight="1" x14ac:dyDescent="0.15">
      <c r="A2040" s="1072" t="s">
        <v>1467</v>
      </c>
      <c r="B2040" s="1073"/>
      <c r="C2040" s="1073"/>
      <c r="D2040" s="1089"/>
      <c r="E2040" s="1338">
        <v>2566</v>
      </c>
      <c r="F2040" s="1339"/>
    </row>
    <row r="2041" spans="1:6" ht="18" customHeight="1" x14ac:dyDescent="0.15">
      <c r="A2041" s="1072" t="s">
        <v>1468</v>
      </c>
      <c r="B2041" s="1073"/>
      <c r="C2041" s="1073"/>
      <c r="D2041" s="1089"/>
      <c r="E2041" s="1342"/>
      <c r="F2041" s="1343"/>
    </row>
    <row r="2042" spans="1:6" ht="18" customHeight="1" x14ac:dyDescent="0.15">
      <c r="A2042" s="1074" t="s">
        <v>1457</v>
      </c>
      <c r="B2042" s="1075"/>
      <c r="C2042" s="1075"/>
      <c r="D2042" s="1092"/>
      <c r="E2042" s="1238">
        <v>2638</v>
      </c>
      <c r="F2042" s="1240"/>
    </row>
    <row r="2043" spans="1:6" ht="18" customHeight="1" x14ac:dyDescent="0.15">
      <c r="A2043" s="1074" t="s">
        <v>1469</v>
      </c>
      <c r="B2043" s="1075"/>
      <c r="C2043" s="1075"/>
      <c r="D2043" s="1092"/>
      <c r="E2043" s="1238">
        <v>506</v>
      </c>
      <c r="F2043" s="1240"/>
    </row>
    <row r="2044" spans="1:6" ht="17.75" customHeight="1" x14ac:dyDescent="0.15">
      <c r="A2044" s="1072" t="s">
        <v>1470</v>
      </c>
      <c r="B2044" s="1073"/>
      <c r="C2044" s="1073"/>
      <c r="D2044" s="1089"/>
      <c r="E2044" s="1338">
        <v>3144</v>
      </c>
      <c r="F2044" s="1339"/>
    </row>
    <row r="2045" spans="1:6" ht="2" customHeight="1" x14ac:dyDescent="0.15">
      <c r="E2045" s="125"/>
      <c r="F2045" s="125"/>
    </row>
    <row r="2046" spans="1:6" ht="17.75" customHeight="1" x14ac:dyDescent="0.15">
      <c r="A2046" s="1072" t="s">
        <v>1471</v>
      </c>
      <c r="B2046" s="1073"/>
      <c r="C2046" s="1073"/>
      <c r="D2046" s="1089"/>
      <c r="E2046" s="1342"/>
      <c r="F2046" s="1343"/>
    </row>
    <row r="2047" spans="1:6" ht="18" customHeight="1" x14ac:dyDescent="0.15">
      <c r="A2047" s="1074" t="s">
        <v>1457</v>
      </c>
      <c r="B2047" s="1075"/>
      <c r="C2047" s="1075"/>
      <c r="D2047" s="1092"/>
      <c r="E2047" s="1238">
        <v>142</v>
      </c>
      <c r="F2047" s="1240"/>
    </row>
    <row r="2048" spans="1:6" ht="18" customHeight="1" x14ac:dyDescent="0.15">
      <c r="A2048" s="1072" t="s">
        <v>1472</v>
      </c>
      <c r="B2048" s="1073"/>
      <c r="C2048" s="1073"/>
      <c r="D2048" s="1089"/>
      <c r="E2048" s="1338">
        <v>142</v>
      </c>
      <c r="F2048" s="1339"/>
    </row>
    <row r="2049" spans="1:6" ht="18" customHeight="1" x14ac:dyDescent="0.15">
      <c r="A2049" s="1072" t="s">
        <v>1473</v>
      </c>
      <c r="B2049" s="1073"/>
      <c r="C2049" s="1073"/>
      <c r="D2049" s="1089"/>
      <c r="E2049" s="1342"/>
      <c r="F2049" s="1343"/>
    </row>
    <row r="2050" spans="1:6" ht="18" customHeight="1" x14ac:dyDescent="0.15">
      <c r="A2050" s="1074" t="s">
        <v>1457</v>
      </c>
      <c r="B2050" s="1075"/>
      <c r="C2050" s="1075"/>
      <c r="D2050" s="1092"/>
      <c r="E2050" s="1238">
        <v>133</v>
      </c>
      <c r="F2050" s="1240"/>
    </row>
    <row r="2051" spans="1:6" ht="18" customHeight="1" x14ac:dyDescent="0.15">
      <c r="A2051" s="1074" t="s">
        <v>1434</v>
      </c>
      <c r="B2051" s="1075"/>
      <c r="C2051" s="1075"/>
      <c r="D2051" s="1092"/>
      <c r="E2051" s="1238">
        <v>53</v>
      </c>
      <c r="F2051" s="1240"/>
    </row>
    <row r="2052" spans="1:6" ht="18" customHeight="1" x14ac:dyDescent="0.15">
      <c r="A2052" s="1072" t="s">
        <v>1474</v>
      </c>
      <c r="B2052" s="1073"/>
      <c r="C2052" s="1073"/>
      <c r="D2052" s="1089"/>
      <c r="E2052" s="1338">
        <v>186</v>
      </c>
      <c r="F2052" s="1339"/>
    </row>
    <row r="2053" spans="1:6" ht="18" customHeight="1" x14ac:dyDescent="0.15">
      <c r="A2053" s="1072" t="s">
        <v>1475</v>
      </c>
      <c r="B2053" s="1073"/>
      <c r="C2053" s="1073"/>
      <c r="D2053" s="1089"/>
      <c r="E2053" s="1342"/>
      <c r="F2053" s="1343"/>
    </row>
    <row r="2054" spans="1:6" ht="18" customHeight="1" x14ac:dyDescent="0.15">
      <c r="A2054" s="1074" t="s">
        <v>1476</v>
      </c>
      <c r="B2054" s="1075"/>
      <c r="C2054" s="1075"/>
      <c r="D2054" s="1092"/>
      <c r="E2054" s="1238">
        <v>1000</v>
      </c>
      <c r="F2054" s="1240"/>
    </row>
    <row r="2055" spans="1:6" ht="18" customHeight="1" x14ac:dyDescent="0.15">
      <c r="A2055" s="1074" t="s">
        <v>1457</v>
      </c>
      <c r="B2055" s="1075"/>
      <c r="C2055" s="1075"/>
      <c r="D2055" s="1092"/>
      <c r="E2055" s="1238">
        <v>832</v>
      </c>
      <c r="F2055" s="1240"/>
    </row>
    <row r="2056" spans="1:6" ht="18" customHeight="1" x14ac:dyDescent="0.15">
      <c r="A2056" s="1072" t="s">
        <v>1477</v>
      </c>
      <c r="B2056" s="1073"/>
      <c r="C2056" s="1073"/>
      <c r="D2056" s="1089"/>
      <c r="E2056" s="1338">
        <v>1832</v>
      </c>
      <c r="F2056" s="1339"/>
    </row>
    <row r="2057" spans="1:6" ht="18" customHeight="1" x14ac:dyDescent="0.15">
      <c r="A2057" s="1072" t="s">
        <v>1478</v>
      </c>
      <c r="B2057" s="1073"/>
      <c r="C2057" s="1073"/>
      <c r="D2057" s="1089"/>
      <c r="E2057" s="1342"/>
      <c r="F2057" s="1343"/>
    </row>
    <row r="2058" spans="1:6" ht="18" customHeight="1" x14ac:dyDescent="0.15">
      <c r="A2058" s="1074" t="s">
        <v>1444</v>
      </c>
      <c r="B2058" s="1075"/>
      <c r="C2058" s="1075"/>
      <c r="D2058" s="1092"/>
      <c r="E2058" s="1238">
        <v>12124</v>
      </c>
      <c r="F2058" s="1240"/>
    </row>
    <row r="2059" spans="1:6" ht="18" customHeight="1" x14ac:dyDescent="0.15">
      <c r="A2059" s="1072" t="s">
        <v>1479</v>
      </c>
      <c r="B2059" s="1073"/>
      <c r="C2059" s="1073"/>
      <c r="D2059" s="1089"/>
      <c r="E2059" s="1338">
        <v>12124</v>
      </c>
      <c r="F2059" s="1339"/>
    </row>
    <row r="2060" spans="1:6" ht="18" customHeight="1" x14ac:dyDescent="0.15">
      <c r="A2060" s="1072" t="s">
        <v>1480</v>
      </c>
      <c r="B2060" s="1073"/>
      <c r="C2060" s="1073"/>
      <c r="D2060" s="1089"/>
      <c r="E2060" s="1342"/>
      <c r="F2060" s="1343"/>
    </row>
    <row r="2061" spans="1:6" ht="18" customHeight="1" x14ac:dyDescent="0.15">
      <c r="A2061" s="1074" t="s">
        <v>1442</v>
      </c>
      <c r="B2061" s="1075"/>
      <c r="C2061" s="1075"/>
      <c r="D2061" s="1092"/>
      <c r="E2061" s="1238">
        <v>10957</v>
      </c>
      <c r="F2061" s="1240"/>
    </row>
    <row r="2062" spans="1:6" ht="18" customHeight="1" x14ac:dyDescent="0.15">
      <c r="A2062" s="1072" t="s">
        <v>1481</v>
      </c>
      <c r="B2062" s="1073"/>
      <c r="C2062" s="1073"/>
      <c r="D2062" s="1089"/>
      <c r="E2062" s="1338">
        <v>10957</v>
      </c>
      <c r="F2062" s="1339"/>
    </row>
    <row r="2063" spans="1:6" ht="18" customHeight="1" x14ac:dyDescent="0.15">
      <c r="A2063" s="1072" t="s">
        <v>1482</v>
      </c>
      <c r="B2063" s="1073"/>
      <c r="C2063" s="1073"/>
      <c r="D2063" s="1089"/>
      <c r="E2063" s="1342"/>
      <c r="F2063" s="1343"/>
    </row>
    <row r="2064" spans="1:6" ht="18" customHeight="1" x14ac:dyDescent="0.15">
      <c r="A2064" s="1074" t="s">
        <v>1483</v>
      </c>
      <c r="B2064" s="1075"/>
      <c r="C2064" s="1075"/>
      <c r="D2064" s="1092"/>
      <c r="E2064" s="1238">
        <v>594.84</v>
      </c>
      <c r="F2064" s="1240"/>
    </row>
    <row r="2065" spans="1:6" ht="18" customHeight="1" x14ac:dyDescent="0.15">
      <c r="A2065" s="1074" t="s">
        <v>1469</v>
      </c>
      <c r="B2065" s="1075"/>
      <c r="C2065" s="1075"/>
      <c r="D2065" s="1092"/>
      <c r="E2065" s="1238">
        <v>213</v>
      </c>
      <c r="F2065" s="1240"/>
    </row>
    <row r="2066" spans="1:6" ht="18" customHeight="1" x14ac:dyDescent="0.15">
      <c r="A2066" s="1072" t="s">
        <v>1484</v>
      </c>
      <c r="B2066" s="1073"/>
      <c r="C2066" s="1073"/>
      <c r="D2066" s="1089"/>
      <c r="E2066" s="1338">
        <v>807.84</v>
      </c>
      <c r="F2066" s="1339"/>
    </row>
    <row r="2067" spans="1:6" ht="17.75" customHeight="1" x14ac:dyDescent="0.15">
      <c r="A2067" s="1072" t="s">
        <v>1448</v>
      </c>
      <c r="B2067" s="1073"/>
      <c r="C2067" s="1073"/>
      <c r="D2067" s="1089"/>
      <c r="E2067" s="1338">
        <v>117931.8</v>
      </c>
      <c r="F2067" s="1339"/>
    </row>
    <row r="2068" spans="1:6" ht="2" customHeight="1" x14ac:dyDescent="0.15"/>
  </sheetData>
  <mergeCells count="8044">
    <mergeCell ref="A5:A6"/>
    <mergeCell ref="B6:C6"/>
    <mergeCell ref="D6:E6"/>
    <mergeCell ref="F6:H6"/>
    <mergeCell ref="I6:L6"/>
    <mergeCell ref="M6:M11"/>
    <mergeCell ref="B7:C7"/>
    <mergeCell ref="D7:E7"/>
    <mergeCell ref="F7:H7"/>
    <mergeCell ref="I7:L7"/>
    <mergeCell ref="B4:C5"/>
    <mergeCell ref="D4:E5"/>
    <mergeCell ref="F4:H5"/>
    <mergeCell ref="I4:L5"/>
    <mergeCell ref="M4:M5"/>
    <mergeCell ref="N4:N5"/>
    <mergeCell ref="A1:O1"/>
    <mergeCell ref="A2:O2"/>
    <mergeCell ref="B3:C3"/>
    <mergeCell ref="D3:E3"/>
    <mergeCell ref="F3:H3"/>
    <mergeCell ref="I3:L3"/>
    <mergeCell ref="B12:C12"/>
    <mergeCell ref="D12:E12"/>
    <mergeCell ref="F12:H12"/>
    <mergeCell ref="I12:L12"/>
    <mergeCell ref="B13:C13"/>
    <mergeCell ref="D13:E13"/>
    <mergeCell ref="F13:H13"/>
    <mergeCell ref="I13:L13"/>
    <mergeCell ref="B10:C10"/>
    <mergeCell ref="D10:E10"/>
    <mergeCell ref="F10:H10"/>
    <mergeCell ref="I10:L10"/>
    <mergeCell ref="B11:C11"/>
    <mergeCell ref="D11:E11"/>
    <mergeCell ref="F11:H11"/>
    <mergeCell ref="I11:L11"/>
    <mergeCell ref="B8:C8"/>
    <mergeCell ref="D8:E8"/>
    <mergeCell ref="F8:H8"/>
    <mergeCell ref="I8:L8"/>
    <mergeCell ref="B9:C9"/>
    <mergeCell ref="D9:E9"/>
    <mergeCell ref="F9:H9"/>
    <mergeCell ref="I9:L9"/>
    <mergeCell ref="D16:E16"/>
    <mergeCell ref="F16:H16"/>
    <mergeCell ref="I16:L16"/>
    <mergeCell ref="B17:C17"/>
    <mergeCell ref="D17:E17"/>
    <mergeCell ref="F17:H17"/>
    <mergeCell ref="I17:L17"/>
    <mergeCell ref="M13:M18"/>
    <mergeCell ref="B14:C14"/>
    <mergeCell ref="D14:E14"/>
    <mergeCell ref="F14:H14"/>
    <mergeCell ref="I14:L14"/>
    <mergeCell ref="B15:C15"/>
    <mergeCell ref="D15:E15"/>
    <mergeCell ref="F15:H15"/>
    <mergeCell ref="I15:L15"/>
    <mergeCell ref="B16:C16"/>
    <mergeCell ref="B20:C20"/>
    <mergeCell ref="D20:E20"/>
    <mergeCell ref="F20:H20"/>
    <mergeCell ref="I20:L20"/>
    <mergeCell ref="M20:M25"/>
    <mergeCell ref="B21:C21"/>
    <mergeCell ref="D21:E21"/>
    <mergeCell ref="F21:H21"/>
    <mergeCell ref="I21:L21"/>
    <mergeCell ref="B22:C22"/>
    <mergeCell ref="B18:C18"/>
    <mergeCell ref="D18:E18"/>
    <mergeCell ref="F18:H18"/>
    <mergeCell ref="I18:L18"/>
    <mergeCell ref="B19:C19"/>
    <mergeCell ref="D19:E19"/>
    <mergeCell ref="F19:H19"/>
    <mergeCell ref="I19:L19"/>
    <mergeCell ref="B26:C26"/>
    <mergeCell ref="D26:E26"/>
    <mergeCell ref="F26:H26"/>
    <mergeCell ref="I26:L26"/>
    <mergeCell ref="B27:C27"/>
    <mergeCell ref="D27:E27"/>
    <mergeCell ref="F27:H27"/>
    <mergeCell ref="I27:L27"/>
    <mergeCell ref="B24:C24"/>
    <mergeCell ref="D24:E24"/>
    <mergeCell ref="F24:H24"/>
    <mergeCell ref="I24:L24"/>
    <mergeCell ref="B25:C25"/>
    <mergeCell ref="D25:E25"/>
    <mergeCell ref="F25:H25"/>
    <mergeCell ref="I25:L25"/>
    <mergeCell ref="D22:E22"/>
    <mergeCell ref="F22:H22"/>
    <mergeCell ref="I22:L22"/>
    <mergeCell ref="B23:C23"/>
    <mergeCell ref="D23:E23"/>
    <mergeCell ref="F23:H23"/>
    <mergeCell ref="I23:L23"/>
    <mergeCell ref="B32:C32"/>
    <mergeCell ref="D32:E32"/>
    <mergeCell ref="F32:H32"/>
    <mergeCell ref="I32:L32"/>
    <mergeCell ref="B33:C33"/>
    <mergeCell ref="D33:E33"/>
    <mergeCell ref="F33:H33"/>
    <mergeCell ref="I33:L33"/>
    <mergeCell ref="D30:E30"/>
    <mergeCell ref="F30:H30"/>
    <mergeCell ref="I30:L30"/>
    <mergeCell ref="B31:C31"/>
    <mergeCell ref="D31:E31"/>
    <mergeCell ref="F31:H31"/>
    <mergeCell ref="I31:L31"/>
    <mergeCell ref="M27:M31"/>
    <mergeCell ref="B28:C28"/>
    <mergeCell ref="D28:E28"/>
    <mergeCell ref="F28:H28"/>
    <mergeCell ref="I28:L28"/>
    <mergeCell ref="B29:C29"/>
    <mergeCell ref="D29:E29"/>
    <mergeCell ref="F29:H29"/>
    <mergeCell ref="I29:L29"/>
    <mergeCell ref="B30:C30"/>
    <mergeCell ref="B36:C36"/>
    <mergeCell ref="D36:E36"/>
    <mergeCell ref="F36:H36"/>
    <mergeCell ref="I36:L36"/>
    <mergeCell ref="B37:C37"/>
    <mergeCell ref="D37:E37"/>
    <mergeCell ref="F37:H37"/>
    <mergeCell ref="I37:L37"/>
    <mergeCell ref="M33:M34"/>
    <mergeCell ref="B34:C34"/>
    <mergeCell ref="D34:E34"/>
    <mergeCell ref="F34:H34"/>
    <mergeCell ref="I34:L34"/>
    <mergeCell ref="B35:C35"/>
    <mergeCell ref="D35:E35"/>
    <mergeCell ref="F35:H35"/>
    <mergeCell ref="I35:L35"/>
    <mergeCell ref="A41:A42"/>
    <mergeCell ref="B42:C42"/>
    <mergeCell ref="D42:E42"/>
    <mergeCell ref="F42:H42"/>
    <mergeCell ref="I42:L42"/>
    <mergeCell ref="B43:C43"/>
    <mergeCell ref="D43:E43"/>
    <mergeCell ref="F43:H43"/>
    <mergeCell ref="I43:L43"/>
    <mergeCell ref="B40:C41"/>
    <mergeCell ref="D40:E41"/>
    <mergeCell ref="F40:H41"/>
    <mergeCell ref="I40:L41"/>
    <mergeCell ref="M40:M41"/>
    <mergeCell ref="N40:N41"/>
    <mergeCell ref="B38:C38"/>
    <mergeCell ref="D38:E38"/>
    <mergeCell ref="F38:H38"/>
    <mergeCell ref="I38:L38"/>
    <mergeCell ref="B39:C39"/>
    <mergeCell ref="D39:E39"/>
    <mergeCell ref="F39:H39"/>
    <mergeCell ref="I39:L39"/>
    <mergeCell ref="B46:C46"/>
    <mergeCell ref="D46:E46"/>
    <mergeCell ref="F46:H46"/>
    <mergeCell ref="I46:L46"/>
    <mergeCell ref="B47:C47"/>
    <mergeCell ref="D47:E47"/>
    <mergeCell ref="F47:H47"/>
    <mergeCell ref="I47:L47"/>
    <mergeCell ref="B44:C44"/>
    <mergeCell ref="D44:E44"/>
    <mergeCell ref="F44:H44"/>
    <mergeCell ref="I44:L44"/>
    <mergeCell ref="M44:M45"/>
    <mergeCell ref="B45:C45"/>
    <mergeCell ref="D45:E45"/>
    <mergeCell ref="F45:H45"/>
    <mergeCell ref="I45:L45"/>
    <mergeCell ref="B50:C50"/>
    <mergeCell ref="D50:E50"/>
    <mergeCell ref="F50:H50"/>
    <mergeCell ref="I50:L50"/>
    <mergeCell ref="B51:C51"/>
    <mergeCell ref="D51:E51"/>
    <mergeCell ref="F51:H51"/>
    <mergeCell ref="I51:L51"/>
    <mergeCell ref="M47:M48"/>
    <mergeCell ref="B48:C48"/>
    <mergeCell ref="D48:E48"/>
    <mergeCell ref="F48:H48"/>
    <mergeCell ref="I48:L48"/>
    <mergeCell ref="B49:C49"/>
    <mergeCell ref="D49:E49"/>
    <mergeCell ref="F49:H49"/>
    <mergeCell ref="I49:L49"/>
    <mergeCell ref="D54:E54"/>
    <mergeCell ref="F54:H54"/>
    <mergeCell ref="I54:L54"/>
    <mergeCell ref="A55:A63"/>
    <mergeCell ref="B55:C55"/>
    <mergeCell ref="D55:E55"/>
    <mergeCell ref="F55:H55"/>
    <mergeCell ref="I55:L55"/>
    <mergeCell ref="B56:C56"/>
    <mergeCell ref="D56:E56"/>
    <mergeCell ref="A52:A54"/>
    <mergeCell ref="B52:C52"/>
    <mergeCell ref="D52:E52"/>
    <mergeCell ref="F52:H52"/>
    <mergeCell ref="I52:L52"/>
    <mergeCell ref="B53:C53"/>
    <mergeCell ref="D53:E53"/>
    <mergeCell ref="F53:H53"/>
    <mergeCell ref="I53:L53"/>
    <mergeCell ref="B54:C54"/>
    <mergeCell ref="B60:C60"/>
    <mergeCell ref="D60:E60"/>
    <mergeCell ref="F60:H60"/>
    <mergeCell ref="I60:L60"/>
    <mergeCell ref="B61:C61"/>
    <mergeCell ref="D61:E61"/>
    <mergeCell ref="F61:H61"/>
    <mergeCell ref="I61:L61"/>
    <mergeCell ref="B58:C58"/>
    <mergeCell ref="D58:E58"/>
    <mergeCell ref="F58:H58"/>
    <mergeCell ref="I58:L58"/>
    <mergeCell ref="B59:C59"/>
    <mergeCell ref="D59:E59"/>
    <mergeCell ref="F59:H59"/>
    <mergeCell ref="I59:L59"/>
    <mergeCell ref="F56:H56"/>
    <mergeCell ref="I56:L56"/>
    <mergeCell ref="B57:C57"/>
    <mergeCell ref="D57:E57"/>
    <mergeCell ref="F57:H57"/>
    <mergeCell ref="I57:L57"/>
    <mergeCell ref="A65:A66"/>
    <mergeCell ref="B66:C66"/>
    <mergeCell ref="D66:E66"/>
    <mergeCell ref="F66:H66"/>
    <mergeCell ref="I66:L66"/>
    <mergeCell ref="M66:M71"/>
    <mergeCell ref="B67:C67"/>
    <mergeCell ref="D67:E67"/>
    <mergeCell ref="F67:H67"/>
    <mergeCell ref="I67:L67"/>
    <mergeCell ref="B64:C65"/>
    <mergeCell ref="D64:E65"/>
    <mergeCell ref="F64:H65"/>
    <mergeCell ref="I64:L65"/>
    <mergeCell ref="M64:M65"/>
    <mergeCell ref="I69:L69"/>
    <mergeCell ref="N64:N65"/>
    <mergeCell ref="B62:C62"/>
    <mergeCell ref="D62:E62"/>
    <mergeCell ref="F62:H62"/>
    <mergeCell ref="I62:L62"/>
    <mergeCell ref="B63:C63"/>
    <mergeCell ref="D63:E63"/>
    <mergeCell ref="F63:H63"/>
    <mergeCell ref="I63:L63"/>
    <mergeCell ref="B72:C72"/>
    <mergeCell ref="D72:E72"/>
    <mergeCell ref="F72:H72"/>
    <mergeCell ref="I72:L72"/>
    <mergeCell ref="B73:C73"/>
    <mergeCell ref="D73:E73"/>
    <mergeCell ref="F73:H73"/>
    <mergeCell ref="I73:L73"/>
    <mergeCell ref="B70:C70"/>
    <mergeCell ref="D70:E70"/>
    <mergeCell ref="F70:H70"/>
    <mergeCell ref="I70:L70"/>
    <mergeCell ref="B71:C71"/>
    <mergeCell ref="D71:E71"/>
    <mergeCell ref="F71:H71"/>
    <mergeCell ref="I71:L71"/>
    <mergeCell ref="B68:C68"/>
    <mergeCell ref="D68:E68"/>
    <mergeCell ref="F68:H68"/>
    <mergeCell ref="I68:L68"/>
    <mergeCell ref="B69:C69"/>
    <mergeCell ref="D69:E69"/>
    <mergeCell ref="F69:H69"/>
    <mergeCell ref="N81:N82"/>
    <mergeCell ref="B79:C79"/>
    <mergeCell ref="D79:E79"/>
    <mergeCell ref="F79:H79"/>
    <mergeCell ref="I79:L79"/>
    <mergeCell ref="B80:C80"/>
    <mergeCell ref="D80:E80"/>
    <mergeCell ref="F80:H80"/>
    <mergeCell ref="I80:L80"/>
    <mergeCell ref="D77:E77"/>
    <mergeCell ref="F77:H77"/>
    <mergeCell ref="I77:L77"/>
    <mergeCell ref="B78:C78"/>
    <mergeCell ref="D78:E78"/>
    <mergeCell ref="F78:H78"/>
    <mergeCell ref="I78:L78"/>
    <mergeCell ref="B75:C75"/>
    <mergeCell ref="D75:E75"/>
    <mergeCell ref="F75:H75"/>
    <mergeCell ref="I75:L75"/>
    <mergeCell ref="M75:M79"/>
    <mergeCell ref="B76:C76"/>
    <mergeCell ref="D76:E76"/>
    <mergeCell ref="F76:H76"/>
    <mergeCell ref="I76:L76"/>
    <mergeCell ref="B77:C77"/>
    <mergeCell ref="B85:C85"/>
    <mergeCell ref="D85:E85"/>
    <mergeCell ref="F85:H85"/>
    <mergeCell ref="I85:L85"/>
    <mergeCell ref="B86:C86"/>
    <mergeCell ref="D86:E86"/>
    <mergeCell ref="F86:H86"/>
    <mergeCell ref="I86:L86"/>
    <mergeCell ref="A82:A83"/>
    <mergeCell ref="B83:C83"/>
    <mergeCell ref="D83:E83"/>
    <mergeCell ref="F83:H83"/>
    <mergeCell ref="I83:L83"/>
    <mergeCell ref="M83:M86"/>
    <mergeCell ref="B84:C84"/>
    <mergeCell ref="D84:E84"/>
    <mergeCell ref="F84:H84"/>
    <mergeCell ref="I84:L84"/>
    <mergeCell ref="B81:C82"/>
    <mergeCell ref="D81:E82"/>
    <mergeCell ref="F81:H82"/>
    <mergeCell ref="I81:L82"/>
    <mergeCell ref="M81:M82"/>
    <mergeCell ref="F91:H91"/>
    <mergeCell ref="I91:L91"/>
    <mergeCell ref="B92:C92"/>
    <mergeCell ref="D92:E92"/>
    <mergeCell ref="F92:H92"/>
    <mergeCell ref="I92:L92"/>
    <mergeCell ref="M88:M89"/>
    <mergeCell ref="N88:N89"/>
    <mergeCell ref="A89:A90"/>
    <mergeCell ref="B90:C90"/>
    <mergeCell ref="D90:E90"/>
    <mergeCell ref="F90:H90"/>
    <mergeCell ref="I90:L90"/>
    <mergeCell ref="M90:M91"/>
    <mergeCell ref="B91:C91"/>
    <mergeCell ref="D91:E91"/>
    <mergeCell ref="B87:C87"/>
    <mergeCell ref="D87:E87"/>
    <mergeCell ref="F87:H87"/>
    <mergeCell ref="I87:L87"/>
    <mergeCell ref="B88:C89"/>
    <mergeCell ref="D88:E89"/>
    <mergeCell ref="F88:H89"/>
    <mergeCell ref="I88:L89"/>
    <mergeCell ref="B95:C95"/>
    <mergeCell ref="D95:E95"/>
    <mergeCell ref="F95:H95"/>
    <mergeCell ref="I95:L95"/>
    <mergeCell ref="B96:C96"/>
    <mergeCell ref="D96:E96"/>
    <mergeCell ref="F96:H96"/>
    <mergeCell ref="I96:L96"/>
    <mergeCell ref="B93:C93"/>
    <mergeCell ref="D93:E93"/>
    <mergeCell ref="F93:H93"/>
    <mergeCell ref="I93:L93"/>
    <mergeCell ref="M93:M94"/>
    <mergeCell ref="B94:C94"/>
    <mergeCell ref="D94:E94"/>
    <mergeCell ref="F94:H94"/>
    <mergeCell ref="I94:L94"/>
    <mergeCell ref="B99:C99"/>
    <mergeCell ref="D99:E99"/>
    <mergeCell ref="F99:H99"/>
    <mergeCell ref="I99:L99"/>
    <mergeCell ref="M99:M100"/>
    <mergeCell ref="B100:C100"/>
    <mergeCell ref="D100:E100"/>
    <mergeCell ref="F100:H100"/>
    <mergeCell ref="I100:L100"/>
    <mergeCell ref="M96:M97"/>
    <mergeCell ref="B97:C97"/>
    <mergeCell ref="D97:E97"/>
    <mergeCell ref="F97:H97"/>
    <mergeCell ref="I97:L97"/>
    <mergeCell ref="B98:C98"/>
    <mergeCell ref="D98:E98"/>
    <mergeCell ref="F98:H98"/>
    <mergeCell ref="I98:L98"/>
    <mergeCell ref="M102:M103"/>
    <mergeCell ref="B103:C103"/>
    <mergeCell ref="D103:E103"/>
    <mergeCell ref="F103:H103"/>
    <mergeCell ref="I103:L103"/>
    <mergeCell ref="B104:C104"/>
    <mergeCell ref="D104:E104"/>
    <mergeCell ref="F104:H104"/>
    <mergeCell ref="I104:L104"/>
    <mergeCell ref="B101:C101"/>
    <mergeCell ref="D101:E101"/>
    <mergeCell ref="F101:H101"/>
    <mergeCell ref="I101:L101"/>
    <mergeCell ref="B102:C102"/>
    <mergeCell ref="D102:E102"/>
    <mergeCell ref="F102:H102"/>
    <mergeCell ref="I102:L102"/>
    <mergeCell ref="D107:E107"/>
    <mergeCell ref="F107:H107"/>
    <mergeCell ref="I107:L107"/>
    <mergeCell ref="B108:C108"/>
    <mergeCell ref="D108:E108"/>
    <mergeCell ref="F108:H108"/>
    <mergeCell ref="I108:L108"/>
    <mergeCell ref="B105:C105"/>
    <mergeCell ref="D105:E105"/>
    <mergeCell ref="F105:H105"/>
    <mergeCell ref="I105:L105"/>
    <mergeCell ref="M105:M108"/>
    <mergeCell ref="B106:C106"/>
    <mergeCell ref="D106:E106"/>
    <mergeCell ref="F106:H106"/>
    <mergeCell ref="I106:L106"/>
    <mergeCell ref="B107:C107"/>
    <mergeCell ref="D111:E111"/>
    <mergeCell ref="F111:H111"/>
    <mergeCell ref="I111:L111"/>
    <mergeCell ref="B112:C112"/>
    <mergeCell ref="D112:E112"/>
    <mergeCell ref="F112:H112"/>
    <mergeCell ref="I112:L112"/>
    <mergeCell ref="B109:C109"/>
    <mergeCell ref="D109:E109"/>
    <mergeCell ref="F109:H109"/>
    <mergeCell ref="I109:L109"/>
    <mergeCell ref="A110:A111"/>
    <mergeCell ref="B110:C110"/>
    <mergeCell ref="D110:E110"/>
    <mergeCell ref="F110:H110"/>
    <mergeCell ref="I110:L110"/>
    <mergeCell ref="B111:C111"/>
    <mergeCell ref="B121:C121"/>
    <mergeCell ref="D121:H121"/>
    <mergeCell ref="I121:L121"/>
    <mergeCell ref="B122:C122"/>
    <mergeCell ref="D122:E122"/>
    <mergeCell ref="F122:H122"/>
    <mergeCell ref="I122:L122"/>
    <mergeCell ref="B119:C119"/>
    <mergeCell ref="D119:H119"/>
    <mergeCell ref="I119:L119"/>
    <mergeCell ref="B120:C120"/>
    <mergeCell ref="D120:E120"/>
    <mergeCell ref="F120:H120"/>
    <mergeCell ref="I120:L120"/>
    <mergeCell ref="F116:H116"/>
    <mergeCell ref="I116:L116"/>
    <mergeCell ref="B117:C117"/>
    <mergeCell ref="D117:H117"/>
    <mergeCell ref="I117:L117"/>
    <mergeCell ref="B118:C118"/>
    <mergeCell ref="D118:E118"/>
    <mergeCell ref="F118:H118"/>
    <mergeCell ref="I118:L118"/>
    <mergeCell ref="B116:C116"/>
    <mergeCell ref="D116:E116"/>
    <mergeCell ref="B127:C127"/>
    <mergeCell ref="D127:H127"/>
    <mergeCell ref="I127:L127"/>
    <mergeCell ref="B128:C128"/>
    <mergeCell ref="D128:E128"/>
    <mergeCell ref="F128:H128"/>
    <mergeCell ref="I128:L128"/>
    <mergeCell ref="B125:C125"/>
    <mergeCell ref="D125:H125"/>
    <mergeCell ref="I125:L125"/>
    <mergeCell ref="B126:C126"/>
    <mergeCell ref="D126:E126"/>
    <mergeCell ref="F126:H126"/>
    <mergeCell ref="I126:L126"/>
    <mergeCell ref="B123:C123"/>
    <mergeCell ref="D123:H123"/>
    <mergeCell ref="I123:L123"/>
    <mergeCell ref="B124:C124"/>
    <mergeCell ref="D124:E124"/>
    <mergeCell ref="F124:H124"/>
    <mergeCell ref="I124:L124"/>
    <mergeCell ref="A131:A147"/>
    <mergeCell ref="B131:C131"/>
    <mergeCell ref="D131:E131"/>
    <mergeCell ref="F131:H131"/>
    <mergeCell ref="I131:L131"/>
    <mergeCell ref="B132:C132"/>
    <mergeCell ref="D132:H132"/>
    <mergeCell ref="I132:L132"/>
    <mergeCell ref="B133:C133"/>
    <mergeCell ref="D133:E133"/>
    <mergeCell ref="B129:C129"/>
    <mergeCell ref="D129:H129"/>
    <mergeCell ref="I129:L129"/>
    <mergeCell ref="B130:C130"/>
    <mergeCell ref="D130:E130"/>
    <mergeCell ref="F130:H130"/>
    <mergeCell ref="I130:L130"/>
    <mergeCell ref="A114:A130"/>
    <mergeCell ref="B114:C114"/>
    <mergeCell ref="D114:E114"/>
    <mergeCell ref="F114:H114"/>
    <mergeCell ref="I114:L114"/>
    <mergeCell ref="B115:C115"/>
    <mergeCell ref="D115:H115"/>
    <mergeCell ref="I115:L115"/>
    <mergeCell ref="B138:C138"/>
    <mergeCell ref="D138:H138"/>
    <mergeCell ref="I138:L138"/>
    <mergeCell ref="B139:C139"/>
    <mergeCell ref="D139:E139"/>
    <mergeCell ref="F139:H139"/>
    <mergeCell ref="I139:L139"/>
    <mergeCell ref="B136:C136"/>
    <mergeCell ref="D136:H136"/>
    <mergeCell ref="I136:L136"/>
    <mergeCell ref="B137:C137"/>
    <mergeCell ref="D137:E137"/>
    <mergeCell ref="F137:H137"/>
    <mergeCell ref="I137:L137"/>
    <mergeCell ref="F133:H133"/>
    <mergeCell ref="I133:L133"/>
    <mergeCell ref="B134:C134"/>
    <mergeCell ref="D134:H134"/>
    <mergeCell ref="I134:L134"/>
    <mergeCell ref="B135:C135"/>
    <mergeCell ref="D135:E135"/>
    <mergeCell ref="F135:H135"/>
    <mergeCell ref="I135:L135"/>
    <mergeCell ref="B144:C144"/>
    <mergeCell ref="D144:H144"/>
    <mergeCell ref="I144:L144"/>
    <mergeCell ref="B145:C145"/>
    <mergeCell ref="D145:E145"/>
    <mergeCell ref="F145:H145"/>
    <mergeCell ref="I145:L145"/>
    <mergeCell ref="B142:C142"/>
    <mergeCell ref="D142:H142"/>
    <mergeCell ref="I142:L142"/>
    <mergeCell ref="B143:C143"/>
    <mergeCell ref="D143:E143"/>
    <mergeCell ref="F143:H143"/>
    <mergeCell ref="I143:L143"/>
    <mergeCell ref="B140:C140"/>
    <mergeCell ref="D140:H140"/>
    <mergeCell ref="I140:L140"/>
    <mergeCell ref="B141:C141"/>
    <mergeCell ref="D141:E141"/>
    <mergeCell ref="F141:H141"/>
    <mergeCell ref="I141:L141"/>
    <mergeCell ref="M151:M154"/>
    <mergeCell ref="B152:C152"/>
    <mergeCell ref="D152:E152"/>
    <mergeCell ref="F152:H152"/>
    <mergeCell ref="I152:L152"/>
    <mergeCell ref="B153:C153"/>
    <mergeCell ref="B149:C149"/>
    <mergeCell ref="D149:E149"/>
    <mergeCell ref="F149:H149"/>
    <mergeCell ref="I149:L149"/>
    <mergeCell ref="B150:C150"/>
    <mergeCell ref="D150:E150"/>
    <mergeCell ref="F150:H150"/>
    <mergeCell ref="I150:L150"/>
    <mergeCell ref="B146:C146"/>
    <mergeCell ref="D146:H146"/>
    <mergeCell ref="I146:L146"/>
    <mergeCell ref="B147:C147"/>
    <mergeCell ref="D147:E147"/>
    <mergeCell ref="F147:H147"/>
    <mergeCell ref="I147:L147"/>
    <mergeCell ref="B159:C159"/>
    <mergeCell ref="B155:C155"/>
    <mergeCell ref="D155:E155"/>
    <mergeCell ref="F155:H155"/>
    <mergeCell ref="I155:L155"/>
    <mergeCell ref="B156:C156"/>
    <mergeCell ref="D156:E156"/>
    <mergeCell ref="F156:H156"/>
    <mergeCell ref="I156:L156"/>
    <mergeCell ref="D153:E153"/>
    <mergeCell ref="F153:H153"/>
    <mergeCell ref="I153:L153"/>
    <mergeCell ref="B154:C154"/>
    <mergeCell ref="D154:E154"/>
    <mergeCell ref="F154:H154"/>
    <mergeCell ref="I154:L154"/>
    <mergeCell ref="B151:C151"/>
    <mergeCell ref="D151:E151"/>
    <mergeCell ref="F151:H151"/>
    <mergeCell ref="I151:L151"/>
    <mergeCell ref="A162:A163"/>
    <mergeCell ref="B163:C163"/>
    <mergeCell ref="D163:E163"/>
    <mergeCell ref="F163:H163"/>
    <mergeCell ref="I163:L163"/>
    <mergeCell ref="M163:M168"/>
    <mergeCell ref="B164:C164"/>
    <mergeCell ref="D164:E164"/>
    <mergeCell ref="F164:H164"/>
    <mergeCell ref="I164:L164"/>
    <mergeCell ref="B161:C162"/>
    <mergeCell ref="D161:E162"/>
    <mergeCell ref="F161:H162"/>
    <mergeCell ref="I161:L162"/>
    <mergeCell ref="M161:M162"/>
    <mergeCell ref="N161:N162"/>
    <mergeCell ref="D159:E159"/>
    <mergeCell ref="F159:H159"/>
    <mergeCell ref="I159:L159"/>
    <mergeCell ref="B160:C160"/>
    <mergeCell ref="D160:E160"/>
    <mergeCell ref="F160:H160"/>
    <mergeCell ref="I160:L160"/>
    <mergeCell ref="M156:M159"/>
    <mergeCell ref="B157:C157"/>
    <mergeCell ref="D157:E157"/>
    <mergeCell ref="F157:H157"/>
    <mergeCell ref="I157:L157"/>
    <mergeCell ref="B158:C158"/>
    <mergeCell ref="D158:E158"/>
    <mergeCell ref="F158:H158"/>
    <mergeCell ref="I158:L158"/>
    <mergeCell ref="B169:C169"/>
    <mergeCell ref="D169:E169"/>
    <mergeCell ref="F169:H169"/>
    <mergeCell ref="I169:L169"/>
    <mergeCell ref="B170:C170"/>
    <mergeCell ref="D170:E170"/>
    <mergeCell ref="F170:H170"/>
    <mergeCell ref="I170:L170"/>
    <mergeCell ref="B167:C167"/>
    <mergeCell ref="D167:E167"/>
    <mergeCell ref="F167:H167"/>
    <mergeCell ref="I167:L167"/>
    <mergeCell ref="B168:C168"/>
    <mergeCell ref="D168:E168"/>
    <mergeCell ref="F168:H168"/>
    <mergeCell ref="I168:L168"/>
    <mergeCell ref="B165:C165"/>
    <mergeCell ref="D165:E165"/>
    <mergeCell ref="F165:H165"/>
    <mergeCell ref="I165:L165"/>
    <mergeCell ref="B166:C166"/>
    <mergeCell ref="D166:E166"/>
    <mergeCell ref="F166:H166"/>
    <mergeCell ref="I166:L166"/>
    <mergeCell ref="M175:M178"/>
    <mergeCell ref="B176:C176"/>
    <mergeCell ref="D176:E176"/>
    <mergeCell ref="F176:H176"/>
    <mergeCell ref="I176:L176"/>
    <mergeCell ref="B177:C177"/>
    <mergeCell ref="D173:E173"/>
    <mergeCell ref="F173:H173"/>
    <mergeCell ref="I173:L173"/>
    <mergeCell ref="B174:C174"/>
    <mergeCell ref="D174:E174"/>
    <mergeCell ref="F174:H174"/>
    <mergeCell ref="I174:L174"/>
    <mergeCell ref="M170:M173"/>
    <mergeCell ref="B171:C171"/>
    <mergeCell ref="D171:E171"/>
    <mergeCell ref="F171:H171"/>
    <mergeCell ref="I171:L171"/>
    <mergeCell ref="B172:C172"/>
    <mergeCell ref="D172:E172"/>
    <mergeCell ref="F172:H172"/>
    <mergeCell ref="I172:L172"/>
    <mergeCell ref="B173:C173"/>
    <mergeCell ref="B179:C179"/>
    <mergeCell ref="D179:E179"/>
    <mergeCell ref="F179:H179"/>
    <mergeCell ref="I179:L179"/>
    <mergeCell ref="B180:C180"/>
    <mergeCell ref="D180:E180"/>
    <mergeCell ref="F180:H180"/>
    <mergeCell ref="I180:L180"/>
    <mergeCell ref="D177:E177"/>
    <mergeCell ref="F177:H177"/>
    <mergeCell ref="I177:L177"/>
    <mergeCell ref="B178:C178"/>
    <mergeCell ref="D178:E178"/>
    <mergeCell ref="F178:H178"/>
    <mergeCell ref="I178:L178"/>
    <mergeCell ref="B175:C175"/>
    <mergeCell ref="D175:E175"/>
    <mergeCell ref="F175:H175"/>
    <mergeCell ref="I175:L175"/>
    <mergeCell ref="M187:M190"/>
    <mergeCell ref="B188:C188"/>
    <mergeCell ref="D188:E188"/>
    <mergeCell ref="F188:H188"/>
    <mergeCell ref="I188:L188"/>
    <mergeCell ref="B189:C189"/>
    <mergeCell ref="B185:C185"/>
    <mergeCell ref="D185:E185"/>
    <mergeCell ref="F185:H185"/>
    <mergeCell ref="I185:L185"/>
    <mergeCell ref="B186:C186"/>
    <mergeCell ref="D186:E186"/>
    <mergeCell ref="F186:H186"/>
    <mergeCell ref="I186:L186"/>
    <mergeCell ref="D183:E183"/>
    <mergeCell ref="F183:H183"/>
    <mergeCell ref="I183:L183"/>
    <mergeCell ref="B184:C184"/>
    <mergeCell ref="D184:E184"/>
    <mergeCell ref="F184:H184"/>
    <mergeCell ref="I184:L184"/>
    <mergeCell ref="M180:M185"/>
    <mergeCell ref="B181:C181"/>
    <mergeCell ref="D181:E181"/>
    <mergeCell ref="F181:H181"/>
    <mergeCell ref="I181:L181"/>
    <mergeCell ref="B182:C182"/>
    <mergeCell ref="D182:E182"/>
    <mergeCell ref="F182:H182"/>
    <mergeCell ref="I182:L182"/>
    <mergeCell ref="B183:C183"/>
    <mergeCell ref="B191:C191"/>
    <mergeCell ref="D191:E191"/>
    <mergeCell ref="F191:H191"/>
    <mergeCell ref="I191:L191"/>
    <mergeCell ref="B192:C192"/>
    <mergeCell ref="D192:E192"/>
    <mergeCell ref="F192:H192"/>
    <mergeCell ref="I192:L192"/>
    <mergeCell ref="D189:E189"/>
    <mergeCell ref="F189:H189"/>
    <mergeCell ref="I189:L189"/>
    <mergeCell ref="B190:C190"/>
    <mergeCell ref="D190:E190"/>
    <mergeCell ref="F190:H190"/>
    <mergeCell ref="I190:L190"/>
    <mergeCell ref="B187:C187"/>
    <mergeCell ref="D187:E187"/>
    <mergeCell ref="F187:H187"/>
    <mergeCell ref="I187:L187"/>
    <mergeCell ref="D195:E195"/>
    <mergeCell ref="F195:H195"/>
    <mergeCell ref="I195:L195"/>
    <mergeCell ref="A197:B197"/>
    <mergeCell ref="D197:E197"/>
    <mergeCell ref="F197:I197"/>
    <mergeCell ref="J197:K197"/>
    <mergeCell ref="L197:M197"/>
    <mergeCell ref="M192:M195"/>
    <mergeCell ref="B193:C193"/>
    <mergeCell ref="D193:E193"/>
    <mergeCell ref="F193:H193"/>
    <mergeCell ref="I193:L193"/>
    <mergeCell ref="B194:C194"/>
    <mergeCell ref="D194:E194"/>
    <mergeCell ref="F194:H194"/>
    <mergeCell ref="I194:L194"/>
    <mergeCell ref="B195:C195"/>
    <mergeCell ref="D200:E200"/>
    <mergeCell ref="F200:I200"/>
    <mergeCell ref="L200:M200"/>
    <mergeCell ref="A201:B201"/>
    <mergeCell ref="D201:E201"/>
    <mergeCell ref="F201:I201"/>
    <mergeCell ref="L201:M201"/>
    <mergeCell ref="A198:B198"/>
    <mergeCell ref="D198:E198"/>
    <mergeCell ref="F198:I198"/>
    <mergeCell ref="J198:K201"/>
    <mergeCell ref="L198:M198"/>
    <mergeCell ref="A199:B199"/>
    <mergeCell ref="D199:E199"/>
    <mergeCell ref="F199:I199"/>
    <mergeCell ref="L199:M199"/>
    <mergeCell ref="A200:B200"/>
    <mergeCell ref="A204:B204"/>
    <mergeCell ref="D204:E204"/>
    <mergeCell ref="F204:I204"/>
    <mergeCell ref="L204:M204"/>
    <mergeCell ref="A205:B205"/>
    <mergeCell ref="D205:E205"/>
    <mergeCell ref="F205:I205"/>
    <mergeCell ref="L205:M205"/>
    <mergeCell ref="A202:B202"/>
    <mergeCell ref="D202:E202"/>
    <mergeCell ref="F202:I202"/>
    <mergeCell ref="J202:K202"/>
    <mergeCell ref="L202:M202"/>
    <mergeCell ref="A203:B203"/>
    <mergeCell ref="D203:E203"/>
    <mergeCell ref="F203:I203"/>
    <mergeCell ref="J203:K206"/>
    <mergeCell ref="L203:M203"/>
    <mergeCell ref="A208:B208"/>
    <mergeCell ref="D208:E208"/>
    <mergeCell ref="F208:I208"/>
    <mergeCell ref="J208:K211"/>
    <mergeCell ref="L208:M208"/>
    <mergeCell ref="A209:B209"/>
    <mergeCell ref="D209:E209"/>
    <mergeCell ref="F209:I209"/>
    <mergeCell ref="L209:M209"/>
    <mergeCell ref="A210:B210"/>
    <mergeCell ref="A206:B206"/>
    <mergeCell ref="D206:E206"/>
    <mergeCell ref="F206:I206"/>
    <mergeCell ref="L206:M206"/>
    <mergeCell ref="A207:B207"/>
    <mergeCell ref="D207:E207"/>
    <mergeCell ref="F207:I207"/>
    <mergeCell ref="J207:K207"/>
    <mergeCell ref="L207:M207"/>
    <mergeCell ref="A212:B212"/>
    <mergeCell ref="D212:E212"/>
    <mergeCell ref="F212:I212"/>
    <mergeCell ref="J212:K212"/>
    <mergeCell ref="L212:M212"/>
    <mergeCell ref="A213:B213"/>
    <mergeCell ref="D213:E213"/>
    <mergeCell ref="F213:I213"/>
    <mergeCell ref="J213:K215"/>
    <mergeCell ref="L213:M213"/>
    <mergeCell ref="D210:E210"/>
    <mergeCell ref="F210:I210"/>
    <mergeCell ref="L210:M210"/>
    <mergeCell ref="A211:B211"/>
    <mergeCell ref="D211:E211"/>
    <mergeCell ref="F211:I211"/>
    <mergeCell ref="L211:M211"/>
    <mergeCell ref="A216:B216"/>
    <mergeCell ref="D216:E216"/>
    <mergeCell ref="F216:I216"/>
    <mergeCell ref="J216:K216"/>
    <mergeCell ref="L216:M216"/>
    <mergeCell ref="A217:B217"/>
    <mergeCell ref="D217:E217"/>
    <mergeCell ref="F217:I217"/>
    <mergeCell ref="J217:K219"/>
    <mergeCell ref="L217:M217"/>
    <mergeCell ref="A214:B214"/>
    <mergeCell ref="D214:E214"/>
    <mergeCell ref="F214:I214"/>
    <mergeCell ref="L214:M214"/>
    <mergeCell ref="A215:B215"/>
    <mergeCell ref="D215:E215"/>
    <mergeCell ref="F215:I215"/>
    <mergeCell ref="L215:M215"/>
    <mergeCell ref="A220:B220"/>
    <mergeCell ref="D220:E220"/>
    <mergeCell ref="F220:I220"/>
    <mergeCell ref="J220:K220"/>
    <mergeCell ref="L220:M220"/>
    <mergeCell ref="A221:B221"/>
    <mergeCell ref="D221:E221"/>
    <mergeCell ref="F221:I221"/>
    <mergeCell ref="J221:K223"/>
    <mergeCell ref="L221:M221"/>
    <mergeCell ref="A218:B218"/>
    <mergeCell ref="D218:E218"/>
    <mergeCell ref="F218:I218"/>
    <mergeCell ref="L218:M218"/>
    <mergeCell ref="A219:B219"/>
    <mergeCell ref="D219:E219"/>
    <mergeCell ref="F219:I219"/>
    <mergeCell ref="L219:M219"/>
    <mergeCell ref="A224:B224"/>
    <mergeCell ref="D224:E224"/>
    <mergeCell ref="F224:I224"/>
    <mergeCell ref="J224:K224"/>
    <mergeCell ref="L224:M224"/>
    <mergeCell ref="A225:B225"/>
    <mergeCell ref="D225:E225"/>
    <mergeCell ref="F225:I225"/>
    <mergeCell ref="J225:K228"/>
    <mergeCell ref="L225:M225"/>
    <mergeCell ref="A222:B222"/>
    <mergeCell ref="D222:E222"/>
    <mergeCell ref="F222:I222"/>
    <mergeCell ref="L222:M222"/>
    <mergeCell ref="A223:B223"/>
    <mergeCell ref="D223:E223"/>
    <mergeCell ref="F223:I223"/>
    <mergeCell ref="L223:M223"/>
    <mergeCell ref="A228:B228"/>
    <mergeCell ref="D228:E228"/>
    <mergeCell ref="F228:I228"/>
    <mergeCell ref="L228:M228"/>
    <mergeCell ref="A229:B229"/>
    <mergeCell ref="D229:E229"/>
    <mergeCell ref="F229:I229"/>
    <mergeCell ref="J229:K229"/>
    <mergeCell ref="L229:M229"/>
    <mergeCell ref="A226:B226"/>
    <mergeCell ref="D226:E226"/>
    <mergeCell ref="F226:I226"/>
    <mergeCell ref="L226:M226"/>
    <mergeCell ref="A227:B227"/>
    <mergeCell ref="D227:E227"/>
    <mergeCell ref="F227:I227"/>
    <mergeCell ref="L227:M227"/>
    <mergeCell ref="D232:E232"/>
    <mergeCell ref="F232:I232"/>
    <mergeCell ref="L232:M232"/>
    <mergeCell ref="A233:B233"/>
    <mergeCell ref="D233:E233"/>
    <mergeCell ref="F233:I233"/>
    <mergeCell ref="L233:M233"/>
    <mergeCell ref="A230:B230"/>
    <mergeCell ref="D230:E230"/>
    <mergeCell ref="F230:I230"/>
    <mergeCell ref="J230:K233"/>
    <mergeCell ref="L230:M230"/>
    <mergeCell ref="A231:B231"/>
    <mergeCell ref="D231:E231"/>
    <mergeCell ref="F231:I231"/>
    <mergeCell ref="L231:M231"/>
    <mergeCell ref="A232:B232"/>
    <mergeCell ref="M238:M241"/>
    <mergeCell ref="B239:C239"/>
    <mergeCell ref="D239:E239"/>
    <mergeCell ref="F239:H239"/>
    <mergeCell ref="I239:L239"/>
    <mergeCell ref="B240:C240"/>
    <mergeCell ref="D240:E240"/>
    <mergeCell ref="A234:O234"/>
    <mergeCell ref="A235:O235"/>
    <mergeCell ref="B236:C237"/>
    <mergeCell ref="D236:E237"/>
    <mergeCell ref="F236:H237"/>
    <mergeCell ref="I236:L237"/>
    <mergeCell ref="M236:M237"/>
    <mergeCell ref="N236:N237"/>
    <mergeCell ref="A237:A238"/>
    <mergeCell ref="B238:C238"/>
    <mergeCell ref="B242:C242"/>
    <mergeCell ref="D242:E242"/>
    <mergeCell ref="F242:H242"/>
    <mergeCell ref="I242:L242"/>
    <mergeCell ref="B243:C243"/>
    <mergeCell ref="D243:E243"/>
    <mergeCell ref="F243:H243"/>
    <mergeCell ref="I243:L243"/>
    <mergeCell ref="F240:H240"/>
    <mergeCell ref="I240:L240"/>
    <mergeCell ref="B241:C241"/>
    <mergeCell ref="D241:E241"/>
    <mergeCell ref="F241:H241"/>
    <mergeCell ref="I241:L241"/>
    <mergeCell ref="D238:E238"/>
    <mergeCell ref="F238:H238"/>
    <mergeCell ref="I238:L238"/>
    <mergeCell ref="M248:M251"/>
    <mergeCell ref="B249:C249"/>
    <mergeCell ref="D249:E249"/>
    <mergeCell ref="F249:H249"/>
    <mergeCell ref="I249:L249"/>
    <mergeCell ref="B250:C250"/>
    <mergeCell ref="D246:E246"/>
    <mergeCell ref="F246:H246"/>
    <mergeCell ref="I246:L246"/>
    <mergeCell ref="B247:C247"/>
    <mergeCell ref="D247:E247"/>
    <mergeCell ref="F247:H247"/>
    <mergeCell ref="I247:L247"/>
    <mergeCell ref="M243:M246"/>
    <mergeCell ref="B244:C244"/>
    <mergeCell ref="D244:E244"/>
    <mergeCell ref="F244:H244"/>
    <mergeCell ref="I244:L244"/>
    <mergeCell ref="B245:C245"/>
    <mergeCell ref="D245:E245"/>
    <mergeCell ref="F245:H245"/>
    <mergeCell ref="I245:L245"/>
    <mergeCell ref="B246:C246"/>
    <mergeCell ref="B252:C252"/>
    <mergeCell ref="D252:E252"/>
    <mergeCell ref="F252:H252"/>
    <mergeCell ref="I252:L252"/>
    <mergeCell ref="B253:C253"/>
    <mergeCell ref="D253:E253"/>
    <mergeCell ref="F253:H253"/>
    <mergeCell ref="I253:L253"/>
    <mergeCell ref="D250:E250"/>
    <mergeCell ref="F250:H250"/>
    <mergeCell ref="I250:L250"/>
    <mergeCell ref="B251:C251"/>
    <mergeCell ref="D251:E251"/>
    <mergeCell ref="F251:H251"/>
    <mergeCell ref="I251:L251"/>
    <mergeCell ref="B248:C248"/>
    <mergeCell ref="D248:E248"/>
    <mergeCell ref="F248:H248"/>
    <mergeCell ref="I248:L248"/>
    <mergeCell ref="M258:M259"/>
    <mergeCell ref="N258:N259"/>
    <mergeCell ref="D256:E256"/>
    <mergeCell ref="F256:H256"/>
    <mergeCell ref="I256:L256"/>
    <mergeCell ref="B257:C257"/>
    <mergeCell ref="D257:E257"/>
    <mergeCell ref="F257:H257"/>
    <mergeCell ref="I257:L257"/>
    <mergeCell ref="M253:M256"/>
    <mergeCell ref="B254:C254"/>
    <mergeCell ref="D254:E254"/>
    <mergeCell ref="F254:H254"/>
    <mergeCell ref="I254:L254"/>
    <mergeCell ref="B255:C255"/>
    <mergeCell ref="D255:E255"/>
    <mergeCell ref="F255:H255"/>
    <mergeCell ref="I255:L255"/>
    <mergeCell ref="B256:C256"/>
    <mergeCell ref="B264:C264"/>
    <mergeCell ref="D264:E264"/>
    <mergeCell ref="F264:H264"/>
    <mergeCell ref="I264:L264"/>
    <mergeCell ref="B265:C265"/>
    <mergeCell ref="D265:E265"/>
    <mergeCell ref="F265:H265"/>
    <mergeCell ref="I265:L265"/>
    <mergeCell ref="B262:C262"/>
    <mergeCell ref="D262:E262"/>
    <mergeCell ref="F262:H262"/>
    <mergeCell ref="I262:L262"/>
    <mergeCell ref="B263:C263"/>
    <mergeCell ref="D263:E263"/>
    <mergeCell ref="F263:H263"/>
    <mergeCell ref="I263:L263"/>
    <mergeCell ref="A259:A260"/>
    <mergeCell ref="B260:C260"/>
    <mergeCell ref="D260:E260"/>
    <mergeCell ref="F260:H260"/>
    <mergeCell ref="I260:L260"/>
    <mergeCell ref="B261:C261"/>
    <mergeCell ref="D261:E261"/>
    <mergeCell ref="F261:H261"/>
    <mergeCell ref="I261:L261"/>
    <mergeCell ref="B258:C259"/>
    <mergeCell ref="D258:E259"/>
    <mergeCell ref="F258:H259"/>
    <mergeCell ref="I258:L259"/>
    <mergeCell ref="B270:C270"/>
    <mergeCell ref="D270:E270"/>
    <mergeCell ref="F270:H270"/>
    <mergeCell ref="I270:L270"/>
    <mergeCell ref="B271:C271"/>
    <mergeCell ref="D271:E271"/>
    <mergeCell ref="F271:H271"/>
    <mergeCell ref="I271:L271"/>
    <mergeCell ref="B268:C268"/>
    <mergeCell ref="D268:E268"/>
    <mergeCell ref="F268:H268"/>
    <mergeCell ref="I268:L268"/>
    <mergeCell ref="B269:C269"/>
    <mergeCell ref="D269:E269"/>
    <mergeCell ref="F269:H269"/>
    <mergeCell ref="I269:L269"/>
    <mergeCell ref="B266:C266"/>
    <mergeCell ref="D266:E266"/>
    <mergeCell ref="F266:H266"/>
    <mergeCell ref="I266:L266"/>
    <mergeCell ref="B267:C267"/>
    <mergeCell ref="D267:E267"/>
    <mergeCell ref="F267:H267"/>
    <mergeCell ref="I267:L267"/>
    <mergeCell ref="B276:C276"/>
    <mergeCell ref="D276:E276"/>
    <mergeCell ref="F276:H276"/>
    <mergeCell ref="I276:L276"/>
    <mergeCell ref="B277:C277"/>
    <mergeCell ref="D277:E277"/>
    <mergeCell ref="F277:H277"/>
    <mergeCell ref="I277:L277"/>
    <mergeCell ref="B274:C274"/>
    <mergeCell ref="D274:E274"/>
    <mergeCell ref="F274:H274"/>
    <mergeCell ref="I274:L274"/>
    <mergeCell ref="B275:C275"/>
    <mergeCell ref="D275:E275"/>
    <mergeCell ref="F275:H275"/>
    <mergeCell ref="I275:L275"/>
    <mergeCell ref="B272:C272"/>
    <mergeCell ref="D272:E272"/>
    <mergeCell ref="F272:H272"/>
    <mergeCell ref="I272:L272"/>
    <mergeCell ref="B273:C273"/>
    <mergeCell ref="D273:E273"/>
    <mergeCell ref="F273:H273"/>
    <mergeCell ref="I273:L273"/>
    <mergeCell ref="B283:C283"/>
    <mergeCell ref="D283:E283"/>
    <mergeCell ref="F283:H283"/>
    <mergeCell ref="I283:L283"/>
    <mergeCell ref="B284:C284"/>
    <mergeCell ref="D284:E284"/>
    <mergeCell ref="F284:H284"/>
    <mergeCell ref="I284:L284"/>
    <mergeCell ref="B280:C280"/>
    <mergeCell ref="D280:E280"/>
    <mergeCell ref="F280:H280"/>
    <mergeCell ref="I280:L280"/>
    <mergeCell ref="B281:C281"/>
    <mergeCell ref="D281:E281"/>
    <mergeCell ref="F281:H281"/>
    <mergeCell ref="I281:L281"/>
    <mergeCell ref="B278:C278"/>
    <mergeCell ref="D278:E278"/>
    <mergeCell ref="F278:H278"/>
    <mergeCell ref="I278:L278"/>
    <mergeCell ref="B279:C279"/>
    <mergeCell ref="D279:E279"/>
    <mergeCell ref="F279:H279"/>
    <mergeCell ref="I279:L279"/>
    <mergeCell ref="B289:C289"/>
    <mergeCell ref="D289:E289"/>
    <mergeCell ref="F289:H289"/>
    <mergeCell ref="I289:L289"/>
    <mergeCell ref="B290:C290"/>
    <mergeCell ref="D290:E290"/>
    <mergeCell ref="F290:H290"/>
    <mergeCell ref="I290:L290"/>
    <mergeCell ref="B287:C287"/>
    <mergeCell ref="D287:E287"/>
    <mergeCell ref="F287:H287"/>
    <mergeCell ref="I287:L287"/>
    <mergeCell ref="B288:C288"/>
    <mergeCell ref="D288:E288"/>
    <mergeCell ref="F288:H288"/>
    <mergeCell ref="I288:L288"/>
    <mergeCell ref="B285:C285"/>
    <mergeCell ref="D285:E285"/>
    <mergeCell ref="F285:H285"/>
    <mergeCell ref="I285:L285"/>
    <mergeCell ref="B286:C286"/>
    <mergeCell ref="D286:E286"/>
    <mergeCell ref="F286:H286"/>
    <mergeCell ref="I286:L286"/>
    <mergeCell ref="B295:C295"/>
    <mergeCell ref="D295:E295"/>
    <mergeCell ref="F295:H295"/>
    <mergeCell ref="I295:L295"/>
    <mergeCell ref="B296:C296"/>
    <mergeCell ref="D296:E296"/>
    <mergeCell ref="F296:H296"/>
    <mergeCell ref="I296:L296"/>
    <mergeCell ref="B293:C293"/>
    <mergeCell ref="D293:E293"/>
    <mergeCell ref="F293:H293"/>
    <mergeCell ref="I293:L293"/>
    <mergeCell ref="B294:C294"/>
    <mergeCell ref="D294:E294"/>
    <mergeCell ref="F294:H294"/>
    <mergeCell ref="I294:L294"/>
    <mergeCell ref="B291:C291"/>
    <mergeCell ref="D291:E291"/>
    <mergeCell ref="F291:H291"/>
    <mergeCell ref="I291:L291"/>
    <mergeCell ref="B292:C292"/>
    <mergeCell ref="D292:E292"/>
    <mergeCell ref="F292:H292"/>
    <mergeCell ref="I292:L292"/>
    <mergeCell ref="B301:C301"/>
    <mergeCell ref="D301:E301"/>
    <mergeCell ref="F301:H301"/>
    <mergeCell ref="I301:L301"/>
    <mergeCell ref="B302:C302"/>
    <mergeCell ref="D302:E302"/>
    <mergeCell ref="F302:H302"/>
    <mergeCell ref="I302:L302"/>
    <mergeCell ref="B299:C299"/>
    <mergeCell ref="D299:E299"/>
    <mergeCell ref="F299:H299"/>
    <mergeCell ref="I299:L299"/>
    <mergeCell ref="B300:C300"/>
    <mergeCell ref="D300:E300"/>
    <mergeCell ref="F300:H300"/>
    <mergeCell ref="I300:L300"/>
    <mergeCell ref="B297:C297"/>
    <mergeCell ref="D297:E297"/>
    <mergeCell ref="F297:H297"/>
    <mergeCell ref="I297:L297"/>
    <mergeCell ref="B298:C298"/>
    <mergeCell ref="D298:E298"/>
    <mergeCell ref="F298:H298"/>
    <mergeCell ref="I298:L298"/>
    <mergeCell ref="B307:C307"/>
    <mergeCell ref="D307:E307"/>
    <mergeCell ref="F307:H307"/>
    <mergeCell ref="I307:L307"/>
    <mergeCell ref="B308:C308"/>
    <mergeCell ref="D308:E308"/>
    <mergeCell ref="F308:H308"/>
    <mergeCell ref="I308:L308"/>
    <mergeCell ref="B305:C305"/>
    <mergeCell ref="D305:E305"/>
    <mergeCell ref="F305:H305"/>
    <mergeCell ref="I305:L305"/>
    <mergeCell ref="B306:C306"/>
    <mergeCell ref="D306:E306"/>
    <mergeCell ref="F306:H306"/>
    <mergeCell ref="I306:L306"/>
    <mergeCell ref="B303:C303"/>
    <mergeCell ref="D303:E303"/>
    <mergeCell ref="F303:H303"/>
    <mergeCell ref="I303:L303"/>
    <mergeCell ref="B304:C304"/>
    <mergeCell ref="D304:E304"/>
    <mergeCell ref="F304:H304"/>
    <mergeCell ref="I304:L304"/>
    <mergeCell ref="B311:C311"/>
    <mergeCell ref="D311:E311"/>
    <mergeCell ref="F311:H311"/>
    <mergeCell ref="I311:L311"/>
    <mergeCell ref="A312:A321"/>
    <mergeCell ref="B312:C312"/>
    <mergeCell ref="D312:E312"/>
    <mergeCell ref="F312:H312"/>
    <mergeCell ref="I312:L312"/>
    <mergeCell ref="D315:E315"/>
    <mergeCell ref="B309:C309"/>
    <mergeCell ref="D309:E309"/>
    <mergeCell ref="F309:H309"/>
    <mergeCell ref="I309:L309"/>
    <mergeCell ref="B310:C310"/>
    <mergeCell ref="D310:E310"/>
    <mergeCell ref="F310:H310"/>
    <mergeCell ref="I310:L310"/>
    <mergeCell ref="B317:C317"/>
    <mergeCell ref="D317:E317"/>
    <mergeCell ref="F317:H317"/>
    <mergeCell ref="I317:L317"/>
    <mergeCell ref="B318:C318"/>
    <mergeCell ref="D318:E318"/>
    <mergeCell ref="F318:H318"/>
    <mergeCell ref="I318:L318"/>
    <mergeCell ref="F315:H315"/>
    <mergeCell ref="I315:L315"/>
    <mergeCell ref="B316:C316"/>
    <mergeCell ref="D316:E316"/>
    <mergeCell ref="F316:H316"/>
    <mergeCell ref="I316:L316"/>
    <mergeCell ref="M312:M321"/>
    <mergeCell ref="B313:C313"/>
    <mergeCell ref="D313:E313"/>
    <mergeCell ref="F313:H313"/>
    <mergeCell ref="I313:L313"/>
    <mergeCell ref="B314:C314"/>
    <mergeCell ref="D314:E314"/>
    <mergeCell ref="F314:H314"/>
    <mergeCell ref="I314:L314"/>
    <mergeCell ref="B315:C315"/>
    <mergeCell ref="M323:M324"/>
    <mergeCell ref="B324:C324"/>
    <mergeCell ref="D324:E324"/>
    <mergeCell ref="F324:H324"/>
    <mergeCell ref="I324:L324"/>
    <mergeCell ref="B321:C321"/>
    <mergeCell ref="D321:E321"/>
    <mergeCell ref="F321:H321"/>
    <mergeCell ref="I321:L321"/>
    <mergeCell ref="B322:C322"/>
    <mergeCell ref="D322:E322"/>
    <mergeCell ref="F322:H322"/>
    <mergeCell ref="I322:L322"/>
    <mergeCell ref="B319:C319"/>
    <mergeCell ref="D319:E319"/>
    <mergeCell ref="F319:H319"/>
    <mergeCell ref="I319:L319"/>
    <mergeCell ref="B320:C320"/>
    <mergeCell ref="D320:E320"/>
    <mergeCell ref="F320:H320"/>
    <mergeCell ref="I320:L320"/>
    <mergeCell ref="A329:A345"/>
    <mergeCell ref="B329:C329"/>
    <mergeCell ref="D329:E329"/>
    <mergeCell ref="F329:H329"/>
    <mergeCell ref="I329:L329"/>
    <mergeCell ref="B325:C325"/>
    <mergeCell ref="D325:E325"/>
    <mergeCell ref="F325:H325"/>
    <mergeCell ref="I325:L325"/>
    <mergeCell ref="A327:A328"/>
    <mergeCell ref="B327:C327"/>
    <mergeCell ref="D327:E327"/>
    <mergeCell ref="F327:H327"/>
    <mergeCell ref="I327:L327"/>
    <mergeCell ref="A323:A324"/>
    <mergeCell ref="B323:C323"/>
    <mergeCell ref="D323:E323"/>
    <mergeCell ref="F323:H323"/>
    <mergeCell ref="I323:L323"/>
    <mergeCell ref="B332:C332"/>
    <mergeCell ref="D332:E332"/>
    <mergeCell ref="F332:H332"/>
    <mergeCell ref="I332:L332"/>
    <mergeCell ref="B333:C333"/>
    <mergeCell ref="D333:E333"/>
    <mergeCell ref="F333:H333"/>
    <mergeCell ref="I333:L333"/>
    <mergeCell ref="B330:C330"/>
    <mergeCell ref="D330:E330"/>
    <mergeCell ref="F330:H330"/>
    <mergeCell ref="I330:L330"/>
    <mergeCell ref="B331:C331"/>
    <mergeCell ref="D331:E331"/>
    <mergeCell ref="F331:H331"/>
    <mergeCell ref="I331:L331"/>
    <mergeCell ref="M327:N327"/>
    <mergeCell ref="B328:C328"/>
    <mergeCell ref="D328:E328"/>
    <mergeCell ref="F328:H328"/>
    <mergeCell ref="I328:L328"/>
    <mergeCell ref="B338:C338"/>
    <mergeCell ref="D338:E338"/>
    <mergeCell ref="F338:H338"/>
    <mergeCell ref="I338:L338"/>
    <mergeCell ref="B339:C339"/>
    <mergeCell ref="D339:E339"/>
    <mergeCell ref="F339:H339"/>
    <mergeCell ref="I339:L339"/>
    <mergeCell ref="B336:C336"/>
    <mergeCell ref="D336:E336"/>
    <mergeCell ref="F336:H336"/>
    <mergeCell ref="I336:L336"/>
    <mergeCell ref="B337:C337"/>
    <mergeCell ref="D337:E337"/>
    <mergeCell ref="F337:H337"/>
    <mergeCell ref="I337:L337"/>
    <mergeCell ref="B334:C334"/>
    <mergeCell ref="D334:E334"/>
    <mergeCell ref="F334:H334"/>
    <mergeCell ref="I334:L334"/>
    <mergeCell ref="B335:C335"/>
    <mergeCell ref="D335:E335"/>
    <mergeCell ref="F335:H335"/>
    <mergeCell ref="I335:L335"/>
    <mergeCell ref="B344:C344"/>
    <mergeCell ref="D344:E344"/>
    <mergeCell ref="F344:H344"/>
    <mergeCell ref="I344:L344"/>
    <mergeCell ref="B345:C345"/>
    <mergeCell ref="D345:E345"/>
    <mergeCell ref="F345:H345"/>
    <mergeCell ref="I345:L345"/>
    <mergeCell ref="B342:C342"/>
    <mergeCell ref="D342:E342"/>
    <mergeCell ref="F342:H342"/>
    <mergeCell ref="I342:L342"/>
    <mergeCell ref="B343:C343"/>
    <mergeCell ref="D343:E343"/>
    <mergeCell ref="F343:H343"/>
    <mergeCell ref="I343:L343"/>
    <mergeCell ref="B340:C340"/>
    <mergeCell ref="D340:E340"/>
    <mergeCell ref="F340:H340"/>
    <mergeCell ref="I340:L340"/>
    <mergeCell ref="B341:C341"/>
    <mergeCell ref="D341:E341"/>
    <mergeCell ref="F341:H341"/>
    <mergeCell ref="I341:L341"/>
    <mergeCell ref="A350:A351"/>
    <mergeCell ref="B350:C350"/>
    <mergeCell ref="D350:E350"/>
    <mergeCell ref="F350:H350"/>
    <mergeCell ref="I350:L350"/>
    <mergeCell ref="B351:C351"/>
    <mergeCell ref="D351:E351"/>
    <mergeCell ref="F351:H351"/>
    <mergeCell ref="I351:L351"/>
    <mergeCell ref="M347:M348"/>
    <mergeCell ref="B348:C348"/>
    <mergeCell ref="D348:E348"/>
    <mergeCell ref="F348:H348"/>
    <mergeCell ref="I348:L348"/>
    <mergeCell ref="B349:C349"/>
    <mergeCell ref="D349:E349"/>
    <mergeCell ref="F349:H349"/>
    <mergeCell ref="I349:L349"/>
    <mergeCell ref="A346:A347"/>
    <mergeCell ref="B346:C346"/>
    <mergeCell ref="D346:E346"/>
    <mergeCell ref="F346:H346"/>
    <mergeCell ref="I346:L346"/>
    <mergeCell ref="B347:C347"/>
    <mergeCell ref="D347:E347"/>
    <mergeCell ref="F347:H347"/>
    <mergeCell ref="I347:L347"/>
    <mergeCell ref="N353:N354"/>
    <mergeCell ref="A354:A355"/>
    <mergeCell ref="B355:C355"/>
    <mergeCell ref="D355:E355"/>
    <mergeCell ref="F355:H355"/>
    <mergeCell ref="I355:L355"/>
    <mergeCell ref="M355:M357"/>
    <mergeCell ref="B356:C356"/>
    <mergeCell ref="D356:E356"/>
    <mergeCell ref="B352:C352"/>
    <mergeCell ref="D352:E352"/>
    <mergeCell ref="F352:H352"/>
    <mergeCell ref="I352:L352"/>
    <mergeCell ref="B353:C354"/>
    <mergeCell ref="D353:E354"/>
    <mergeCell ref="F353:H354"/>
    <mergeCell ref="I353:L354"/>
    <mergeCell ref="B359:C359"/>
    <mergeCell ref="D359:E359"/>
    <mergeCell ref="F359:H359"/>
    <mergeCell ref="I359:L359"/>
    <mergeCell ref="A360:A362"/>
    <mergeCell ref="B360:C360"/>
    <mergeCell ref="D360:E360"/>
    <mergeCell ref="F360:H360"/>
    <mergeCell ref="I360:L360"/>
    <mergeCell ref="B361:C361"/>
    <mergeCell ref="F356:H356"/>
    <mergeCell ref="I356:L356"/>
    <mergeCell ref="B357:C357"/>
    <mergeCell ref="D357:E357"/>
    <mergeCell ref="F357:H357"/>
    <mergeCell ref="I357:L357"/>
    <mergeCell ref="M353:M354"/>
    <mergeCell ref="A364:A365"/>
    <mergeCell ref="B365:C365"/>
    <mergeCell ref="D365:E365"/>
    <mergeCell ref="F365:H365"/>
    <mergeCell ref="I365:L365"/>
    <mergeCell ref="M365:M366"/>
    <mergeCell ref="B366:C366"/>
    <mergeCell ref="D366:E366"/>
    <mergeCell ref="F366:H366"/>
    <mergeCell ref="I366:L366"/>
    <mergeCell ref="B363:C364"/>
    <mergeCell ref="D363:E364"/>
    <mergeCell ref="F363:H364"/>
    <mergeCell ref="I363:L364"/>
    <mergeCell ref="M363:M364"/>
    <mergeCell ref="N363:N364"/>
    <mergeCell ref="D361:E361"/>
    <mergeCell ref="F361:H361"/>
    <mergeCell ref="I361:L361"/>
    <mergeCell ref="B362:C362"/>
    <mergeCell ref="D362:E362"/>
    <mergeCell ref="F362:H362"/>
    <mergeCell ref="I362:L362"/>
    <mergeCell ref="M368:M369"/>
    <mergeCell ref="B369:C369"/>
    <mergeCell ref="D369:E369"/>
    <mergeCell ref="F369:H369"/>
    <mergeCell ref="I369:L369"/>
    <mergeCell ref="B370:C370"/>
    <mergeCell ref="D370:E370"/>
    <mergeCell ref="F370:H370"/>
    <mergeCell ref="I370:L370"/>
    <mergeCell ref="B367:C367"/>
    <mergeCell ref="D367:E367"/>
    <mergeCell ref="F367:H367"/>
    <mergeCell ref="I367:L367"/>
    <mergeCell ref="B368:C368"/>
    <mergeCell ref="D368:E368"/>
    <mergeCell ref="F368:H368"/>
    <mergeCell ref="I368:L368"/>
    <mergeCell ref="B375:C375"/>
    <mergeCell ref="D375:E375"/>
    <mergeCell ref="F375:H375"/>
    <mergeCell ref="I375:L375"/>
    <mergeCell ref="M375:M376"/>
    <mergeCell ref="B376:C376"/>
    <mergeCell ref="D376:E376"/>
    <mergeCell ref="F376:H376"/>
    <mergeCell ref="I376:L376"/>
    <mergeCell ref="D373:E373"/>
    <mergeCell ref="F373:H373"/>
    <mergeCell ref="I373:L373"/>
    <mergeCell ref="B374:C374"/>
    <mergeCell ref="D374:E374"/>
    <mergeCell ref="F374:H374"/>
    <mergeCell ref="I374:L374"/>
    <mergeCell ref="B371:C371"/>
    <mergeCell ref="D371:E371"/>
    <mergeCell ref="F371:H371"/>
    <mergeCell ref="I371:L371"/>
    <mergeCell ref="M371:M373"/>
    <mergeCell ref="B372:C372"/>
    <mergeCell ref="D372:E372"/>
    <mergeCell ref="F372:H372"/>
    <mergeCell ref="I372:L372"/>
    <mergeCell ref="B373:C373"/>
    <mergeCell ref="M378:M379"/>
    <mergeCell ref="B379:C379"/>
    <mergeCell ref="D379:E379"/>
    <mergeCell ref="F379:H379"/>
    <mergeCell ref="I379:L379"/>
    <mergeCell ref="B380:C380"/>
    <mergeCell ref="D380:E380"/>
    <mergeCell ref="F380:H380"/>
    <mergeCell ref="I380:L380"/>
    <mergeCell ref="B377:C377"/>
    <mergeCell ref="D377:E377"/>
    <mergeCell ref="F377:H377"/>
    <mergeCell ref="I377:L377"/>
    <mergeCell ref="B378:C378"/>
    <mergeCell ref="D378:E378"/>
    <mergeCell ref="F378:H378"/>
    <mergeCell ref="I378:L378"/>
    <mergeCell ref="B383:C383"/>
    <mergeCell ref="D383:E383"/>
    <mergeCell ref="F383:H383"/>
    <mergeCell ref="I383:L383"/>
    <mergeCell ref="B384:C384"/>
    <mergeCell ref="D384:E384"/>
    <mergeCell ref="F384:H384"/>
    <mergeCell ref="I384:L384"/>
    <mergeCell ref="B381:C381"/>
    <mergeCell ref="D381:E381"/>
    <mergeCell ref="F381:H381"/>
    <mergeCell ref="I381:L381"/>
    <mergeCell ref="M381:M382"/>
    <mergeCell ref="B382:C382"/>
    <mergeCell ref="D382:E382"/>
    <mergeCell ref="F382:H382"/>
    <mergeCell ref="I382:L382"/>
    <mergeCell ref="B387:C387"/>
    <mergeCell ref="D387:E387"/>
    <mergeCell ref="F387:H387"/>
    <mergeCell ref="I387:L387"/>
    <mergeCell ref="M387:M388"/>
    <mergeCell ref="B388:C388"/>
    <mergeCell ref="D388:E388"/>
    <mergeCell ref="F388:H388"/>
    <mergeCell ref="I388:L388"/>
    <mergeCell ref="M384:M385"/>
    <mergeCell ref="B385:C385"/>
    <mergeCell ref="D385:E385"/>
    <mergeCell ref="F385:H385"/>
    <mergeCell ref="I385:L385"/>
    <mergeCell ref="B386:C386"/>
    <mergeCell ref="D386:E386"/>
    <mergeCell ref="F386:H386"/>
    <mergeCell ref="I386:L386"/>
    <mergeCell ref="M390:M391"/>
    <mergeCell ref="B391:C391"/>
    <mergeCell ref="D391:E391"/>
    <mergeCell ref="F391:H391"/>
    <mergeCell ref="I391:L391"/>
    <mergeCell ref="B392:C392"/>
    <mergeCell ref="D392:E392"/>
    <mergeCell ref="F392:H392"/>
    <mergeCell ref="I392:L392"/>
    <mergeCell ref="B389:C389"/>
    <mergeCell ref="D389:E389"/>
    <mergeCell ref="F389:H389"/>
    <mergeCell ref="I389:L389"/>
    <mergeCell ref="B390:C390"/>
    <mergeCell ref="D390:E390"/>
    <mergeCell ref="F390:H390"/>
    <mergeCell ref="I390:L390"/>
    <mergeCell ref="B395:C395"/>
    <mergeCell ref="D395:E395"/>
    <mergeCell ref="F395:H395"/>
    <mergeCell ref="I395:L395"/>
    <mergeCell ref="B397:C397"/>
    <mergeCell ref="D397:E397"/>
    <mergeCell ref="F397:H397"/>
    <mergeCell ref="I397:L397"/>
    <mergeCell ref="B393:C393"/>
    <mergeCell ref="D393:E393"/>
    <mergeCell ref="F393:H393"/>
    <mergeCell ref="I393:L393"/>
    <mergeCell ref="M393:M394"/>
    <mergeCell ref="B394:C394"/>
    <mergeCell ref="D394:E394"/>
    <mergeCell ref="F394:H394"/>
    <mergeCell ref="I394:L394"/>
    <mergeCell ref="B400:C400"/>
    <mergeCell ref="D400:E400"/>
    <mergeCell ref="F400:H400"/>
    <mergeCell ref="I400:L400"/>
    <mergeCell ref="M400:M401"/>
    <mergeCell ref="B401:C401"/>
    <mergeCell ref="D401:E401"/>
    <mergeCell ref="F401:H401"/>
    <mergeCell ref="I401:L401"/>
    <mergeCell ref="M397:M398"/>
    <mergeCell ref="B398:C398"/>
    <mergeCell ref="D398:E398"/>
    <mergeCell ref="F398:H398"/>
    <mergeCell ref="I398:L398"/>
    <mergeCell ref="B399:C399"/>
    <mergeCell ref="D399:E399"/>
    <mergeCell ref="F399:H399"/>
    <mergeCell ref="I399:L399"/>
    <mergeCell ref="M403:M404"/>
    <mergeCell ref="B404:C404"/>
    <mergeCell ref="D404:E404"/>
    <mergeCell ref="F404:H404"/>
    <mergeCell ref="I404:L404"/>
    <mergeCell ref="B405:C405"/>
    <mergeCell ref="D405:E405"/>
    <mergeCell ref="F405:H405"/>
    <mergeCell ref="I405:L405"/>
    <mergeCell ref="B402:C402"/>
    <mergeCell ref="D402:E402"/>
    <mergeCell ref="F402:H402"/>
    <mergeCell ref="I402:L402"/>
    <mergeCell ref="B403:C403"/>
    <mergeCell ref="D403:E403"/>
    <mergeCell ref="F403:H403"/>
    <mergeCell ref="I403:L403"/>
    <mergeCell ref="B408:C408"/>
    <mergeCell ref="D408:E408"/>
    <mergeCell ref="F408:H408"/>
    <mergeCell ref="I408:L408"/>
    <mergeCell ref="B409:C409"/>
    <mergeCell ref="D409:E409"/>
    <mergeCell ref="F409:H409"/>
    <mergeCell ref="I409:L409"/>
    <mergeCell ref="B406:C406"/>
    <mergeCell ref="D406:E406"/>
    <mergeCell ref="F406:H406"/>
    <mergeCell ref="I406:L406"/>
    <mergeCell ref="M406:M407"/>
    <mergeCell ref="B407:C407"/>
    <mergeCell ref="D407:E407"/>
    <mergeCell ref="F407:H407"/>
    <mergeCell ref="I407:L407"/>
    <mergeCell ref="A413:A414"/>
    <mergeCell ref="B414:C414"/>
    <mergeCell ref="D414:E414"/>
    <mergeCell ref="F414:H414"/>
    <mergeCell ref="I414:L414"/>
    <mergeCell ref="M414:M415"/>
    <mergeCell ref="B415:C415"/>
    <mergeCell ref="D415:E415"/>
    <mergeCell ref="F415:H415"/>
    <mergeCell ref="I415:L415"/>
    <mergeCell ref="B412:C413"/>
    <mergeCell ref="D412:E413"/>
    <mergeCell ref="F412:H413"/>
    <mergeCell ref="I412:L413"/>
    <mergeCell ref="M412:M413"/>
    <mergeCell ref="N412:N413"/>
    <mergeCell ref="M409:M410"/>
    <mergeCell ref="B410:C410"/>
    <mergeCell ref="D410:E410"/>
    <mergeCell ref="F410:H410"/>
    <mergeCell ref="I410:L410"/>
    <mergeCell ref="B411:C411"/>
    <mergeCell ref="D411:E411"/>
    <mergeCell ref="F411:H411"/>
    <mergeCell ref="I411:L411"/>
    <mergeCell ref="M417:M418"/>
    <mergeCell ref="B418:C418"/>
    <mergeCell ref="D418:E418"/>
    <mergeCell ref="F418:H418"/>
    <mergeCell ref="I418:L418"/>
    <mergeCell ref="B419:C419"/>
    <mergeCell ref="D419:E419"/>
    <mergeCell ref="F419:H419"/>
    <mergeCell ref="I419:L419"/>
    <mergeCell ref="B416:C416"/>
    <mergeCell ref="D416:E416"/>
    <mergeCell ref="F416:H416"/>
    <mergeCell ref="I416:L416"/>
    <mergeCell ref="B417:C417"/>
    <mergeCell ref="D417:E417"/>
    <mergeCell ref="F417:H417"/>
    <mergeCell ref="I417:L417"/>
    <mergeCell ref="D422:E422"/>
    <mergeCell ref="F422:H422"/>
    <mergeCell ref="I422:L422"/>
    <mergeCell ref="B423:C423"/>
    <mergeCell ref="D423:E423"/>
    <mergeCell ref="F423:H423"/>
    <mergeCell ref="I423:L423"/>
    <mergeCell ref="B420:C420"/>
    <mergeCell ref="D420:E420"/>
    <mergeCell ref="F420:H420"/>
    <mergeCell ref="I420:L420"/>
    <mergeCell ref="M420:M423"/>
    <mergeCell ref="B421:C421"/>
    <mergeCell ref="D421:E421"/>
    <mergeCell ref="F421:H421"/>
    <mergeCell ref="I421:L421"/>
    <mergeCell ref="B422:C422"/>
    <mergeCell ref="M425:M426"/>
    <mergeCell ref="N425:N426"/>
    <mergeCell ref="A426:A427"/>
    <mergeCell ref="B427:C427"/>
    <mergeCell ref="D427:E427"/>
    <mergeCell ref="F427:H427"/>
    <mergeCell ref="I427:L427"/>
    <mergeCell ref="M427:M436"/>
    <mergeCell ref="B428:C428"/>
    <mergeCell ref="D428:E428"/>
    <mergeCell ref="B424:C424"/>
    <mergeCell ref="D424:E424"/>
    <mergeCell ref="F424:H424"/>
    <mergeCell ref="I424:L424"/>
    <mergeCell ref="B425:C426"/>
    <mergeCell ref="D425:E426"/>
    <mergeCell ref="F425:H426"/>
    <mergeCell ref="I425:L426"/>
    <mergeCell ref="B432:C432"/>
    <mergeCell ref="D432:E432"/>
    <mergeCell ref="F432:H432"/>
    <mergeCell ref="I432:L432"/>
    <mergeCell ref="B433:C433"/>
    <mergeCell ref="D433:E433"/>
    <mergeCell ref="F433:H433"/>
    <mergeCell ref="I433:L433"/>
    <mergeCell ref="B430:C430"/>
    <mergeCell ref="D430:E430"/>
    <mergeCell ref="F430:H430"/>
    <mergeCell ref="I430:L430"/>
    <mergeCell ref="B431:C431"/>
    <mergeCell ref="D431:E431"/>
    <mergeCell ref="F431:H431"/>
    <mergeCell ref="I431:L431"/>
    <mergeCell ref="F428:H428"/>
    <mergeCell ref="I428:L428"/>
    <mergeCell ref="B429:C429"/>
    <mergeCell ref="D429:E429"/>
    <mergeCell ref="F429:H429"/>
    <mergeCell ref="I429:L429"/>
    <mergeCell ref="B436:C436"/>
    <mergeCell ref="D436:E436"/>
    <mergeCell ref="F436:H436"/>
    <mergeCell ref="I436:L436"/>
    <mergeCell ref="A438:A439"/>
    <mergeCell ref="B438:C438"/>
    <mergeCell ref="D438:E438"/>
    <mergeCell ref="F438:H438"/>
    <mergeCell ref="I438:L438"/>
    <mergeCell ref="B434:C434"/>
    <mergeCell ref="D434:E434"/>
    <mergeCell ref="F434:H434"/>
    <mergeCell ref="I434:L434"/>
    <mergeCell ref="B435:C435"/>
    <mergeCell ref="D435:E435"/>
    <mergeCell ref="F435:H435"/>
    <mergeCell ref="I435:L435"/>
    <mergeCell ref="B441:C441"/>
    <mergeCell ref="D441:E441"/>
    <mergeCell ref="F441:H441"/>
    <mergeCell ref="I441:L441"/>
    <mergeCell ref="B442:C442"/>
    <mergeCell ref="D442:E442"/>
    <mergeCell ref="F442:H442"/>
    <mergeCell ref="I442:L442"/>
    <mergeCell ref="M438:N438"/>
    <mergeCell ref="B439:C439"/>
    <mergeCell ref="D439:E439"/>
    <mergeCell ref="F439:H439"/>
    <mergeCell ref="I439:L439"/>
    <mergeCell ref="B440:C440"/>
    <mergeCell ref="D440:E440"/>
    <mergeCell ref="F440:H440"/>
    <mergeCell ref="I440:L440"/>
    <mergeCell ref="M447:M450"/>
    <mergeCell ref="B448:C448"/>
    <mergeCell ref="D448:E448"/>
    <mergeCell ref="F448:H448"/>
    <mergeCell ref="I448:L448"/>
    <mergeCell ref="B449:C449"/>
    <mergeCell ref="D445:E445"/>
    <mergeCell ref="F445:H445"/>
    <mergeCell ref="I445:L445"/>
    <mergeCell ref="B446:C446"/>
    <mergeCell ref="D446:E446"/>
    <mergeCell ref="F446:H446"/>
    <mergeCell ref="I446:L446"/>
    <mergeCell ref="M442:M445"/>
    <mergeCell ref="B443:C443"/>
    <mergeCell ref="D443:E443"/>
    <mergeCell ref="F443:H443"/>
    <mergeCell ref="I443:L443"/>
    <mergeCell ref="B444:C444"/>
    <mergeCell ref="D444:E444"/>
    <mergeCell ref="F444:H444"/>
    <mergeCell ref="I444:L444"/>
    <mergeCell ref="B445:C445"/>
    <mergeCell ref="B451:C451"/>
    <mergeCell ref="D451:E451"/>
    <mergeCell ref="F451:H451"/>
    <mergeCell ref="I451:L451"/>
    <mergeCell ref="B452:C452"/>
    <mergeCell ref="D452:E452"/>
    <mergeCell ref="F452:H452"/>
    <mergeCell ref="I452:L452"/>
    <mergeCell ref="D449:E449"/>
    <mergeCell ref="F449:H449"/>
    <mergeCell ref="I449:L449"/>
    <mergeCell ref="B450:C450"/>
    <mergeCell ref="D450:E450"/>
    <mergeCell ref="F450:H450"/>
    <mergeCell ref="I450:L450"/>
    <mergeCell ref="B447:C447"/>
    <mergeCell ref="D447:E447"/>
    <mergeCell ref="F447:H447"/>
    <mergeCell ref="I447:L447"/>
    <mergeCell ref="M457:M460"/>
    <mergeCell ref="B458:C458"/>
    <mergeCell ref="D458:E458"/>
    <mergeCell ref="F458:H458"/>
    <mergeCell ref="I458:L458"/>
    <mergeCell ref="B455:C456"/>
    <mergeCell ref="D455:E456"/>
    <mergeCell ref="F455:H456"/>
    <mergeCell ref="I455:L456"/>
    <mergeCell ref="M455:M456"/>
    <mergeCell ref="N455:N456"/>
    <mergeCell ref="M452:M453"/>
    <mergeCell ref="B453:C453"/>
    <mergeCell ref="D453:E453"/>
    <mergeCell ref="F453:H453"/>
    <mergeCell ref="I453:L453"/>
    <mergeCell ref="B454:C454"/>
    <mergeCell ref="D454:E454"/>
    <mergeCell ref="F454:H454"/>
    <mergeCell ref="I454:L454"/>
    <mergeCell ref="B461:C461"/>
    <mergeCell ref="D461:E461"/>
    <mergeCell ref="F461:H461"/>
    <mergeCell ref="I461:L461"/>
    <mergeCell ref="B462:C462"/>
    <mergeCell ref="D462:E462"/>
    <mergeCell ref="F462:H462"/>
    <mergeCell ref="I462:L462"/>
    <mergeCell ref="B459:C459"/>
    <mergeCell ref="D459:E459"/>
    <mergeCell ref="F459:H459"/>
    <mergeCell ref="I459:L459"/>
    <mergeCell ref="B460:C460"/>
    <mergeCell ref="D460:E460"/>
    <mergeCell ref="F460:H460"/>
    <mergeCell ref="I460:L460"/>
    <mergeCell ref="A456:A457"/>
    <mergeCell ref="B457:C457"/>
    <mergeCell ref="D457:E457"/>
    <mergeCell ref="F457:H457"/>
    <mergeCell ref="I457:L457"/>
    <mergeCell ref="D465:E465"/>
    <mergeCell ref="F465:H465"/>
    <mergeCell ref="I465:L465"/>
    <mergeCell ref="B466:C466"/>
    <mergeCell ref="D466:E466"/>
    <mergeCell ref="F466:H466"/>
    <mergeCell ref="I466:L466"/>
    <mergeCell ref="M462:M467"/>
    <mergeCell ref="B463:C463"/>
    <mergeCell ref="D463:E463"/>
    <mergeCell ref="F463:H463"/>
    <mergeCell ref="I463:L463"/>
    <mergeCell ref="B464:C464"/>
    <mergeCell ref="D464:E464"/>
    <mergeCell ref="F464:H464"/>
    <mergeCell ref="I464:L464"/>
    <mergeCell ref="B465:C465"/>
    <mergeCell ref="B469:C469"/>
    <mergeCell ref="D469:E469"/>
    <mergeCell ref="F469:H469"/>
    <mergeCell ref="I469:L469"/>
    <mergeCell ref="M469:M474"/>
    <mergeCell ref="B470:C470"/>
    <mergeCell ref="D470:E470"/>
    <mergeCell ref="F470:H470"/>
    <mergeCell ref="I470:L470"/>
    <mergeCell ref="B471:C471"/>
    <mergeCell ref="B467:C467"/>
    <mergeCell ref="D467:E467"/>
    <mergeCell ref="F467:H467"/>
    <mergeCell ref="I467:L467"/>
    <mergeCell ref="B468:C468"/>
    <mergeCell ref="D468:E468"/>
    <mergeCell ref="F468:H468"/>
    <mergeCell ref="I468:L468"/>
    <mergeCell ref="B475:C475"/>
    <mergeCell ref="D475:E475"/>
    <mergeCell ref="F475:H475"/>
    <mergeCell ref="I475:L475"/>
    <mergeCell ref="B476:C476"/>
    <mergeCell ref="D476:E476"/>
    <mergeCell ref="F476:H476"/>
    <mergeCell ref="I476:L476"/>
    <mergeCell ref="B473:C473"/>
    <mergeCell ref="D473:E473"/>
    <mergeCell ref="F473:H473"/>
    <mergeCell ref="I473:L473"/>
    <mergeCell ref="B474:C474"/>
    <mergeCell ref="D474:E474"/>
    <mergeCell ref="F474:H474"/>
    <mergeCell ref="I474:L474"/>
    <mergeCell ref="D471:E471"/>
    <mergeCell ref="F471:H471"/>
    <mergeCell ref="I471:L471"/>
    <mergeCell ref="B472:C472"/>
    <mergeCell ref="D472:E472"/>
    <mergeCell ref="F472:H472"/>
    <mergeCell ref="I472:L472"/>
    <mergeCell ref="D479:E479"/>
    <mergeCell ref="F479:H479"/>
    <mergeCell ref="I479:L479"/>
    <mergeCell ref="B480:C480"/>
    <mergeCell ref="D480:E480"/>
    <mergeCell ref="F480:H480"/>
    <mergeCell ref="I480:L480"/>
    <mergeCell ref="M476:M481"/>
    <mergeCell ref="B477:C477"/>
    <mergeCell ref="D477:E477"/>
    <mergeCell ref="F477:H477"/>
    <mergeCell ref="I477:L477"/>
    <mergeCell ref="B478:C478"/>
    <mergeCell ref="D478:E478"/>
    <mergeCell ref="F478:H478"/>
    <mergeCell ref="I478:L478"/>
    <mergeCell ref="B479:C479"/>
    <mergeCell ref="B484:C484"/>
    <mergeCell ref="D484:E484"/>
    <mergeCell ref="F484:H484"/>
    <mergeCell ref="I484:L484"/>
    <mergeCell ref="M484:M489"/>
    <mergeCell ref="B485:C485"/>
    <mergeCell ref="D485:E485"/>
    <mergeCell ref="F485:H485"/>
    <mergeCell ref="I485:L485"/>
    <mergeCell ref="B486:C486"/>
    <mergeCell ref="B481:C481"/>
    <mergeCell ref="D481:E481"/>
    <mergeCell ref="F481:H481"/>
    <mergeCell ref="I481:L481"/>
    <mergeCell ref="B482:C482"/>
    <mergeCell ref="D482:E482"/>
    <mergeCell ref="F482:H482"/>
    <mergeCell ref="I482:L482"/>
    <mergeCell ref="B490:C490"/>
    <mergeCell ref="D490:E490"/>
    <mergeCell ref="F490:H490"/>
    <mergeCell ref="I490:L490"/>
    <mergeCell ref="B491:C491"/>
    <mergeCell ref="D491:E491"/>
    <mergeCell ref="F491:H491"/>
    <mergeCell ref="I491:L491"/>
    <mergeCell ref="B488:C488"/>
    <mergeCell ref="D488:E488"/>
    <mergeCell ref="F488:H488"/>
    <mergeCell ref="I488:L488"/>
    <mergeCell ref="B489:C489"/>
    <mergeCell ref="D489:E489"/>
    <mergeCell ref="F489:H489"/>
    <mergeCell ref="I489:L489"/>
    <mergeCell ref="D486:E486"/>
    <mergeCell ref="F486:H486"/>
    <mergeCell ref="I486:L486"/>
    <mergeCell ref="B487:C487"/>
    <mergeCell ref="D487:E487"/>
    <mergeCell ref="F487:H487"/>
    <mergeCell ref="I487:L487"/>
    <mergeCell ref="D494:E494"/>
    <mergeCell ref="F494:H494"/>
    <mergeCell ref="I494:L494"/>
    <mergeCell ref="B495:C495"/>
    <mergeCell ref="D495:E495"/>
    <mergeCell ref="F495:H495"/>
    <mergeCell ref="I495:L495"/>
    <mergeCell ref="M491:M496"/>
    <mergeCell ref="B492:C492"/>
    <mergeCell ref="D492:E492"/>
    <mergeCell ref="F492:H492"/>
    <mergeCell ref="I492:L492"/>
    <mergeCell ref="B493:C493"/>
    <mergeCell ref="D493:E493"/>
    <mergeCell ref="F493:H493"/>
    <mergeCell ref="I493:L493"/>
    <mergeCell ref="B494:C494"/>
    <mergeCell ref="B498:C498"/>
    <mergeCell ref="D498:H498"/>
    <mergeCell ref="I498:L498"/>
    <mergeCell ref="M498:M501"/>
    <mergeCell ref="B499:C499"/>
    <mergeCell ref="D499:H499"/>
    <mergeCell ref="I499:L499"/>
    <mergeCell ref="B500:C500"/>
    <mergeCell ref="D500:H500"/>
    <mergeCell ref="I500:L500"/>
    <mergeCell ref="B496:C496"/>
    <mergeCell ref="D496:E496"/>
    <mergeCell ref="F496:H496"/>
    <mergeCell ref="I496:L496"/>
    <mergeCell ref="B497:C497"/>
    <mergeCell ref="D497:E497"/>
    <mergeCell ref="F497:H497"/>
    <mergeCell ref="I497:L497"/>
    <mergeCell ref="B503:C503"/>
    <mergeCell ref="D503:E503"/>
    <mergeCell ref="F503:H503"/>
    <mergeCell ref="I503:L503"/>
    <mergeCell ref="M503:M508"/>
    <mergeCell ref="B504:C504"/>
    <mergeCell ref="D504:E504"/>
    <mergeCell ref="F504:H504"/>
    <mergeCell ref="I504:L504"/>
    <mergeCell ref="B505:C505"/>
    <mergeCell ref="B501:C501"/>
    <mergeCell ref="D501:H501"/>
    <mergeCell ref="I501:L501"/>
    <mergeCell ref="B502:C502"/>
    <mergeCell ref="D502:E502"/>
    <mergeCell ref="F502:H502"/>
    <mergeCell ref="I502:L502"/>
    <mergeCell ref="B509:C509"/>
    <mergeCell ref="D509:E509"/>
    <mergeCell ref="F509:H509"/>
    <mergeCell ref="I509:L509"/>
    <mergeCell ref="B510:C510"/>
    <mergeCell ref="D510:E510"/>
    <mergeCell ref="F510:H510"/>
    <mergeCell ref="I510:L510"/>
    <mergeCell ref="B507:C507"/>
    <mergeCell ref="D507:E507"/>
    <mergeCell ref="F507:H507"/>
    <mergeCell ref="I507:L507"/>
    <mergeCell ref="B508:C508"/>
    <mergeCell ref="D508:E508"/>
    <mergeCell ref="F508:H508"/>
    <mergeCell ref="I508:L508"/>
    <mergeCell ref="D505:E505"/>
    <mergeCell ref="F505:H505"/>
    <mergeCell ref="I505:L505"/>
    <mergeCell ref="B506:C506"/>
    <mergeCell ref="D506:E506"/>
    <mergeCell ref="F506:H506"/>
    <mergeCell ref="I506:L506"/>
    <mergeCell ref="M515:M518"/>
    <mergeCell ref="B516:C516"/>
    <mergeCell ref="D516:E516"/>
    <mergeCell ref="F516:H516"/>
    <mergeCell ref="I516:L516"/>
    <mergeCell ref="B517:C517"/>
    <mergeCell ref="D513:E513"/>
    <mergeCell ref="F513:H513"/>
    <mergeCell ref="I513:L513"/>
    <mergeCell ref="B514:C514"/>
    <mergeCell ref="D514:E514"/>
    <mergeCell ref="F514:H514"/>
    <mergeCell ref="I514:L514"/>
    <mergeCell ref="M510:M513"/>
    <mergeCell ref="B511:C511"/>
    <mergeCell ref="D511:E511"/>
    <mergeCell ref="F511:H511"/>
    <mergeCell ref="I511:L511"/>
    <mergeCell ref="B512:C512"/>
    <mergeCell ref="D512:E512"/>
    <mergeCell ref="F512:H512"/>
    <mergeCell ref="I512:L512"/>
    <mergeCell ref="B513:C513"/>
    <mergeCell ref="B519:C519"/>
    <mergeCell ref="D519:E519"/>
    <mergeCell ref="F519:H519"/>
    <mergeCell ref="I519:L519"/>
    <mergeCell ref="B520:C520"/>
    <mergeCell ref="D520:E520"/>
    <mergeCell ref="F520:H520"/>
    <mergeCell ref="I520:L520"/>
    <mergeCell ref="D517:E517"/>
    <mergeCell ref="F517:H517"/>
    <mergeCell ref="I517:L517"/>
    <mergeCell ref="B518:C518"/>
    <mergeCell ref="D518:E518"/>
    <mergeCell ref="F518:H518"/>
    <mergeCell ref="I518:L518"/>
    <mergeCell ref="B515:C515"/>
    <mergeCell ref="D515:E515"/>
    <mergeCell ref="F515:H515"/>
    <mergeCell ref="I515:L515"/>
    <mergeCell ref="M525:M528"/>
    <mergeCell ref="B526:C526"/>
    <mergeCell ref="D526:E526"/>
    <mergeCell ref="F526:H526"/>
    <mergeCell ref="I526:L526"/>
    <mergeCell ref="B527:C527"/>
    <mergeCell ref="D523:E523"/>
    <mergeCell ref="F523:H523"/>
    <mergeCell ref="I523:L523"/>
    <mergeCell ref="B524:C524"/>
    <mergeCell ref="D524:E524"/>
    <mergeCell ref="F524:H524"/>
    <mergeCell ref="I524:L524"/>
    <mergeCell ref="M520:M523"/>
    <mergeCell ref="B521:C521"/>
    <mergeCell ref="D521:E521"/>
    <mergeCell ref="F521:H521"/>
    <mergeCell ref="I521:L521"/>
    <mergeCell ref="B522:C522"/>
    <mergeCell ref="D522:E522"/>
    <mergeCell ref="F522:H522"/>
    <mergeCell ref="I522:L522"/>
    <mergeCell ref="B523:C523"/>
    <mergeCell ref="A531:A532"/>
    <mergeCell ref="B531:C531"/>
    <mergeCell ref="D531:E531"/>
    <mergeCell ref="F531:H531"/>
    <mergeCell ref="I531:L531"/>
    <mergeCell ref="B532:C532"/>
    <mergeCell ref="D527:E527"/>
    <mergeCell ref="F527:H527"/>
    <mergeCell ref="I527:L527"/>
    <mergeCell ref="B528:C528"/>
    <mergeCell ref="D528:E528"/>
    <mergeCell ref="F528:H528"/>
    <mergeCell ref="I528:L528"/>
    <mergeCell ref="B525:C525"/>
    <mergeCell ref="D525:E525"/>
    <mergeCell ref="F525:H525"/>
    <mergeCell ref="I525:L525"/>
    <mergeCell ref="B534:C534"/>
    <mergeCell ref="D534:E534"/>
    <mergeCell ref="F534:H534"/>
    <mergeCell ref="I534:L534"/>
    <mergeCell ref="B535:C535"/>
    <mergeCell ref="D535:E535"/>
    <mergeCell ref="F535:H535"/>
    <mergeCell ref="I535:L535"/>
    <mergeCell ref="D532:E532"/>
    <mergeCell ref="F532:H532"/>
    <mergeCell ref="I532:L532"/>
    <mergeCell ref="B533:C533"/>
    <mergeCell ref="D533:E533"/>
    <mergeCell ref="F533:H533"/>
    <mergeCell ref="I533:L533"/>
    <mergeCell ref="B529:C529"/>
    <mergeCell ref="D529:E529"/>
    <mergeCell ref="F529:H529"/>
    <mergeCell ref="I529:L529"/>
    <mergeCell ref="B540:C540"/>
    <mergeCell ref="D540:E540"/>
    <mergeCell ref="F540:H540"/>
    <mergeCell ref="I540:L540"/>
    <mergeCell ref="B541:C541"/>
    <mergeCell ref="D541:E541"/>
    <mergeCell ref="F541:H541"/>
    <mergeCell ref="I541:L541"/>
    <mergeCell ref="B538:C538"/>
    <mergeCell ref="D538:E538"/>
    <mergeCell ref="F538:H538"/>
    <mergeCell ref="I538:L538"/>
    <mergeCell ref="B539:C539"/>
    <mergeCell ref="D539:E539"/>
    <mergeCell ref="F539:H539"/>
    <mergeCell ref="I539:L539"/>
    <mergeCell ref="B536:C536"/>
    <mergeCell ref="D536:E536"/>
    <mergeCell ref="F536:H536"/>
    <mergeCell ref="I536:L536"/>
    <mergeCell ref="B537:C537"/>
    <mergeCell ref="D537:E537"/>
    <mergeCell ref="F537:H537"/>
    <mergeCell ref="I537:L537"/>
    <mergeCell ref="A545:A546"/>
    <mergeCell ref="B546:C546"/>
    <mergeCell ref="D546:E546"/>
    <mergeCell ref="F546:H546"/>
    <mergeCell ref="I546:L546"/>
    <mergeCell ref="M546:M547"/>
    <mergeCell ref="B547:C547"/>
    <mergeCell ref="D547:E547"/>
    <mergeCell ref="F547:H547"/>
    <mergeCell ref="I547:L547"/>
    <mergeCell ref="B544:C545"/>
    <mergeCell ref="D544:E545"/>
    <mergeCell ref="F544:H545"/>
    <mergeCell ref="I544:L545"/>
    <mergeCell ref="M544:M545"/>
    <mergeCell ref="N544:N545"/>
    <mergeCell ref="B542:C542"/>
    <mergeCell ref="D542:E542"/>
    <mergeCell ref="F542:H542"/>
    <mergeCell ref="I542:L542"/>
    <mergeCell ref="B543:C543"/>
    <mergeCell ref="D543:E543"/>
    <mergeCell ref="F543:H543"/>
    <mergeCell ref="I543:L543"/>
    <mergeCell ref="M549:M550"/>
    <mergeCell ref="B550:C550"/>
    <mergeCell ref="D550:E550"/>
    <mergeCell ref="F550:H550"/>
    <mergeCell ref="I550:L550"/>
    <mergeCell ref="B551:C551"/>
    <mergeCell ref="D551:E551"/>
    <mergeCell ref="F551:H551"/>
    <mergeCell ref="I551:L551"/>
    <mergeCell ref="B548:C548"/>
    <mergeCell ref="D548:E548"/>
    <mergeCell ref="F548:H548"/>
    <mergeCell ref="I548:L548"/>
    <mergeCell ref="B549:C549"/>
    <mergeCell ref="D549:E549"/>
    <mergeCell ref="F549:H549"/>
    <mergeCell ref="I549:L549"/>
    <mergeCell ref="B554:C554"/>
    <mergeCell ref="D554:E554"/>
    <mergeCell ref="F554:H554"/>
    <mergeCell ref="I554:L554"/>
    <mergeCell ref="B555:C555"/>
    <mergeCell ref="D555:E555"/>
    <mergeCell ref="F555:H555"/>
    <mergeCell ref="I555:L555"/>
    <mergeCell ref="B552:C552"/>
    <mergeCell ref="D552:E552"/>
    <mergeCell ref="F552:H552"/>
    <mergeCell ref="I552:L552"/>
    <mergeCell ref="M552:M553"/>
    <mergeCell ref="B553:C553"/>
    <mergeCell ref="D553:E553"/>
    <mergeCell ref="F553:H553"/>
    <mergeCell ref="I553:L553"/>
    <mergeCell ref="B562:C562"/>
    <mergeCell ref="D558:E558"/>
    <mergeCell ref="F558:H558"/>
    <mergeCell ref="I558:L558"/>
    <mergeCell ref="B559:C559"/>
    <mergeCell ref="D559:E559"/>
    <mergeCell ref="F559:H559"/>
    <mergeCell ref="I559:L559"/>
    <mergeCell ref="M555:M558"/>
    <mergeCell ref="B556:C556"/>
    <mergeCell ref="D556:E556"/>
    <mergeCell ref="F556:H556"/>
    <mergeCell ref="I556:L556"/>
    <mergeCell ref="B557:C557"/>
    <mergeCell ref="D557:E557"/>
    <mergeCell ref="F557:H557"/>
    <mergeCell ref="I557:L557"/>
    <mergeCell ref="B558:C558"/>
    <mergeCell ref="F566:H566"/>
    <mergeCell ref="I566:L566"/>
    <mergeCell ref="B567:C567"/>
    <mergeCell ref="D567:E567"/>
    <mergeCell ref="F567:H567"/>
    <mergeCell ref="I567:L567"/>
    <mergeCell ref="M563:M564"/>
    <mergeCell ref="N563:N564"/>
    <mergeCell ref="A564:A565"/>
    <mergeCell ref="B565:C565"/>
    <mergeCell ref="D565:E565"/>
    <mergeCell ref="F565:H565"/>
    <mergeCell ref="I565:L565"/>
    <mergeCell ref="M565:M567"/>
    <mergeCell ref="B566:C566"/>
    <mergeCell ref="D566:E566"/>
    <mergeCell ref="D562:E562"/>
    <mergeCell ref="F562:H562"/>
    <mergeCell ref="I562:L562"/>
    <mergeCell ref="B563:C564"/>
    <mergeCell ref="D563:E564"/>
    <mergeCell ref="F563:H564"/>
    <mergeCell ref="I563:L564"/>
    <mergeCell ref="A560:A562"/>
    <mergeCell ref="B560:C560"/>
    <mergeCell ref="D560:E560"/>
    <mergeCell ref="F560:H560"/>
    <mergeCell ref="I560:L560"/>
    <mergeCell ref="B561:C561"/>
    <mergeCell ref="D561:E561"/>
    <mergeCell ref="F561:H561"/>
    <mergeCell ref="I561:L561"/>
    <mergeCell ref="D571:E571"/>
    <mergeCell ref="F571:H571"/>
    <mergeCell ref="I571:L571"/>
    <mergeCell ref="B572:C572"/>
    <mergeCell ref="D572:E572"/>
    <mergeCell ref="F572:H572"/>
    <mergeCell ref="I572:L572"/>
    <mergeCell ref="B569:C569"/>
    <mergeCell ref="D569:E569"/>
    <mergeCell ref="F569:H569"/>
    <mergeCell ref="I569:L569"/>
    <mergeCell ref="M569:M571"/>
    <mergeCell ref="B570:C570"/>
    <mergeCell ref="D570:E570"/>
    <mergeCell ref="F570:H570"/>
    <mergeCell ref="I570:L570"/>
    <mergeCell ref="B571:C571"/>
    <mergeCell ref="D575:E575"/>
    <mergeCell ref="F575:H575"/>
    <mergeCell ref="I575:L575"/>
    <mergeCell ref="A576:A578"/>
    <mergeCell ref="B576:C576"/>
    <mergeCell ref="D576:E576"/>
    <mergeCell ref="F576:H576"/>
    <mergeCell ref="I576:L576"/>
    <mergeCell ref="B577:C577"/>
    <mergeCell ref="D577:E577"/>
    <mergeCell ref="A573:A575"/>
    <mergeCell ref="B573:C573"/>
    <mergeCell ref="D573:E573"/>
    <mergeCell ref="F573:H573"/>
    <mergeCell ref="I573:L573"/>
    <mergeCell ref="B574:C574"/>
    <mergeCell ref="D574:E574"/>
    <mergeCell ref="F574:H574"/>
    <mergeCell ref="I574:L574"/>
    <mergeCell ref="B575:C575"/>
    <mergeCell ref="M581:M584"/>
    <mergeCell ref="B582:C582"/>
    <mergeCell ref="D582:E582"/>
    <mergeCell ref="F582:H582"/>
    <mergeCell ref="I582:L582"/>
    <mergeCell ref="B579:C580"/>
    <mergeCell ref="D579:E580"/>
    <mergeCell ref="F579:H580"/>
    <mergeCell ref="I579:L580"/>
    <mergeCell ref="M579:M580"/>
    <mergeCell ref="N579:N580"/>
    <mergeCell ref="F577:H577"/>
    <mergeCell ref="I577:L577"/>
    <mergeCell ref="B578:C578"/>
    <mergeCell ref="D578:E578"/>
    <mergeCell ref="F578:H578"/>
    <mergeCell ref="I578:L578"/>
    <mergeCell ref="B585:C585"/>
    <mergeCell ref="D585:E585"/>
    <mergeCell ref="F585:H585"/>
    <mergeCell ref="I585:L585"/>
    <mergeCell ref="B586:C586"/>
    <mergeCell ref="D586:E586"/>
    <mergeCell ref="F586:H586"/>
    <mergeCell ref="I586:L586"/>
    <mergeCell ref="B583:C583"/>
    <mergeCell ref="D583:E583"/>
    <mergeCell ref="F583:H583"/>
    <mergeCell ref="I583:L583"/>
    <mergeCell ref="B584:C584"/>
    <mergeCell ref="D584:E584"/>
    <mergeCell ref="F584:H584"/>
    <mergeCell ref="I584:L584"/>
    <mergeCell ref="A580:A581"/>
    <mergeCell ref="B581:C581"/>
    <mergeCell ref="D581:E581"/>
    <mergeCell ref="F581:H581"/>
    <mergeCell ref="I581:L581"/>
    <mergeCell ref="D589:E589"/>
    <mergeCell ref="F589:H589"/>
    <mergeCell ref="I589:L589"/>
    <mergeCell ref="B590:C590"/>
    <mergeCell ref="D590:E590"/>
    <mergeCell ref="F590:H590"/>
    <mergeCell ref="I590:L590"/>
    <mergeCell ref="M586:M591"/>
    <mergeCell ref="B587:C587"/>
    <mergeCell ref="D587:E587"/>
    <mergeCell ref="F587:H587"/>
    <mergeCell ref="I587:L587"/>
    <mergeCell ref="B588:C588"/>
    <mergeCell ref="D588:E588"/>
    <mergeCell ref="F588:H588"/>
    <mergeCell ref="I588:L588"/>
    <mergeCell ref="B589:C589"/>
    <mergeCell ref="B593:C593"/>
    <mergeCell ref="D593:E593"/>
    <mergeCell ref="F593:H593"/>
    <mergeCell ref="I593:L593"/>
    <mergeCell ref="M593:M598"/>
    <mergeCell ref="B594:C594"/>
    <mergeCell ref="D594:E594"/>
    <mergeCell ref="F594:H594"/>
    <mergeCell ref="I594:L594"/>
    <mergeCell ref="B595:C595"/>
    <mergeCell ref="B591:C591"/>
    <mergeCell ref="D591:E591"/>
    <mergeCell ref="F591:H591"/>
    <mergeCell ref="I591:L591"/>
    <mergeCell ref="B592:C592"/>
    <mergeCell ref="D592:E592"/>
    <mergeCell ref="F592:H592"/>
    <mergeCell ref="I592:L592"/>
    <mergeCell ref="B599:C599"/>
    <mergeCell ref="D599:E599"/>
    <mergeCell ref="F599:H599"/>
    <mergeCell ref="I599:L599"/>
    <mergeCell ref="B600:C600"/>
    <mergeCell ref="D600:E600"/>
    <mergeCell ref="F600:H600"/>
    <mergeCell ref="I600:L600"/>
    <mergeCell ref="B597:C597"/>
    <mergeCell ref="D597:E597"/>
    <mergeCell ref="F597:H597"/>
    <mergeCell ref="I597:L597"/>
    <mergeCell ref="B598:C598"/>
    <mergeCell ref="D598:E598"/>
    <mergeCell ref="F598:H598"/>
    <mergeCell ref="I598:L598"/>
    <mergeCell ref="D595:E595"/>
    <mergeCell ref="F595:H595"/>
    <mergeCell ref="I595:L595"/>
    <mergeCell ref="B596:C596"/>
    <mergeCell ref="D596:E596"/>
    <mergeCell ref="F596:H596"/>
    <mergeCell ref="I596:L596"/>
    <mergeCell ref="M605:M608"/>
    <mergeCell ref="B606:C606"/>
    <mergeCell ref="D606:E606"/>
    <mergeCell ref="F606:H606"/>
    <mergeCell ref="I606:L606"/>
    <mergeCell ref="B607:C607"/>
    <mergeCell ref="D603:E603"/>
    <mergeCell ref="F603:H603"/>
    <mergeCell ref="I603:L603"/>
    <mergeCell ref="B604:C604"/>
    <mergeCell ref="D604:E604"/>
    <mergeCell ref="F604:H604"/>
    <mergeCell ref="I604:L604"/>
    <mergeCell ref="M600:M603"/>
    <mergeCell ref="B601:C601"/>
    <mergeCell ref="D601:E601"/>
    <mergeCell ref="F601:H601"/>
    <mergeCell ref="I601:L601"/>
    <mergeCell ref="B602:C602"/>
    <mergeCell ref="D602:E602"/>
    <mergeCell ref="F602:H602"/>
    <mergeCell ref="I602:L602"/>
    <mergeCell ref="B603:C603"/>
    <mergeCell ref="B609:C609"/>
    <mergeCell ref="D609:E609"/>
    <mergeCell ref="F609:H609"/>
    <mergeCell ref="I609:L609"/>
    <mergeCell ref="B610:C610"/>
    <mergeCell ref="D610:E610"/>
    <mergeCell ref="F610:H610"/>
    <mergeCell ref="I610:L610"/>
    <mergeCell ref="D607:E607"/>
    <mergeCell ref="F607:H607"/>
    <mergeCell ref="I607:L607"/>
    <mergeCell ref="B608:C608"/>
    <mergeCell ref="D608:E608"/>
    <mergeCell ref="F608:H608"/>
    <mergeCell ref="I608:L608"/>
    <mergeCell ref="B605:C605"/>
    <mergeCell ref="D605:E605"/>
    <mergeCell ref="F605:H605"/>
    <mergeCell ref="I605:L605"/>
    <mergeCell ref="M616:M619"/>
    <mergeCell ref="B617:C617"/>
    <mergeCell ref="D617:E617"/>
    <mergeCell ref="F617:H617"/>
    <mergeCell ref="I617:L617"/>
    <mergeCell ref="B618:C618"/>
    <mergeCell ref="B614:C614"/>
    <mergeCell ref="D614:E614"/>
    <mergeCell ref="F614:H614"/>
    <mergeCell ref="I614:L614"/>
    <mergeCell ref="B615:C615"/>
    <mergeCell ref="D615:E615"/>
    <mergeCell ref="F615:H615"/>
    <mergeCell ref="I615:L615"/>
    <mergeCell ref="M610:M611"/>
    <mergeCell ref="B611:C611"/>
    <mergeCell ref="D611:E611"/>
    <mergeCell ref="F611:H611"/>
    <mergeCell ref="I611:L611"/>
    <mergeCell ref="B613:C613"/>
    <mergeCell ref="D613:E613"/>
    <mergeCell ref="F613:H613"/>
    <mergeCell ref="I613:L613"/>
    <mergeCell ref="M613:M614"/>
    <mergeCell ref="B620:C620"/>
    <mergeCell ref="D620:E620"/>
    <mergeCell ref="F620:H620"/>
    <mergeCell ref="I620:L620"/>
    <mergeCell ref="B621:C621"/>
    <mergeCell ref="D621:E621"/>
    <mergeCell ref="F621:H621"/>
    <mergeCell ref="I621:L621"/>
    <mergeCell ref="D618:E618"/>
    <mergeCell ref="F618:H618"/>
    <mergeCell ref="I618:L618"/>
    <mergeCell ref="B619:C619"/>
    <mergeCell ref="D619:E619"/>
    <mergeCell ref="F619:H619"/>
    <mergeCell ref="I619:L619"/>
    <mergeCell ref="B616:C616"/>
    <mergeCell ref="D616:E616"/>
    <mergeCell ref="F616:H616"/>
    <mergeCell ref="I616:L616"/>
    <mergeCell ref="D624:E624"/>
    <mergeCell ref="F624:H624"/>
    <mergeCell ref="I624:L624"/>
    <mergeCell ref="B625:C625"/>
    <mergeCell ref="D625:E625"/>
    <mergeCell ref="F625:H625"/>
    <mergeCell ref="I625:L625"/>
    <mergeCell ref="M621:M630"/>
    <mergeCell ref="B622:C622"/>
    <mergeCell ref="D622:E622"/>
    <mergeCell ref="F622:H622"/>
    <mergeCell ref="I622:L622"/>
    <mergeCell ref="B623:C623"/>
    <mergeCell ref="D623:E623"/>
    <mergeCell ref="F623:H623"/>
    <mergeCell ref="I623:L623"/>
    <mergeCell ref="B624:C624"/>
    <mergeCell ref="B630:C630"/>
    <mergeCell ref="D630:E630"/>
    <mergeCell ref="F630:H630"/>
    <mergeCell ref="I630:L630"/>
    <mergeCell ref="B631:C631"/>
    <mergeCell ref="D631:E631"/>
    <mergeCell ref="F631:H631"/>
    <mergeCell ref="I631:L631"/>
    <mergeCell ref="B628:C628"/>
    <mergeCell ref="D628:E628"/>
    <mergeCell ref="F628:H628"/>
    <mergeCell ref="I628:L628"/>
    <mergeCell ref="B629:C629"/>
    <mergeCell ref="D629:E629"/>
    <mergeCell ref="F629:H629"/>
    <mergeCell ref="I629:L629"/>
    <mergeCell ref="B626:C626"/>
    <mergeCell ref="D626:E626"/>
    <mergeCell ref="F626:H626"/>
    <mergeCell ref="I626:L626"/>
    <mergeCell ref="B627:C627"/>
    <mergeCell ref="D627:E627"/>
    <mergeCell ref="F627:H627"/>
    <mergeCell ref="I627:L627"/>
    <mergeCell ref="M635:M636"/>
    <mergeCell ref="N635:N636"/>
    <mergeCell ref="A636:A637"/>
    <mergeCell ref="B637:C637"/>
    <mergeCell ref="D637:E637"/>
    <mergeCell ref="F637:H637"/>
    <mergeCell ref="I637:L637"/>
    <mergeCell ref="M637:M646"/>
    <mergeCell ref="B638:C638"/>
    <mergeCell ref="D638:E638"/>
    <mergeCell ref="D634:E634"/>
    <mergeCell ref="F634:H634"/>
    <mergeCell ref="I634:L634"/>
    <mergeCell ref="B635:C636"/>
    <mergeCell ref="D635:E636"/>
    <mergeCell ref="F635:H636"/>
    <mergeCell ref="I635:L636"/>
    <mergeCell ref="A632:A634"/>
    <mergeCell ref="B632:C632"/>
    <mergeCell ref="D632:E632"/>
    <mergeCell ref="F632:H632"/>
    <mergeCell ref="I632:L632"/>
    <mergeCell ref="B633:C633"/>
    <mergeCell ref="D633:E633"/>
    <mergeCell ref="F633:H633"/>
    <mergeCell ref="I633:L633"/>
    <mergeCell ref="B634:C634"/>
    <mergeCell ref="B642:C642"/>
    <mergeCell ref="D642:E642"/>
    <mergeCell ref="F642:H642"/>
    <mergeCell ref="I642:L642"/>
    <mergeCell ref="B643:C643"/>
    <mergeCell ref="D643:E643"/>
    <mergeCell ref="F643:H643"/>
    <mergeCell ref="I643:L643"/>
    <mergeCell ref="B640:C640"/>
    <mergeCell ref="D640:E640"/>
    <mergeCell ref="F640:H640"/>
    <mergeCell ref="I640:L640"/>
    <mergeCell ref="B641:C641"/>
    <mergeCell ref="D641:E641"/>
    <mergeCell ref="F641:H641"/>
    <mergeCell ref="I641:L641"/>
    <mergeCell ref="F638:H638"/>
    <mergeCell ref="I638:L638"/>
    <mergeCell ref="B639:C639"/>
    <mergeCell ref="D639:E639"/>
    <mergeCell ref="F639:H639"/>
    <mergeCell ref="I639:L639"/>
    <mergeCell ref="M648:M655"/>
    <mergeCell ref="B649:C649"/>
    <mergeCell ref="D649:E649"/>
    <mergeCell ref="F649:H649"/>
    <mergeCell ref="I649:L649"/>
    <mergeCell ref="B650:C650"/>
    <mergeCell ref="B646:C646"/>
    <mergeCell ref="D646:E646"/>
    <mergeCell ref="F646:H646"/>
    <mergeCell ref="I646:L646"/>
    <mergeCell ref="B647:C647"/>
    <mergeCell ref="D647:E647"/>
    <mergeCell ref="F647:H647"/>
    <mergeCell ref="I647:L647"/>
    <mergeCell ref="B644:C644"/>
    <mergeCell ref="D644:E644"/>
    <mergeCell ref="F644:H644"/>
    <mergeCell ref="I644:L644"/>
    <mergeCell ref="B645:C645"/>
    <mergeCell ref="D645:E645"/>
    <mergeCell ref="F645:H645"/>
    <mergeCell ref="I645:L645"/>
    <mergeCell ref="B652:C652"/>
    <mergeCell ref="D652:E652"/>
    <mergeCell ref="F652:H652"/>
    <mergeCell ref="I652:L652"/>
    <mergeCell ref="B653:C653"/>
    <mergeCell ref="D653:E653"/>
    <mergeCell ref="F653:H653"/>
    <mergeCell ref="I653:L653"/>
    <mergeCell ref="D650:E650"/>
    <mergeCell ref="F650:H650"/>
    <mergeCell ref="I650:L650"/>
    <mergeCell ref="B651:C651"/>
    <mergeCell ref="D651:E651"/>
    <mergeCell ref="F651:H651"/>
    <mergeCell ref="I651:L651"/>
    <mergeCell ref="B648:C648"/>
    <mergeCell ref="D648:E648"/>
    <mergeCell ref="F648:H648"/>
    <mergeCell ref="I648:L648"/>
    <mergeCell ref="B656:C656"/>
    <mergeCell ref="D656:E656"/>
    <mergeCell ref="F656:H656"/>
    <mergeCell ref="I656:L656"/>
    <mergeCell ref="A657:A658"/>
    <mergeCell ref="B657:C657"/>
    <mergeCell ref="D657:E657"/>
    <mergeCell ref="F657:H657"/>
    <mergeCell ref="I657:L657"/>
    <mergeCell ref="B658:C658"/>
    <mergeCell ref="B654:C654"/>
    <mergeCell ref="D654:E654"/>
    <mergeCell ref="F654:H654"/>
    <mergeCell ref="I654:L654"/>
    <mergeCell ref="B655:C655"/>
    <mergeCell ref="D655:E655"/>
    <mergeCell ref="F655:H655"/>
    <mergeCell ref="I655:L655"/>
    <mergeCell ref="A662:A663"/>
    <mergeCell ref="B663:C663"/>
    <mergeCell ref="D663:E663"/>
    <mergeCell ref="F663:H663"/>
    <mergeCell ref="I663:L663"/>
    <mergeCell ref="M663:M664"/>
    <mergeCell ref="B664:C664"/>
    <mergeCell ref="D664:E664"/>
    <mergeCell ref="F664:H664"/>
    <mergeCell ref="I664:L664"/>
    <mergeCell ref="B661:C662"/>
    <mergeCell ref="D661:E662"/>
    <mergeCell ref="F661:H662"/>
    <mergeCell ref="I661:L662"/>
    <mergeCell ref="M661:M662"/>
    <mergeCell ref="N661:N662"/>
    <mergeCell ref="D658:E658"/>
    <mergeCell ref="F658:H658"/>
    <mergeCell ref="I658:L658"/>
    <mergeCell ref="B660:C660"/>
    <mergeCell ref="D660:E660"/>
    <mergeCell ref="F660:H660"/>
    <mergeCell ref="I660:L660"/>
    <mergeCell ref="M666:M667"/>
    <mergeCell ref="B667:C667"/>
    <mergeCell ref="D667:E667"/>
    <mergeCell ref="F667:H667"/>
    <mergeCell ref="I667:L667"/>
    <mergeCell ref="B668:C668"/>
    <mergeCell ref="D668:E668"/>
    <mergeCell ref="F668:H668"/>
    <mergeCell ref="I668:L668"/>
    <mergeCell ref="B665:C665"/>
    <mergeCell ref="D665:E665"/>
    <mergeCell ref="F665:H665"/>
    <mergeCell ref="I665:L665"/>
    <mergeCell ref="B666:C666"/>
    <mergeCell ref="D666:E666"/>
    <mergeCell ref="F666:H666"/>
    <mergeCell ref="I666:L666"/>
    <mergeCell ref="B671:C671"/>
    <mergeCell ref="D671:E671"/>
    <mergeCell ref="F671:H671"/>
    <mergeCell ref="I671:L671"/>
    <mergeCell ref="A672:A680"/>
    <mergeCell ref="B672:C672"/>
    <mergeCell ref="D672:E672"/>
    <mergeCell ref="F672:H672"/>
    <mergeCell ref="I672:L672"/>
    <mergeCell ref="B673:C673"/>
    <mergeCell ref="B669:C669"/>
    <mergeCell ref="D669:E669"/>
    <mergeCell ref="F669:H669"/>
    <mergeCell ref="I669:L669"/>
    <mergeCell ref="M669:M670"/>
    <mergeCell ref="B670:C670"/>
    <mergeCell ref="D670:E670"/>
    <mergeCell ref="F670:H670"/>
    <mergeCell ref="I670:L670"/>
    <mergeCell ref="B677:C677"/>
    <mergeCell ref="D677:E677"/>
    <mergeCell ref="F677:H677"/>
    <mergeCell ref="I677:L677"/>
    <mergeCell ref="B678:C678"/>
    <mergeCell ref="D678:E678"/>
    <mergeCell ref="F678:H678"/>
    <mergeCell ref="I678:L678"/>
    <mergeCell ref="B675:C675"/>
    <mergeCell ref="D675:E675"/>
    <mergeCell ref="F675:H675"/>
    <mergeCell ref="I675:L675"/>
    <mergeCell ref="B676:C676"/>
    <mergeCell ref="D676:E676"/>
    <mergeCell ref="F676:H676"/>
    <mergeCell ref="I676:L676"/>
    <mergeCell ref="D673:E673"/>
    <mergeCell ref="F673:H673"/>
    <mergeCell ref="I673:L673"/>
    <mergeCell ref="B674:C674"/>
    <mergeCell ref="D674:E674"/>
    <mergeCell ref="F674:H674"/>
    <mergeCell ref="I674:L674"/>
    <mergeCell ref="M683:M686"/>
    <mergeCell ref="B684:C684"/>
    <mergeCell ref="D684:E684"/>
    <mergeCell ref="F684:H684"/>
    <mergeCell ref="I684:L684"/>
    <mergeCell ref="B681:C682"/>
    <mergeCell ref="D681:E682"/>
    <mergeCell ref="F681:H682"/>
    <mergeCell ref="I681:L682"/>
    <mergeCell ref="M681:M682"/>
    <mergeCell ref="N681:N682"/>
    <mergeCell ref="B679:C679"/>
    <mergeCell ref="D679:E679"/>
    <mergeCell ref="F679:H679"/>
    <mergeCell ref="I679:L679"/>
    <mergeCell ref="B680:C680"/>
    <mergeCell ref="D680:E680"/>
    <mergeCell ref="F680:H680"/>
    <mergeCell ref="I680:L680"/>
    <mergeCell ref="B687:C687"/>
    <mergeCell ref="D687:E687"/>
    <mergeCell ref="F687:H687"/>
    <mergeCell ref="I687:L687"/>
    <mergeCell ref="B688:C688"/>
    <mergeCell ref="D688:E688"/>
    <mergeCell ref="F688:H688"/>
    <mergeCell ref="I688:L688"/>
    <mergeCell ref="B685:C685"/>
    <mergeCell ref="D685:E685"/>
    <mergeCell ref="F685:H685"/>
    <mergeCell ref="I685:L685"/>
    <mergeCell ref="B686:C686"/>
    <mergeCell ref="D686:E686"/>
    <mergeCell ref="F686:H686"/>
    <mergeCell ref="I686:L686"/>
    <mergeCell ref="A682:A683"/>
    <mergeCell ref="B683:C683"/>
    <mergeCell ref="D683:E683"/>
    <mergeCell ref="F683:H683"/>
    <mergeCell ref="I683:L683"/>
    <mergeCell ref="M693:M696"/>
    <mergeCell ref="B694:C694"/>
    <mergeCell ref="D694:E694"/>
    <mergeCell ref="F694:H694"/>
    <mergeCell ref="I694:L694"/>
    <mergeCell ref="B695:C695"/>
    <mergeCell ref="D691:E691"/>
    <mergeCell ref="F691:H691"/>
    <mergeCell ref="I691:L691"/>
    <mergeCell ref="B692:C692"/>
    <mergeCell ref="D692:E692"/>
    <mergeCell ref="F692:H692"/>
    <mergeCell ref="I692:L692"/>
    <mergeCell ref="M688:M691"/>
    <mergeCell ref="B689:C689"/>
    <mergeCell ref="D689:E689"/>
    <mergeCell ref="F689:H689"/>
    <mergeCell ref="I689:L689"/>
    <mergeCell ref="B690:C690"/>
    <mergeCell ref="D690:E690"/>
    <mergeCell ref="F690:H690"/>
    <mergeCell ref="I690:L690"/>
    <mergeCell ref="B691:C691"/>
    <mergeCell ref="B697:C697"/>
    <mergeCell ref="D697:E697"/>
    <mergeCell ref="F697:H697"/>
    <mergeCell ref="I697:L697"/>
    <mergeCell ref="B698:C698"/>
    <mergeCell ref="D698:E698"/>
    <mergeCell ref="F698:H698"/>
    <mergeCell ref="I698:L698"/>
    <mergeCell ref="D695:E695"/>
    <mergeCell ref="F695:H695"/>
    <mergeCell ref="I695:L695"/>
    <mergeCell ref="B696:C696"/>
    <mergeCell ref="D696:E696"/>
    <mergeCell ref="F696:H696"/>
    <mergeCell ref="I696:L696"/>
    <mergeCell ref="B693:C693"/>
    <mergeCell ref="D693:E693"/>
    <mergeCell ref="F693:H693"/>
    <mergeCell ref="I693:L693"/>
    <mergeCell ref="F704:H704"/>
    <mergeCell ref="I704:L704"/>
    <mergeCell ref="M704:N704"/>
    <mergeCell ref="B705:C705"/>
    <mergeCell ref="D705:E705"/>
    <mergeCell ref="F705:H705"/>
    <mergeCell ref="I705:L705"/>
    <mergeCell ref="D701:E701"/>
    <mergeCell ref="F701:H701"/>
    <mergeCell ref="I701:L701"/>
    <mergeCell ref="A703:A705"/>
    <mergeCell ref="B703:C703"/>
    <mergeCell ref="D703:E703"/>
    <mergeCell ref="F703:H703"/>
    <mergeCell ref="I703:L703"/>
    <mergeCell ref="B704:C704"/>
    <mergeCell ref="D704:E704"/>
    <mergeCell ref="M698:M701"/>
    <mergeCell ref="B699:C699"/>
    <mergeCell ref="D699:E699"/>
    <mergeCell ref="F699:H699"/>
    <mergeCell ref="I699:L699"/>
    <mergeCell ref="B700:C700"/>
    <mergeCell ref="D700:E700"/>
    <mergeCell ref="F700:H700"/>
    <mergeCell ref="I700:L700"/>
    <mergeCell ref="B701:C701"/>
    <mergeCell ref="D708:E708"/>
    <mergeCell ref="F708:H708"/>
    <mergeCell ref="I708:L708"/>
    <mergeCell ref="B709:C709"/>
    <mergeCell ref="D709:E709"/>
    <mergeCell ref="F709:H709"/>
    <mergeCell ref="I709:L709"/>
    <mergeCell ref="A706:A710"/>
    <mergeCell ref="B706:C706"/>
    <mergeCell ref="D706:E706"/>
    <mergeCell ref="F706:H706"/>
    <mergeCell ref="I706:L706"/>
    <mergeCell ref="B707:C707"/>
    <mergeCell ref="D707:E707"/>
    <mergeCell ref="F707:H707"/>
    <mergeCell ref="I707:L707"/>
    <mergeCell ref="B708:C708"/>
    <mergeCell ref="M711:M712"/>
    <mergeCell ref="N711:N712"/>
    <mergeCell ref="A712:A713"/>
    <mergeCell ref="B713:C713"/>
    <mergeCell ref="D713:E713"/>
    <mergeCell ref="F713:H713"/>
    <mergeCell ref="I713:L713"/>
    <mergeCell ref="M713:M716"/>
    <mergeCell ref="B714:C714"/>
    <mergeCell ref="D714:E714"/>
    <mergeCell ref="B710:C710"/>
    <mergeCell ref="D710:E710"/>
    <mergeCell ref="F710:H710"/>
    <mergeCell ref="I710:L710"/>
    <mergeCell ref="B711:C712"/>
    <mergeCell ref="D711:E712"/>
    <mergeCell ref="F711:H712"/>
    <mergeCell ref="I711:L712"/>
    <mergeCell ref="M718:M721"/>
    <mergeCell ref="B719:C719"/>
    <mergeCell ref="D719:E719"/>
    <mergeCell ref="F719:H719"/>
    <mergeCell ref="I719:L719"/>
    <mergeCell ref="B720:C720"/>
    <mergeCell ref="B716:C716"/>
    <mergeCell ref="D716:E716"/>
    <mergeCell ref="F716:H716"/>
    <mergeCell ref="I716:L716"/>
    <mergeCell ref="B717:C717"/>
    <mergeCell ref="D717:E717"/>
    <mergeCell ref="F717:H717"/>
    <mergeCell ref="I717:L717"/>
    <mergeCell ref="F714:H714"/>
    <mergeCell ref="I714:L714"/>
    <mergeCell ref="B715:C715"/>
    <mergeCell ref="D715:E715"/>
    <mergeCell ref="F715:H715"/>
    <mergeCell ref="I715:L715"/>
    <mergeCell ref="B722:C722"/>
    <mergeCell ref="D722:E722"/>
    <mergeCell ref="F722:H722"/>
    <mergeCell ref="I722:L722"/>
    <mergeCell ref="B723:C723"/>
    <mergeCell ref="D723:E723"/>
    <mergeCell ref="F723:H723"/>
    <mergeCell ref="I723:L723"/>
    <mergeCell ref="D720:E720"/>
    <mergeCell ref="F720:H720"/>
    <mergeCell ref="I720:L720"/>
    <mergeCell ref="B721:C721"/>
    <mergeCell ref="D721:E721"/>
    <mergeCell ref="F721:H721"/>
    <mergeCell ref="I721:L721"/>
    <mergeCell ref="B718:C718"/>
    <mergeCell ref="D718:E718"/>
    <mergeCell ref="F718:H718"/>
    <mergeCell ref="I718:L718"/>
    <mergeCell ref="D726:E726"/>
    <mergeCell ref="F726:H726"/>
    <mergeCell ref="I726:L726"/>
    <mergeCell ref="B727:C727"/>
    <mergeCell ref="D727:E727"/>
    <mergeCell ref="F727:H727"/>
    <mergeCell ref="I727:L727"/>
    <mergeCell ref="M723:M726"/>
    <mergeCell ref="B724:C724"/>
    <mergeCell ref="D724:E724"/>
    <mergeCell ref="F724:H724"/>
    <mergeCell ref="I724:L724"/>
    <mergeCell ref="B725:C725"/>
    <mergeCell ref="D725:E725"/>
    <mergeCell ref="F725:H725"/>
    <mergeCell ref="I725:L725"/>
    <mergeCell ref="B726:C726"/>
    <mergeCell ref="D730:E730"/>
    <mergeCell ref="F730:H730"/>
    <mergeCell ref="I730:L730"/>
    <mergeCell ref="B731:C731"/>
    <mergeCell ref="D731:E731"/>
    <mergeCell ref="F731:H731"/>
    <mergeCell ref="I731:L731"/>
    <mergeCell ref="B728:C728"/>
    <mergeCell ref="D728:E728"/>
    <mergeCell ref="F728:H728"/>
    <mergeCell ref="I728:L728"/>
    <mergeCell ref="M728:M731"/>
    <mergeCell ref="B729:C729"/>
    <mergeCell ref="D729:E729"/>
    <mergeCell ref="F729:H729"/>
    <mergeCell ref="I729:L729"/>
    <mergeCell ref="B730:C730"/>
    <mergeCell ref="D734:E734"/>
    <mergeCell ref="F734:H734"/>
    <mergeCell ref="I734:L734"/>
    <mergeCell ref="B735:C735"/>
    <mergeCell ref="D735:E735"/>
    <mergeCell ref="F735:H735"/>
    <mergeCell ref="I735:L735"/>
    <mergeCell ref="B732:C732"/>
    <mergeCell ref="D732:E732"/>
    <mergeCell ref="F732:H732"/>
    <mergeCell ref="I732:L732"/>
    <mergeCell ref="A733:A735"/>
    <mergeCell ref="B733:C733"/>
    <mergeCell ref="D733:E733"/>
    <mergeCell ref="F733:H733"/>
    <mergeCell ref="I733:L733"/>
    <mergeCell ref="B734:C734"/>
    <mergeCell ref="F741:H741"/>
    <mergeCell ref="I741:L741"/>
    <mergeCell ref="B742:C742"/>
    <mergeCell ref="D742:E742"/>
    <mergeCell ref="F742:H742"/>
    <mergeCell ref="I742:L742"/>
    <mergeCell ref="D738:E738"/>
    <mergeCell ref="F738:H738"/>
    <mergeCell ref="I738:L738"/>
    <mergeCell ref="A740:A761"/>
    <mergeCell ref="B740:C740"/>
    <mergeCell ref="D740:E740"/>
    <mergeCell ref="F740:H740"/>
    <mergeCell ref="I740:L740"/>
    <mergeCell ref="B741:C741"/>
    <mergeCell ref="D741:E741"/>
    <mergeCell ref="A736:A738"/>
    <mergeCell ref="B736:C736"/>
    <mergeCell ref="D736:E736"/>
    <mergeCell ref="F736:H736"/>
    <mergeCell ref="I736:L736"/>
    <mergeCell ref="B737:C737"/>
    <mergeCell ref="D737:E737"/>
    <mergeCell ref="F737:H737"/>
    <mergeCell ref="I737:L737"/>
    <mergeCell ref="B738:C738"/>
    <mergeCell ref="B747:C747"/>
    <mergeCell ref="D747:E747"/>
    <mergeCell ref="F747:H747"/>
    <mergeCell ref="I747:L747"/>
    <mergeCell ref="B748:C748"/>
    <mergeCell ref="D748:E748"/>
    <mergeCell ref="F748:H748"/>
    <mergeCell ref="I748:L748"/>
    <mergeCell ref="B745:C745"/>
    <mergeCell ref="D745:E745"/>
    <mergeCell ref="F745:H745"/>
    <mergeCell ref="I745:L745"/>
    <mergeCell ref="B746:C746"/>
    <mergeCell ref="D746:E746"/>
    <mergeCell ref="F746:H746"/>
    <mergeCell ref="I746:L746"/>
    <mergeCell ref="B743:C743"/>
    <mergeCell ref="D743:E743"/>
    <mergeCell ref="F743:H743"/>
    <mergeCell ref="I743:L743"/>
    <mergeCell ref="B744:C744"/>
    <mergeCell ref="D744:E744"/>
    <mergeCell ref="F744:H744"/>
    <mergeCell ref="I744:L744"/>
    <mergeCell ref="B753:C753"/>
    <mergeCell ref="D753:E753"/>
    <mergeCell ref="F753:H753"/>
    <mergeCell ref="I753:L753"/>
    <mergeCell ref="B754:C754"/>
    <mergeCell ref="D754:E754"/>
    <mergeCell ref="F754:H754"/>
    <mergeCell ref="I754:L754"/>
    <mergeCell ref="B751:C751"/>
    <mergeCell ref="D751:E751"/>
    <mergeCell ref="F751:H751"/>
    <mergeCell ref="I751:L751"/>
    <mergeCell ref="B752:C752"/>
    <mergeCell ref="D752:E752"/>
    <mergeCell ref="F752:H752"/>
    <mergeCell ref="I752:L752"/>
    <mergeCell ref="B749:C749"/>
    <mergeCell ref="D749:E749"/>
    <mergeCell ref="F749:H749"/>
    <mergeCell ref="I749:L749"/>
    <mergeCell ref="B750:C750"/>
    <mergeCell ref="D750:E750"/>
    <mergeCell ref="F750:H750"/>
    <mergeCell ref="I750:L750"/>
    <mergeCell ref="B759:C759"/>
    <mergeCell ref="D759:E759"/>
    <mergeCell ref="F759:H759"/>
    <mergeCell ref="I759:L759"/>
    <mergeCell ref="B760:C760"/>
    <mergeCell ref="D760:E760"/>
    <mergeCell ref="F760:H760"/>
    <mergeCell ref="I760:L760"/>
    <mergeCell ref="B757:C757"/>
    <mergeCell ref="D757:E757"/>
    <mergeCell ref="F757:H757"/>
    <mergeCell ref="I757:L757"/>
    <mergeCell ref="B758:C758"/>
    <mergeCell ref="D758:E758"/>
    <mergeCell ref="F758:H758"/>
    <mergeCell ref="I758:L758"/>
    <mergeCell ref="B755:C755"/>
    <mergeCell ref="D755:E755"/>
    <mergeCell ref="F755:H755"/>
    <mergeCell ref="I755:L755"/>
    <mergeCell ref="B756:C756"/>
    <mergeCell ref="D756:E756"/>
    <mergeCell ref="F756:H756"/>
    <mergeCell ref="I756:L756"/>
    <mergeCell ref="M762:M763"/>
    <mergeCell ref="N762:N763"/>
    <mergeCell ref="A763:A764"/>
    <mergeCell ref="B764:C764"/>
    <mergeCell ref="D764:E764"/>
    <mergeCell ref="F764:H764"/>
    <mergeCell ref="I764:L764"/>
    <mergeCell ref="M764:M770"/>
    <mergeCell ref="B765:C765"/>
    <mergeCell ref="D765:E765"/>
    <mergeCell ref="B761:C761"/>
    <mergeCell ref="D761:E761"/>
    <mergeCell ref="F761:H761"/>
    <mergeCell ref="I761:L761"/>
    <mergeCell ref="B762:C763"/>
    <mergeCell ref="D762:E763"/>
    <mergeCell ref="F762:H763"/>
    <mergeCell ref="I762:L763"/>
    <mergeCell ref="B769:C769"/>
    <mergeCell ref="D769:E769"/>
    <mergeCell ref="F769:H769"/>
    <mergeCell ref="I769:L769"/>
    <mergeCell ref="B770:C770"/>
    <mergeCell ref="D770:E770"/>
    <mergeCell ref="F770:H770"/>
    <mergeCell ref="I770:L770"/>
    <mergeCell ref="B767:C767"/>
    <mergeCell ref="D767:E767"/>
    <mergeCell ref="F767:H767"/>
    <mergeCell ref="I767:L767"/>
    <mergeCell ref="B768:C768"/>
    <mergeCell ref="D768:E768"/>
    <mergeCell ref="F768:H768"/>
    <mergeCell ref="I768:L768"/>
    <mergeCell ref="F765:H765"/>
    <mergeCell ref="I765:L765"/>
    <mergeCell ref="B766:C766"/>
    <mergeCell ref="D766:E766"/>
    <mergeCell ref="F766:H766"/>
    <mergeCell ref="I766:L766"/>
    <mergeCell ref="F775:H775"/>
    <mergeCell ref="I775:L775"/>
    <mergeCell ref="B776:C776"/>
    <mergeCell ref="D776:E776"/>
    <mergeCell ref="F776:H776"/>
    <mergeCell ref="I776:L776"/>
    <mergeCell ref="M772:M773"/>
    <mergeCell ref="N772:N773"/>
    <mergeCell ref="A773:A774"/>
    <mergeCell ref="B774:C774"/>
    <mergeCell ref="D774:E774"/>
    <mergeCell ref="F774:H774"/>
    <mergeCell ref="I774:L774"/>
    <mergeCell ref="M774:M775"/>
    <mergeCell ref="B775:C775"/>
    <mergeCell ref="D775:E775"/>
    <mergeCell ref="B771:C771"/>
    <mergeCell ref="D771:E771"/>
    <mergeCell ref="F771:H771"/>
    <mergeCell ref="I771:L771"/>
    <mergeCell ref="B772:C773"/>
    <mergeCell ref="D772:E773"/>
    <mergeCell ref="F772:H773"/>
    <mergeCell ref="I772:L773"/>
    <mergeCell ref="M779:M780"/>
    <mergeCell ref="B780:C780"/>
    <mergeCell ref="D780:E780"/>
    <mergeCell ref="F780:H780"/>
    <mergeCell ref="I780:L780"/>
    <mergeCell ref="B781:C781"/>
    <mergeCell ref="D781:E781"/>
    <mergeCell ref="F781:H781"/>
    <mergeCell ref="I781:L781"/>
    <mergeCell ref="B778:C778"/>
    <mergeCell ref="D778:E778"/>
    <mergeCell ref="F778:H778"/>
    <mergeCell ref="I778:L778"/>
    <mergeCell ref="B779:C779"/>
    <mergeCell ref="D779:E779"/>
    <mergeCell ref="F779:H779"/>
    <mergeCell ref="I779:L779"/>
    <mergeCell ref="B788:C788"/>
    <mergeCell ref="M783:M784"/>
    <mergeCell ref="B784:C784"/>
    <mergeCell ref="D784:E784"/>
    <mergeCell ref="F784:H784"/>
    <mergeCell ref="I784:L784"/>
    <mergeCell ref="B785:C785"/>
    <mergeCell ref="D785:E785"/>
    <mergeCell ref="F785:H785"/>
    <mergeCell ref="I785:L785"/>
    <mergeCell ref="A782:A783"/>
    <mergeCell ref="B782:C782"/>
    <mergeCell ref="D782:E782"/>
    <mergeCell ref="F782:H782"/>
    <mergeCell ref="I782:L782"/>
    <mergeCell ref="B783:C783"/>
    <mergeCell ref="D783:E783"/>
    <mergeCell ref="F783:H783"/>
    <mergeCell ref="I783:L783"/>
    <mergeCell ref="F792:H792"/>
    <mergeCell ref="I792:L792"/>
    <mergeCell ref="B793:C793"/>
    <mergeCell ref="D793:E793"/>
    <mergeCell ref="F793:H793"/>
    <mergeCell ref="I793:L793"/>
    <mergeCell ref="M789:M790"/>
    <mergeCell ref="N789:N790"/>
    <mergeCell ref="A790:A791"/>
    <mergeCell ref="B791:C791"/>
    <mergeCell ref="D791:E791"/>
    <mergeCell ref="F791:H791"/>
    <mergeCell ref="I791:L791"/>
    <mergeCell ref="M791:M792"/>
    <mergeCell ref="B792:C792"/>
    <mergeCell ref="D792:E792"/>
    <mergeCell ref="D788:E788"/>
    <mergeCell ref="F788:H788"/>
    <mergeCell ref="I788:L788"/>
    <mergeCell ref="B789:C790"/>
    <mergeCell ref="D789:E790"/>
    <mergeCell ref="F789:H790"/>
    <mergeCell ref="I789:L790"/>
    <mergeCell ref="A786:A788"/>
    <mergeCell ref="B786:C786"/>
    <mergeCell ref="D786:E786"/>
    <mergeCell ref="F786:H786"/>
    <mergeCell ref="I786:L786"/>
    <mergeCell ref="B787:C787"/>
    <mergeCell ref="D787:E787"/>
    <mergeCell ref="F787:H787"/>
    <mergeCell ref="I787:L787"/>
    <mergeCell ref="B796:C796"/>
    <mergeCell ref="D796:E796"/>
    <mergeCell ref="F796:H796"/>
    <mergeCell ref="I796:L796"/>
    <mergeCell ref="B797:C797"/>
    <mergeCell ref="D797:E797"/>
    <mergeCell ref="F797:H797"/>
    <mergeCell ref="I797:L797"/>
    <mergeCell ref="B794:C794"/>
    <mergeCell ref="D794:E794"/>
    <mergeCell ref="F794:H794"/>
    <mergeCell ref="I794:L794"/>
    <mergeCell ref="M794:M795"/>
    <mergeCell ref="B795:C795"/>
    <mergeCell ref="D795:E795"/>
    <mergeCell ref="F795:H795"/>
    <mergeCell ref="I795:L795"/>
    <mergeCell ref="B800:C800"/>
    <mergeCell ref="D800:E800"/>
    <mergeCell ref="F800:H800"/>
    <mergeCell ref="I800:L800"/>
    <mergeCell ref="M800:M801"/>
    <mergeCell ref="B801:C801"/>
    <mergeCell ref="D801:E801"/>
    <mergeCell ref="F801:H801"/>
    <mergeCell ref="I801:L801"/>
    <mergeCell ref="M797:M798"/>
    <mergeCell ref="B798:C798"/>
    <mergeCell ref="D798:E798"/>
    <mergeCell ref="F798:H798"/>
    <mergeCell ref="I798:L798"/>
    <mergeCell ref="B799:C799"/>
    <mergeCell ref="D799:E799"/>
    <mergeCell ref="F799:H799"/>
    <mergeCell ref="I799:L799"/>
    <mergeCell ref="D804:E804"/>
    <mergeCell ref="F804:H804"/>
    <mergeCell ref="I804:L804"/>
    <mergeCell ref="B805:C805"/>
    <mergeCell ref="D805:E805"/>
    <mergeCell ref="F805:H805"/>
    <mergeCell ref="I805:L805"/>
    <mergeCell ref="B802:C802"/>
    <mergeCell ref="D802:E802"/>
    <mergeCell ref="F802:H802"/>
    <mergeCell ref="I802:L802"/>
    <mergeCell ref="A803:A805"/>
    <mergeCell ref="B803:C803"/>
    <mergeCell ref="D803:E803"/>
    <mergeCell ref="F803:H803"/>
    <mergeCell ref="I803:L803"/>
    <mergeCell ref="B804:C804"/>
    <mergeCell ref="A811:A813"/>
    <mergeCell ref="B811:C811"/>
    <mergeCell ref="D811:E811"/>
    <mergeCell ref="F811:H811"/>
    <mergeCell ref="I811:L811"/>
    <mergeCell ref="B812:C812"/>
    <mergeCell ref="D812:E812"/>
    <mergeCell ref="F812:H812"/>
    <mergeCell ref="I812:L812"/>
    <mergeCell ref="M807:M808"/>
    <mergeCell ref="B808:C808"/>
    <mergeCell ref="D808:E808"/>
    <mergeCell ref="F808:H808"/>
    <mergeCell ref="I808:L808"/>
    <mergeCell ref="B809:C809"/>
    <mergeCell ref="D809:E809"/>
    <mergeCell ref="F809:H809"/>
    <mergeCell ref="I809:L809"/>
    <mergeCell ref="A806:A807"/>
    <mergeCell ref="B806:C806"/>
    <mergeCell ref="D806:E806"/>
    <mergeCell ref="F806:H806"/>
    <mergeCell ref="I806:L806"/>
    <mergeCell ref="B807:C807"/>
    <mergeCell ref="D807:E807"/>
    <mergeCell ref="F807:H807"/>
    <mergeCell ref="I807:L807"/>
    <mergeCell ref="B815:C815"/>
    <mergeCell ref="D815:E815"/>
    <mergeCell ref="F815:H815"/>
    <mergeCell ref="I815:L815"/>
    <mergeCell ref="B816:C816"/>
    <mergeCell ref="D816:E816"/>
    <mergeCell ref="F816:H816"/>
    <mergeCell ref="I816:L816"/>
    <mergeCell ref="M812:N812"/>
    <mergeCell ref="B813:C813"/>
    <mergeCell ref="D813:E813"/>
    <mergeCell ref="F813:H813"/>
    <mergeCell ref="I813:L813"/>
    <mergeCell ref="B814:C814"/>
    <mergeCell ref="D814:E814"/>
    <mergeCell ref="F814:H814"/>
    <mergeCell ref="I814:L814"/>
    <mergeCell ref="M821:M824"/>
    <mergeCell ref="B822:C822"/>
    <mergeCell ref="D822:E822"/>
    <mergeCell ref="F822:H822"/>
    <mergeCell ref="I822:L822"/>
    <mergeCell ref="B823:C823"/>
    <mergeCell ref="D819:E819"/>
    <mergeCell ref="F819:H819"/>
    <mergeCell ref="I819:L819"/>
    <mergeCell ref="B820:C820"/>
    <mergeCell ref="D820:E820"/>
    <mergeCell ref="F820:H820"/>
    <mergeCell ref="I820:L820"/>
    <mergeCell ref="M816:M819"/>
    <mergeCell ref="B817:C817"/>
    <mergeCell ref="D817:E817"/>
    <mergeCell ref="F817:H817"/>
    <mergeCell ref="I817:L817"/>
    <mergeCell ref="B818:C818"/>
    <mergeCell ref="D818:E818"/>
    <mergeCell ref="F818:H818"/>
    <mergeCell ref="I818:L818"/>
    <mergeCell ref="B819:C819"/>
    <mergeCell ref="B825:C825"/>
    <mergeCell ref="D825:E825"/>
    <mergeCell ref="F825:H825"/>
    <mergeCell ref="I825:L825"/>
    <mergeCell ref="B826:C826"/>
    <mergeCell ref="D826:E826"/>
    <mergeCell ref="F826:H826"/>
    <mergeCell ref="I826:L826"/>
    <mergeCell ref="D823:E823"/>
    <mergeCell ref="F823:H823"/>
    <mergeCell ref="I823:L823"/>
    <mergeCell ref="B824:C824"/>
    <mergeCell ref="D824:E824"/>
    <mergeCell ref="F824:H824"/>
    <mergeCell ref="I824:L824"/>
    <mergeCell ref="B821:C821"/>
    <mergeCell ref="D821:E821"/>
    <mergeCell ref="F821:H821"/>
    <mergeCell ref="I821:L821"/>
    <mergeCell ref="D829:E829"/>
    <mergeCell ref="F829:H829"/>
    <mergeCell ref="I829:L829"/>
    <mergeCell ref="B830:C830"/>
    <mergeCell ref="D830:E830"/>
    <mergeCell ref="F830:H830"/>
    <mergeCell ref="I830:L830"/>
    <mergeCell ref="M826:M829"/>
    <mergeCell ref="B827:C827"/>
    <mergeCell ref="D827:E827"/>
    <mergeCell ref="F827:H827"/>
    <mergeCell ref="I827:L827"/>
    <mergeCell ref="B828:C828"/>
    <mergeCell ref="D828:E828"/>
    <mergeCell ref="F828:H828"/>
    <mergeCell ref="I828:L828"/>
    <mergeCell ref="B829:C829"/>
    <mergeCell ref="F835:H835"/>
    <mergeCell ref="I835:L835"/>
    <mergeCell ref="M835:M836"/>
    <mergeCell ref="B836:C836"/>
    <mergeCell ref="D836:E836"/>
    <mergeCell ref="F836:H836"/>
    <mergeCell ref="I836:L836"/>
    <mergeCell ref="D833:E833"/>
    <mergeCell ref="F833:H833"/>
    <mergeCell ref="I833:L833"/>
    <mergeCell ref="A834:A835"/>
    <mergeCell ref="B834:C834"/>
    <mergeCell ref="D834:E834"/>
    <mergeCell ref="F834:H834"/>
    <mergeCell ref="I834:L834"/>
    <mergeCell ref="B835:C835"/>
    <mergeCell ref="D835:E835"/>
    <mergeCell ref="A831:A833"/>
    <mergeCell ref="B831:C831"/>
    <mergeCell ref="D831:E831"/>
    <mergeCell ref="F831:H831"/>
    <mergeCell ref="I831:L831"/>
    <mergeCell ref="B832:C832"/>
    <mergeCell ref="D832:E832"/>
    <mergeCell ref="F832:H832"/>
    <mergeCell ref="I832:L832"/>
    <mergeCell ref="B833:C833"/>
    <mergeCell ref="D839:E839"/>
    <mergeCell ref="F839:H839"/>
    <mergeCell ref="I839:L839"/>
    <mergeCell ref="B840:C840"/>
    <mergeCell ref="D840:E840"/>
    <mergeCell ref="F840:H840"/>
    <mergeCell ref="I840:L840"/>
    <mergeCell ref="B837:C837"/>
    <mergeCell ref="D837:E837"/>
    <mergeCell ref="F837:H837"/>
    <mergeCell ref="I837:L837"/>
    <mergeCell ref="A838:A840"/>
    <mergeCell ref="B838:C838"/>
    <mergeCell ref="D838:E838"/>
    <mergeCell ref="F838:H838"/>
    <mergeCell ref="I838:L838"/>
    <mergeCell ref="B839:C839"/>
    <mergeCell ref="M842:M843"/>
    <mergeCell ref="B843:C843"/>
    <mergeCell ref="D843:E843"/>
    <mergeCell ref="F843:H843"/>
    <mergeCell ref="I843:L843"/>
    <mergeCell ref="B845:C845"/>
    <mergeCell ref="D845:E845"/>
    <mergeCell ref="F845:H845"/>
    <mergeCell ref="I845:L845"/>
    <mergeCell ref="A841:A842"/>
    <mergeCell ref="B841:C841"/>
    <mergeCell ref="D841:E841"/>
    <mergeCell ref="F841:H841"/>
    <mergeCell ref="I841:L841"/>
    <mergeCell ref="B842:C842"/>
    <mergeCell ref="D842:E842"/>
    <mergeCell ref="F842:H842"/>
    <mergeCell ref="I842:L842"/>
    <mergeCell ref="B850:C850"/>
    <mergeCell ref="D850:E850"/>
    <mergeCell ref="F850:H850"/>
    <mergeCell ref="I850:L850"/>
    <mergeCell ref="B851:C851"/>
    <mergeCell ref="D851:E851"/>
    <mergeCell ref="F851:H851"/>
    <mergeCell ref="I851:L851"/>
    <mergeCell ref="B848:C848"/>
    <mergeCell ref="D848:E848"/>
    <mergeCell ref="F848:H848"/>
    <mergeCell ref="I848:L848"/>
    <mergeCell ref="B849:C849"/>
    <mergeCell ref="D849:E849"/>
    <mergeCell ref="F849:H849"/>
    <mergeCell ref="I849:L849"/>
    <mergeCell ref="B846:C846"/>
    <mergeCell ref="D846:E846"/>
    <mergeCell ref="F846:H846"/>
    <mergeCell ref="I846:L846"/>
    <mergeCell ref="B847:C847"/>
    <mergeCell ref="D847:E847"/>
    <mergeCell ref="F847:H847"/>
    <mergeCell ref="I847:L847"/>
    <mergeCell ref="B856:C856"/>
    <mergeCell ref="D856:E856"/>
    <mergeCell ref="F856:H856"/>
    <mergeCell ref="I856:L856"/>
    <mergeCell ref="B857:C857"/>
    <mergeCell ref="D857:E857"/>
    <mergeCell ref="F857:H857"/>
    <mergeCell ref="I857:L857"/>
    <mergeCell ref="B854:C854"/>
    <mergeCell ref="D854:E854"/>
    <mergeCell ref="F854:H854"/>
    <mergeCell ref="I854:L854"/>
    <mergeCell ref="B855:C855"/>
    <mergeCell ref="D855:E855"/>
    <mergeCell ref="F855:H855"/>
    <mergeCell ref="I855:L855"/>
    <mergeCell ref="B852:C852"/>
    <mergeCell ref="D852:E852"/>
    <mergeCell ref="F852:H852"/>
    <mergeCell ref="I852:L852"/>
    <mergeCell ref="B853:C853"/>
    <mergeCell ref="D853:E853"/>
    <mergeCell ref="F853:H853"/>
    <mergeCell ref="I853:L853"/>
    <mergeCell ref="A862:A863"/>
    <mergeCell ref="B863:C863"/>
    <mergeCell ref="D863:E863"/>
    <mergeCell ref="F863:H863"/>
    <mergeCell ref="I863:L863"/>
    <mergeCell ref="M863:M864"/>
    <mergeCell ref="B864:C864"/>
    <mergeCell ref="D864:E864"/>
    <mergeCell ref="D860:E860"/>
    <mergeCell ref="F860:H860"/>
    <mergeCell ref="I860:L860"/>
    <mergeCell ref="B861:C862"/>
    <mergeCell ref="D861:E862"/>
    <mergeCell ref="F861:H862"/>
    <mergeCell ref="I861:L862"/>
    <mergeCell ref="A858:A860"/>
    <mergeCell ref="B858:C858"/>
    <mergeCell ref="D858:E858"/>
    <mergeCell ref="F858:H858"/>
    <mergeCell ref="I858:L858"/>
    <mergeCell ref="B859:C859"/>
    <mergeCell ref="D859:E859"/>
    <mergeCell ref="F859:H859"/>
    <mergeCell ref="I859:L859"/>
    <mergeCell ref="B860:C860"/>
    <mergeCell ref="B866:C866"/>
    <mergeCell ref="D866:E866"/>
    <mergeCell ref="F866:H866"/>
    <mergeCell ref="I866:L866"/>
    <mergeCell ref="M866:M867"/>
    <mergeCell ref="B867:C867"/>
    <mergeCell ref="D867:E867"/>
    <mergeCell ref="F867:H867"/>
    <mergeCell ref="I867:L867"/>
    <mergeCell ref="F864:H864"/>
    <mergeCell ref="I864:L864"/>
    <mergeCell ref="B865:C865"/>
    <mergeCell ref="D865:E865"/>
    <mergeCell ref="F865:H865"/>
    <mergeCell ref="I865:L865"/>
    <mergeCell ref="M861:M862"/>
    <mergeCell ref="N861:N862"/>
    <mergeCell ref="M872:M875"/>
    <mergeCell ref="B873:C873"/>
    <mergeCell ref="D873:E873"/>
    <mergeCell ref="F873:H873"/>
    <mergeCell ref="I873:L873"/>
    <mergeCell ref="B874:C874"/>
    <mergeCell ref="M869:M870"/>
    <mergeCell ref="B870:C870"/>
    <mergeCell ref="D870:E870"/>
    <mergeCell ref="F870:H870"/>
    <mergeCell ref="I870:L870"/>
    <mergeCell ref="B871:C871"/>
    <mergeCell ref="D871:E871"/>
    <mergeCell ref="F871:H871"/>
    <mergeCell ref="I871:L871"/>
    <mergeCell ref="B868:C868"/>
    <mergeCell ref="D868:E868"/>
    <mergeCell ref="F868:H868"/>
    <mergeCell ref="I868:L868"/>
    <mergeCell ref="B869:C869"/>
    <mergeCell ref="D869:E869"/>
    <mergeCell ref="F869:H869"/>
    <mergeCell ref="I869:L869"/>
    <mergeCell ref="B876:C876"/>
    <mergeCell ref="D876:E876"/>
    <mergeCell ref="F876:H876"/>
    <mergeCell ref="I876:L876"/>
    <mergeCell ref="B877:C877"/>
    <mergeCell ref="D877:E877"/>
    <mergeCell ref="F877:H877"/>
    <mergeCell ref="I877:L877"/>
    <mergeCell ref="D874:E874"/>
    <mergeCell ref="F874:H874"/>
    <mergeCell ref="I874:L874"/>
    <mergeCell ref="B875:C875"/>
    <mergeCell ref="D875:E875"/>
    <mergeCell ref="F875:H875"/>
    <mergeCell ref="I875:L875"/>
    <mergeCell ref="B872:C872"/>
    <mergeCell ref="D872:E872"/>
    <mergeCell ref="F872:H872"/>
    <mergeCell ref="I872:L872"/>
    <mergeCell ref="A886:A890"/>
    <mergeCell ref="B886:C886"/>
    <mergeCell ref="D886:E886"/>
    <mergeCell ref="F886:H886"/>
    <mergeCell ref="I886:L886"/>
    <mergeCell ref="B887:E887"/>
    <mergeCell ref="B882:C882"/>
    <mergeCell ref="D882:E882"/>
    <mergeCell ref="F882:H882"/>
    <mergeCell ref="I882:L882"/>
    <mergeCell ref="M882:M883"/>
    <mergeCell ref="B883:C883"/>
    <mergeCell ref="D883:E883"/>
    <mergeCell ref="F883:H883"/>
    <mergeCell ref="I883:L883"/>
    <mergeCell ref="D880:E880"/>
    <mergeCell ref="F880:H880"/>
    <mergeCell ref="I880:L880"/>
    <mergeCell ref="B881:C881"/>
    <mergeCell ref="D881:E881"/>
    <mergeCell ref="F881:H881"/>
    <mergeCell ref="I881:L881"/>
    <mergeCell ref="M877:M880"/>
    <mergeCell ref="B878:C878"/>
    <mergeCell ref="D878:E878"/>
    <mergeCell ref="F878:H878"/>
    <mergeCell ref="I878:L878"/>
    <mergeCell ref="B879:C879"/>
    <mergeCell ref="D879:E879"/>
    <mergeCell ref="F879:H879"/>
    <mergeCell ref="I879:L879"/>
    <mergeCell ref="B880:C880"/>
    <mergeCell ref="B889:C889"/>
    <mergeCell ref="D889:E889"/>
    <mergeCell ref="F889:H889"/>
    <mergeCell ref="I889:L889"/>
    <mergeCell ref="B890:C890"/>
    <mergeCell ref="D890:E890"/>
    <mergeCell ref="F890:H890"/>
    <mergeCell ref="I890:L890"/>
    <mergeCell ref="F887:H887"/>
    <mergeCell ref="I887:L887"/>
    <mergeCell ref="B888:C888"/>
    <mergeCell ref="D888:E888"/>
    <mergeCell ref="F888:H888"/>
    <mergeCell ref="I888:L888"/>
    <mergeCell ref="B884:C884"/>
    <mergeCell ref="D884:E884"/>
    <mergeCell ref="F884:H884"/>
    <mergeCell ref="I884:L884"/>
    <mergeCell ref="M895:M896"/>
    <mergeCell ref="N895:N896"/>
    <mergeCell ref="M892:M893"/>
    <mergeCell ref="F893:H893"/>
    <mergeCell ref="I893:L893"/>
    <mergeCell ref="B894:C894"/>
    <mergeCell ref="D894:E894"/>
    <mergeCell ref="F894:H894"/>
    <mergeCell ref="I894:L894"/>
    <mergeCell ref="A891:A892"/>
    <mergeCell ref="B891:C891"/>
    <mergeCell ref="D891:E891"/>
    <mergeCell ref="F891:H891"/>
    <mergeCell ref="I891:L891"/>
    <mergeCell ref="B892:E893"/>
    <mergeCell ref="F892:H892"/>
    <mergeCell ref="I892:L892"/>
    <mergeCell ref="B899:E899"/>
    <mergeCell ref="F899:H899"/>
    <mergeCell ref="I899:L899"/>
    <mergeCell ref="B900:E900"/>
    <mergeCell ref="F900:H900"/>
    <mergeCell ref="I900:L900"/>
    <mergeCell ref="A896:A897"/>
    <mergeCell ref="B897:C897"/>
    <mergeCell ref="D897:E897"/>
    <mergeCell ref="F897:H897"/>
    <mergeCell ref="I897:L897"/>
    <mergeCell ref="B898:E898"/>
    <mergeCell ref="F898:H898"/>
    <mergeCell ref="I898:L898"/>
    <mergeCell ref="B895:C896"/>
    <mergeCell ref="D895:E896"/>
    <mergeCell ref="F895:H896"/>
    <mergeCell ref="I895:L896"/>
    <mergeCell ref="B905:E905"/>
    <mergeCell ref="F905:H905"/>
    <mergeCell ref="I905:L905"/>
    <mergeCell ref="B906:E906"/>
    <mergeCell ref="F906:H906"/>
    <mergeCell ref="I906:L906"/>
    <mergeCell ref="B903:E903"/>
    <mergeCell ref="F903:H903"/>
    <mergeCell ref="I903:L903"/>
    <mergeCell ref="B904:E904"/>
    <mergeCell ref="F904:H904"/>
    <mergeCell ref="I904:L904"/>
    <mergeCell ref="B901:C901"/>
    <mergeCell ref="D901:E901"/>
    <mergeCell ref="F901:H901"/>
    <mergeCell ref="I901:L901"/>
    <mergeCell ref="B902:C902"/>
    <mergeCell ref="D902:E902"/>
    <mergeCell ref="F902:H902"/>
    <mergeCell ref="I902:L902"/>
    <mergeCell ref="B911:E911"/>
    <mergeCell ref="F911:H911"/>
    <mergeCell ref="I911:L911"/>
    <mergeCell ref="B912:C912"/>
    <mergeCell ref="D912:E912"/>
    <mergeCell ref="F912:H912"/>
    <mergeCell ref="I912:L912"/>
    <mergeCell ref="B909:E909"/>
    <mergeCell ref="F909:H909"/>
    <mergeCell ref="I909:L909"/>
    <mergeCell ref="B910:E910"/>
    <mergeCell ref="F910:H910"/>
    <mergeCell ref="I910:L910"/>
    <mergeCell ref="B907:E907"/>
    <mergeCell ref="F907:H907"/>
    <mergeCell ref="I907:L907"/>
    <mergeCell ref="B908:E908"/>
    <mergeCell ref="F908:H908"/>
    <mergeCell ref="I908:L908"/>
    <mergeCell ref="B917:E917"/>
    <mergeCell ref="F917:H917"/>
    <mergeCell ref="I917:L917"/>
    <mergeCell ref="B918:E918"/>
    <mergeCell ref="F918:H918"/>
    <mergeCell ref="I918:L918"/>
    <mergeCell ref="B915:E915"/>
    <mergeCell ref="F915:H915"/>
    <mergeCell ref="I915:L915"/>
    <mergeCell ref="B916:E916"/>
    <mergeCell ref="F916:H916"/>
    <mergeCell ref="I916:L916"/>
    <mergeCell ref="B913:C913"/>
    <mergeCell ref="D913:E913"/>
    <mergeCell ref="F913:H913"/>
    <mergeCell ref="I913:L913"/>
    <mergeCell ref="B914:E914"/>
    <mergeCell ref="F914:H914"/>
    <mergeCell ref="I914:L914"/>
    <mergeCell ref="B923:E923"/>
    <mergeCell ref="F923:H923"/>
    <mergeCell ref="I923:L923"/>
    <mergeCell ref="B924:E924"/>
    <mergeCell ref="F924:H924"/>
    <mergeCell ref="I924:L924"/>
    <mergeCell ref="B921:E921"/>
    <mergeCell ref="F921:H921"/>
    <mergeCell ref="I921:L921"/>
    <mergeCell ref="B922:E922"/>
    <mergeCell ref="F922:H922"/>
    <mergeCell ref="I922:L922"/>
    <mergeCell ref="B919:C919"/>
    <mergeCell ref="D919:E919"/>
    <mergeCell ref="F919:H919"/>
    <mergeCell ref="I919:L919"/>
    <mergeCell ref="B920:C920"/>
    <mergeCell ref="D920:E920"/>
    <mergeCell ref="F920:H920"/>
    <mergeCell ref="I920:L920"/>
    <mergeCell ref="N932:N933"/>
    <mergeCell ref="B929:E929"/>
    <mergeCell ref="F929:H929"/>
    <mergeCell ref="I929:L929"/>
    <mergeCell ref="B931:C931"/>
    <mergeCell ref="D931:E931"/>
    <mergeCell ref="F931:H931"/>
    <mergeCell ref="I931:L931"/>
    <mergeCell ref="B927:E927"/>
    <mergeCell ref="F927:H927"/>
    <mergeCell ref="I927:L927"/>
    <mergeCell ref="B928:E928"/>
    <mergeCell ref="F928:H928"/>
    <mergeCell ref="I928:L928"/>
    <mergeCell ref="B925:E925"/>
    <mergeCell ref="F925:H925"/>
    <mergeCell ref="I925:L925"/>
    <mergeCell ref="B926:E926"/>
    <mergeCell ref="F926:H926"/>
    <mergeCell ref="I926:L926"/>
    <mergeCell ref="B936:C936"/>
    <mergeCell ref="D936:E936"/>
    <mergeCell ref="F936:H936"/>
    <mergeCell ref="I936:L936"/>
    <mergeCell ref="B937:C937"/>
    <mergeCell ref="D937:E937"/>
    <mergeCell ref="F937:H937"/>
    <mergeCell ref="I937:L937"/>
    <mergeCell ref="A933:A934"/>
    <mergeCell ref="B934:C934"/>
    <mergeCell ref="D934:E934"/>
    <mergeCell ref="F934:H934"/>
    <mergeCell ref="I934:L934"/>
    <mergeCell ref="M934:M936"/>
    <mergeCell ref="B935:C935"/>
    <mergeCell ref="D935:E935"/>
    <mergeCell ref="F935:H935"/>
    <mergeCell ref="I935:L935"/>
    <mergeCell ref="B932:C933"/>
    <mergeCell ref="D932:E933"/>
    <mergeCell ref="F932:H933"/>
    <mergeCell ref="I932:L933"/>
    <mergeCell ref="M932:M933"/>
    <mergeCell ref="D940:E940"/>
    <mergeCell ref="F940:H940"/>
    <mergeCell ref="I940:L940"/>
    <mergeCell ref="B941:C941"/>
    <mergeCell ref="D941:E941"/>
    <mergeCell ref="F941:H941"/>
    <mergeCell ref="I941:L941"/>
    <mergeCell ref="B938:C938"/>
    <mergeCell ref="D938:E938"/>
    <mergeCell ref="F938:H938"/>
    <mergeCell ref="I938:L938"/>
    <mergeCell ref="M938:M940"/>
    <mergeCell ref="B939:C939"/>
    <mergeCell ref="D939:E939"/>
    <mergeCell ref="F939:H939"/>
    <mergeCell ref="I939:L939"/>
    <mergeCell ref="B940:C940"/>
    <mergeCell ref="D944:E944"/>
    <mergeCell ref="F944:H944"/>
    <mergeCell ref="I944:L944"/>
    <mergeCell ref="B945:C945"/>
    <mergeCell ref="D945:E945"/>
    <mergeCell ref="F945:H945"/>
    <mergeCell ref="I945:L945"/>
    <mergeCell ref="B942:C942"/>
    <mergeCell ref="D942:E942"/>
    <mergeCell ref="F942:H942"/>
    <mergeCell ref="I942:L942"/>
    <mergeCell ref="M942:M944"/>
    <mergeCell ref="B943:C943"/>
    <mergeCell ref="D943:E943"/>
    <mergeCell ref="F943:H943"/>
    <mergeCell ref="I943:L943"/>
    <mergeCell ref="B944:C944"/>
    <mergeCell ref="D948:E948"/>
    <mergeCell ref="F948:H948"/>
    <mergeCell ref="I948:L948"/>
    <mergeCell ref="B949:C949"/>
    <mergeCell ref="D949:E949"/>
    <mergeCell ref="F949:H949"/>
    <mergeCell ref="I949:L949"/>
    <mergeCell ref="B946:C946"/>
    <mergeCell ref="D946:E946"/>
    <mergeCell ref="F946:H946"/>
    <mergeCell ref="I946:L946"/>
    <mergeCell ref="M946:M948"/>
    <mergeCell ref="B947:C947"/>
    <mergeCell ref="D947:E947"/>
    <mergeCell ref="F947:H947"/>
    <mergeCell ref="I947:L947"/>
    <mergeCell ref="B948:C948"/>
    <mergeCell ref="D952:E952"/>
    <mergeCell ref="F952:H952"/>
    <mergeCell ref="I952:L952"/>
    <mergeCell ref="B953:C953"/>
    <mergeCell ref="D953:E953"/>
    <mergeCell ref="F953:H953"/>
    <mergeCell ref="I953:L953"/>
    <mergeCell ref="B950:C950"/>
    <mergeCell ref="D950:E950"/>
    <mergeCell ref="F950:H950"/>
    <mergeCell ref="I950:L950"/>
    <mergeCell ref="M950:M952"/>
    <mergeCell ref="B951:C951"/>
    <mergeCell ref="D951:E951"/>
    <mergeCell ref="F951:H951"/>
    <mergeCell ref="I951:L951"/>
    <mergeCell ref="B952:C952"/>
    <mergeCell ref="B958:C958"/>
    <mergeCell ref="D958:E958"/>
    <mergeCell ref="F958:H958"/>
    <mergeCell ref="I958:L958"/>
    <mergeCell ref="M958:M959"/>
    <mergeCell ref="B959:C959"/>
    <mergeCell ref="D959:E959"/>
    <mergeCell ref="F959:H959"/>
    <mergeCell ref="I959:L959"/>
    <mergeCell ref="D956:E956"/>
    <mergeCell ref="F956:H956"/>
    <mergeCell ref="I956:L956"/>
    <mergeCell ref="B957:C957"/>
    <mergeCell ref="D957:E957"/>
    <mergeCell ref="F957:H957"/>
    <mergeCell ref="I957:L957"/>
    <mergeCell ref="B954:C954"/>
    <mergeCell ref="D954:E954"/>
    <mergeCell ref="F954:H954"/>
    <mergeCell ref="I954:L954"/>
    <mergeCell ref="M954:M956"/>
    <mergeCell ref="B955:C955"/>
    <mergeCell ref="D955:E955"/>
    <mergeCell ref="F955:H955"/>
    <mergeCell ref="I955:L955"/>
    <mergeCell ref="B956:C956"/>
    <mergeCell ref="F964:H964"/>
    <mergeCell ref="I964:L964"/>
    <mergeCell ref="B965:C965"/>
    <mergeCell ref="D965:E965"/>
    <mergeCell ref="F965:H965"/>
    <mergeCell ref="I965:L965"/>
    <mergeCell ref="M961:M962"/>
    <mergeCell ref="N961:N962"/>
    <mergeCell ref="A962:A963"/>
    <mergeCell ref="B963:C963"/>
    <mergeCell ref="D963:E963"/>
    <mergeCell ref="F963:H963"/>
    <mergeCell ref="I963:L963"/>
    <mergeCell ref="M963:M964"/>
    <mergeCell ref="B964:C964"/>
    <mergeCell ref="D964:E964"/>
    <mergeCell ref="B960:C960"/>
    <mergeCell ref="D960:E960"/>
    <mergeCell ref="F960:H960"/>
    <mergeCell ref="I960:L960"/>
    <mergeCell ref="B961:C962"/>
    <mergeCell ref="D961:E962"/>
    <mergeCell ref="F961:H962"/>
    <mergeCell ref="I961:L962"/>
    <mergeCell ref="A969:A970"/>
    <mergeCell ref="B969:C969"/>
    <mergeCell ref="D969:E969"/>
    <mergeCell ref="F969:H969"/>
    <mergeCell ref="I969:L969"/>
    <mergeCell ref="M969:N969"/>
    <mergeCell ref="B970:C970"/>
    <mergeCell ref="D970:E970"/>
    <mergeCell ref="F970:H970"/>
    <mergeCell ref="I970:L970"/>
    <mergeCell ref="A966:A967"/>
    <mergeCell ref="B966:C966"/>
    <mergeCell ref="D966:E966"/>
    <mergeCell ref="F966:H966"/>
    <mergeCell ref="I966:L966"/>
    <mergeCell ref="B967:C967"/>
    <mergeCell ref="D967:E967"/>
    <mergeCell ref="F967:H967"/>
    <mergeCell ref="I967:L967"/>
    <mergeCell ref="D973:E973"/>
    <mergeCell ref="F973:H973"/>
    <mergeCell ref="I973:L973"/>
    <mergeCell ref="B974:C974"/>
    <mergeCell ref="D974:E974"/>
    <mergeCell ref="F974:H974"/>
    <mergeCell ref="I974:L974"/>
    <mergeCell ref="A971:A975"/>
    <mergeCell ref="B971:C971"/>
    <mergeCell ref="D971:E971"/>
    <mergeCell ref="F971:H971"/>
    <mergeCell ref="I971:L971"/>
    <mergeCell ref="B972:C972"/>
    <mergeCell ref="D972:E972"/>
    <mergeCell ref="F972:H972"/>
    <mergeCell ref="I972:L972"/>
    <mergeCell ref="B973:C973"/>
    <mergeCell ref="N979:N980"/>
    <mergeCell ref="D977:E977"/>
    <mergeCell ref="F977:H977"/>
    <mergeCell ref="I977:L977"/>
    <mergeCell ref="B978:C978"/>
    <mergeCell ref="D978:E978"/>
    <mergeCell ref="F978:H978"/>
    <mergeCell ref="I978:L978"/>
    <mergeCell ref="B975:C975"/>
    <mergeCell ref="D975:E975"/>
    <mergeCell ref="F975:H975"/>
    <mergeCell ref="I975:L975"/>
    <mergeCell ref="A976:A978"/>
    <mergeCell ref="B976:C976"/>
    <mergeCell ref="D976:E976"/>
    <mergeCell ref="F976:H976"/>
    <mergeCell ref="I976:L976"/>
    <mergeCell ref="B977:C977"/>
    <mergeCell ref="I984:L984"/>
    <mergeCell ref="F985:H985"/>
    <mergeCell ref="I985:L985"/>
    <mergeCell ref="F986:H986"/>
    <mergeCell ref="I986:L986"/>
    <mergeCell ref="B987:C987"/>
    <mergeCell ref="D987:E987"/>
    <mergeCell ref="F987:H987"/>
    <mergeCell ref="I987:L987"/>
    <mergeCell ref="A980:A981"/>
    <mergeCell ref="B981:E986"/>
    <mergeCell ref="F981:H981"/>
    <mergeCell ref="I981:L981"/>
    <mergeCell ref="M981:M986"/>
    <mergeCell ref="F982:H982"/>
    <mergeCell ref="I982:L982"/>
    <mergeCell ref="F983:H983"/>
    <mergeCell ref="I983:L983"/>
    <mergeCell ref="F984:H984"/>
    <mergeCell ref="B979:C980"/>
    <mergeCell ref="D979:E980"/>
    <mergeCell ref="F979:H980"/>
    <mergeCell ref="I979:L980"/>
    <mergeCell ref="M979:M980"/>
    <mergeCell ref="D990:E990"/>
    <mergeCell ref="F990:H990"/>
    <mergeCell ref="I990:L990"/>
    <mergeCell ref="B991:C991"/>
    <mergeCell ref="D991:E991"/>
    <mergeCell ref="F991:H991"/>
    <mergeCell ref="I991:L991"/>
    <mergeCell ref="A988:A994"/>
    <mergeCell ref="B988:C988"/>
    <mergeCell ref="D988:E988"/>
    <mergeCell ref="F988:H988"/>
    <mergeCell ref="I988:L988"/>
    <mergeCell ref="B989:C989"/>
    <mergeCell ref="D989:E989"/>
    <mergeCell ref="F989:H989"/>
    <mergeCell ref="I989:L989"/>
    <mergeCell ref="B990:C990"/>
    <mergeCell ref="F996:H996"/>
    <mergeCell ref="I996:L996"/>
    <mergeCell ref="B997:C997"/>
    <mergeCell ref="D997:E997"/>
    <mergeCell ref="F997:H997"/>
    <mergeCell ref="I997:L997"/>
    <mergeCell ref="B994:C994"/>
    <mergeCell ref="D994:E994"/>
    <mergeCell ref="F994:H994"/>
    <mergeCell ref="I994:L994"/>
    <mergeCell ref="A995:A999"/>
    <mergeCell ref="B995:C995"/>
    <mergeCell ref="D995:E995"/>
    <mergeCell ref="F995:H995"/>
    <mergeCell ref="I995:L995"/>
    <mergeCell ref="B996:E996"/>
    <mergeCell ref="B992:C992"/>
    <mergeCell ref="D992:E992"/>
    <mergeCell ref="F992:H992"/>
    <mergeCell ref="I992:L992"/>
    <mergeCell ref="B993:C993"/>
    <mergeCell ref="D993:E993"/>
    <mergeCell ref="F993:H993"/>
    <mergeCell ref="I993:L993"/>
    <mergeCell ref="A1002:A1003"/>
    <mergeCell ref="B1003:C1005"/>
    <mergeCell ref="D1003:E1005"/>
    <mergeCell ref="F1003:H1003"/>
    <mergeCell ref="I1003:L1003"/>
    <mergeCell ref="M1003:M1005"/>
    <mergeCell ref="F1004:H1004"/>
    <mergeCell ref="I1004:L1004"/>
    <mergeCell ref="F1005:H1005"/>
    <mergeCell ref="I1005:L1005"/>
    <mergeCell ref="B1001:C1002"/>
    <mergeCell ref="D1001:E1002"/>
    <mergeCell ref="F1001:H1002"/>
    <mergeCell ref="I1001:L1002"/>
    <mergeCell ref="M1001:M1002"/>
    <mergeCell ref="N1001:N1002"/>
    <mergeCell ref="B998:C998"/>
    <mergeCell ref="D998:E998"/>
    <mergeCell ref="F998:H998"/>
    <mergeCell ref="I998:L998"/>
    <mergeCell ref="B999:C999"/>
    <mergeCell ref="D999:E999"/>
    <mergeCell ref="F999:H999"/>
    <mergeCell ref="I999:L999"/>
    <mergeCell ref="B1010:C1011"/>
    <mergeCell ref="D1010:E1011"/>
    <mergeCell ref="F1010:H1010"/>
    <mergeCell ref="I1010:L1010"/>
    <mergeCell ref="M1010:M1011"/>
    <mergeCell ref="F1011:H1011"/>
    <mergeCell ref="I1011:L1011"/>
    <mergeCell ref="M1007:M1008"/>
    <mergeCell ref="F1008:H1008"/>
    <mergeCell ref="I1008:L1008"/>
    <mergeCell ref="B1009:C1009"/>
    <mergeCell ref="D1009:E1009"/>
    <mergeCell ref="F1009:H1009"/>
    <mergeCell ref="I1009:L1009"/>
    <mergeCell ref="B1006:C1006"/>
    <mergeCell ref="D1006:E1006"/>
    <mergeCell ref="F1006:H1006"/>
    <mergeCell ref="I1006:L1006"/>
    <mergeCell ref="B1007:C1008"/>
    <mergeCell ref="D1007:E1008"/>
    <mergeCell ref="F1007:H1007"/>
    <mergeCell ref="I1007:L1007"/>
    <mergeCell ref="D1014:E1014"/>
    <mergeCell ref="F1014:H1014"/>
    <mergeCell ref="I1014:L1014"/>
    <mergeCell ref="B1015:C1015"/>
    <mergeCell ref="D1015:E1015"/>
    <mergeCell ref="F1015:H1015"/>
    <mergeCell ref="I1015:L1015"/>
    <mergeCell ref="B1012:C1012"/>
    <mergeCell ref="D1012:E1012"/>
    <mergeCell ref="F1012:H1012"/>
    <mergeCell ref="I1012:L1012"/>
    <mergeCell ref="A1013:A1015"/>
    <mergeCell ref="B1013:C1013"/>
    <mergeCell ref="D1013:E1013"/>
    <mergeCell ref="F1013:H1013"/>
    <mergeCell ref="I1013:L1013"/>
    <mergeCell ref="B1014:C1014"/>
    <mergeCell ref="D1018:E1018"/>
    <mergeCell ref="F1018:H1018"/>
    <mergeCell ref="I1018:L1018"/>
    <mergeCell ref="A1019:A1020"/>
    <mergeCell ref="B1019:C1019"/>
    <mergeCell ref="D1019:E1019"/>
    <mergeCell ref="F1019:H1019"/>
    <mergeCell ref="I1019:L1019"/>
    <mergeCell ref="B1020:E1021"/>
    <mergeCell ref="F1020:H1020"/>
    <mergeCell ref="A1016:A1018"/>
    <mergeCell ref="B1016:C1016"/>
    <mergeCell ref="D1016:E1016"/>
    <mergeCell ref="F1016:H1016"/>
    <mergeCell ref="I1016:L1016"/>
    <mergeCell ref="B1017:C1017"/>
    <mergeCell ref="D1017:E1017"/>
    <mergeCell ref="F1017:H1017"/>
    <mergeCell ref="I1017:L1017"/>
    <mergeCell ref="B1018:C1018"/>
    <mergeCell ref="A1024:A1025"/>
    <mergeCell ref="B1025:E1025"/>
    <mergeCell ref="F1025:H1025"/>
    <mergeCell ref="I1025:L1025"/>
    <mergeCell ref="M1025:M1026"/>
    <mergeCell ref="B1026:E1026"/>
    <mergeCell ref="F1026:H1026"/>
    <mergeCell ref="I1026:L1026"/>
    <mergeCell ref="B1023:C1024"/>
    <mergeCell ref="D1023:E1024"/>
    <mergeCell ref="F1023:H1024"/>
    <mergeCell ref="I1023:L1024"/>
    <mergeCell ref="M1023:M1024"/>
    <mergeCell ref="N1023:N1024"/>
    <mergeCell ref="I1020:L1020"/>
    <mergeCell ref="M1020:M1021"/>
    <mergeCell ref="F1021:H1021"/>
    <mergeCell ref="I1021:L1021"/>
    <mergeCell ref="B1022:C1022"/>
    <mergeCell ref="D1022:E1022"/>
    <mergeCell ref="F1022:H1022"/>
    <mergeCell ref="I1022:L1022"/>
    <mergeCell ref="B1031:C1031"/>
    <mergeCell ref="D1031:E1031"/>
    <mergeCell ref="F1031:H1031"/>
    <mergeCell ref="I1031:L1031"/>
    <mergeCell ref="B1032:C1032"/>
    <mergeCell ref="D1032:E1032"/>
    <mergeCell ref="F1032:H1032"/>
    <mergeCell ref="I1032:L1032"/>
    <mergeCell ref="B1029:C1029"/>
    <mergeCell ref="D1029:E1029"/>
    <mergeCell ref="F1029:H1029"/>
    <mergeCell ref="I1029:L1029"/>
    <mergeCell ref="B1030:C1030"/>
    <mergeCell ref="D1030:E1030"/>
    <mergeCell ref="F1030:H1030"/>
    <mergeCell ref="I1030:L1030"/>
    <mergeCell ref="B1027:C1027"/>
    <mergeCell ref="D1027:E1027"/>
    <mergeCell ref="F1027:H1027"/>
    <mergeCell ref="I1027:L1027"/>
    <mergeCell ref="B1028:C1028"/>
    <mergeCell ref="D1028:E1028"/>
    <mergeCell ref="F1028:H1028"/>
    <mergeCell ref="I1028:L1028"/>
    <mergeCell ref="N1037:N1038"/>
    <mergeCell ref="A1038:A1039"/>
    <mergeCell ref="B1039:C1039"/>
    <mergeCell ref="D1039:E1039"/>
    <mergeCell ref="F1039:H1039"/>
    <mergeCell ref="I1039:L1039"/>
    <mergeCell ref="M1039:M1050"/>
    <mergeCell ref="B1040:C1040"/>
    <mergeCell ref="D1040:E1040"/>
    <mergeCell ref="F1040:H1040"/>
    <mergeCell ref="M1035:N1035"/>
    <mergeCell ref="B1036:C1036"/>
    <mergeCell ref="D1036:E1036"/>
    <mergeCell ref="F1036:H1036"/>
    <mergeCell ref="I1036:L1036"/>
    <mergeCell ref="B1037:C1038"/>
    <mergeCell ref="D1037:E1038"/>
    <mergeCell ref="F1037:H1038"/>
    <mergeCell ref="I1037:L1038"/>
    <mergeCell ref="M1037:M1038"/>
    <mergeCell ref="A1034:A1036"/>
    <mergeCell ref="B1034:C1034"/>
    <mergeCell ref="D1034:E1034"/>
    <mergeCell ref="F1034:H1034"/>
    <mergeCell ref="I1034:L1034"/>
    <mergeCell ref="B1035:C1035"/>
    <mergeCell ref="D1035:E1035"/>
    <mergeCell ref="F1035:H1035"/>
    <mergeCell ref="I1035:L1035"/>
    <mergeCell ref="B1043:C1043"/>
    <mergeCell ref="D1043:E1043"/>
    <mergeCell ref="F1043:H1043"/>
    <mergeCell ref="I1043:L1043"/>
    <mergeCell ref="B1044:C1044"/>
    <mergeCell ref="D1044:E1044"/>
    <mergeCell ref="F1044:H1044"/>
    <mergeCell ref="I1044:L1044"/>
    <mergeCell ref="I1040:L1040"/>
    <mergeCell ref="B1041:C1041"/>
    <mergeCell ref="D1041:E1041"/>
    <mergeCell ref="F1041:H1041"/>
    <mergeCell ref="I1041:L1041"/>
    <mergeCell ref="B1042:C1042"/>
    <mergeCell ref="D1042:E1042"/>
    <mergeCell ref="F1042:H1042"/>
    <mergeCell ref="I1042:L1042"/>
    <mergeCell ref="B1049:C1049"/>
    <mergeCell ref="D1049:E1049"/>
    <mergeCell ref="F1049:H1049"/>
    <mergeCell ref="I1049:L1049"/>
    <mergeCell ref="B1050:C1050"/>
    <mergeCell ref="D1050:E1050"/>
    <mergeCell ref="F1050:H1050"/>
    <mergeCell ref="I1050:L1050"/>
    <mergeCell ref="B1047:C1047"/>
    <mergeCell ref="D1047:E1047"/>
    <mergeCell ref="F1047:H1047"/>
    <mergeCell ref="I1047:L1047"/>
    <mergeCell ref="B1048:C1048"/>
    <mergeCell ref="D1048:E1048"/>
    <mergeCell ref="F1048:H1048"/>
    <mergeCell ref="I1048:L1048"/>
    <mergeCell ref="B1045:C1045"/>
    <mergeCell ref="D1045:E1045"/>
    <mergeCell ref="F1045:H1045"/>
    <mergeCell ref="I1045:L1045"/>
    <mergeCell ref="B1046:C1046"/>
    <mergeCell ref="D1046:E1046"/>
    <mergeCell ref="F1046:H1046"/>
    <mergeCell ref="I1046:L1046"/>
    <mergeCell ref="B1057:C1057"/>
    <mergeCell ref="D1053:E1053"/>
    <mergeCell ref="F1053:H1053"/>
    <mergeCell ref="I1053:L1053"/>
    <mergeCell ref="B1054:C1054"/>
    <mergeCell ref="D1054:E1054"/>
    <mergeCell ref="F1054:H1054"/>
    <mergeCell ref="I1054:L1054"/>
    <mergeCell ref="B1051:C1051"/>
    <mergeCell ref="D1051:E1051"/>
    <mergeCell ref="F1051:H1051"/>
    <mergeCell ref="I1051:L1051"/>
    <mergeCell ref="A1052:A1054"/>
    <mergeCell ref="B1052:C1052"/>
    <mergeCell ref="D1052:E1052"/>
    <mergeCell ref="F1052:H1052"/>
    <mergeCell ref="I1052:L1052"/>
    <mergeCell ref="B1053:C1053"/>
    <mergeCell ref="F1061:H1061"/>
    <mergeCell ref="I1061:L1061"/>
    <mergeCell ref="B1062:C1062"/>
    <mergeCell ref="D1062:E1062"/>
    <mergeCell ref="F1062:H1062"/>
    <mergeCell ref="I1062:L1062"/>
    <mergeCell ref="M1058:M1059"/>
    <mergeCell ref="N1058:N1059"/>
    <mergeCell ref="A1059:A1060"/>
    <mergeCell ref="B1060:C1060"/>
    <mergeCell ref="D1060:E1060"/>
    <mergeCell ref="F1060:H1060"/>
    <mergeCell ref="I1060:L1060"/>
    <mergeCell ref="M1060:M1061"/>
    <mergeCell ref="B1061:C1061"/>
    <mergeCell ref="D1061:E1061"/>
    <mergeCell ref="D1057:E1057"/>
    <mergeCell ref="F1057:H1057"/>
    <mergeCell ref="I1057:L1057"/>
    <mergeCell ref="B1058:C1059"/>
    <mergeCell ref="D1058:E1059"/>
    <mergeCell ref="F1058:H1059"/>
    <mergeCell ref="I1058:L1059"/>
    <mergeCell ref="A1055:A1057"/>
    <mergeCell ref="B1055:C1055"/>
    <mergeCell ref="D1055:E1055"/>
    <mergeCell ref="F1055:H1055"/>
    <mergeCell ref="I1055:L1055"/>
    <mergeCell ref="B1056:C1056"/>
    <mergeCell ref="D1056:E1056"/>
    <mergeCell ref="F1056:H1056"/>
    <mergeCell ref="I1056:L1056"/>
    <mergeCell ref="B1065:C1065"/>
    <mergeCell ref="D1065:E1065"/>
    <mergeCell ref="F1065:H1065"/>
    <mergeCell ref="I1065:L1065"/>
    <mergeCell ref="B1066:C1066"/>
    <mergeCell ref="D1066:E1066"/>
    <mergeCell ref="F1066:H1066"/>
    <mergeCell ref="I1066:L1066"/>
    <mergeCell ref="B1063:C1063"/>
    <mergeCell ref="D1063:E1063"/>
    <mergeCell ref="F1063:H1063"/>
    <mergeCell ref="I1063:L1063"/>
    <mergeCell ref="M1063:M1064"/>
    <mergeCell ref="B1064:C1064"/>
    <mergeCell ref="D1064:E1064"/>
    <mergeCell ref="F1064:H1064"/>
    <mergeCell ref="I1064:L1064"/>
    <mergeCell ref="B1069:C1069"/>
    <mergeCell ref="D1069:E1069"/>
    <mergeCell ref="F1069:H1069"/>
    <mergeCell ref="I1069:L1069"/>
    <mergeCell ref="M1069:M1071"/>
    <mergeCell ref="B1070:C1070"/>
    <mergeCell ref="D1070:E1070"/>
    <mergeCell ref="F1070:H1070"/>
    <mergeCell ref="I1070:L1070"/>
    <mergeCell ref="B1071:C1071"/>
    <mergeCell ref="M1066:M1067"/>
    <mergeCell ref="B1067:C1067"/>
    <mergeCell ref="D1067:E1067"/>
    <mergeCell ref="F1067:H1067"/>
    <mergeCell ref="I1067:L1067"/>
    <mergeCell ref="B1068:C1068"/>
    <mergeCell ref="D1068:E1068"/>
    <mergeCell ref="F1068:H1068"/>
    <mergeCell ref="I1068:L1068"/>
    <mergeCell ref="B1076:C1076"/>
    <mergeCell ref="D1076:E1076"/>
    <mergeCell ref="F1076:H1076"/>
    <mergeCell ref="I1076:L1076"/>
    <mergeCell ref="B1077:C1077"/>
    <mergeCell ref="D1077:E1077"/>
    <mergeCell ref="F1077:H1077"/>
    <mergeCell ref="I1077:L1077"/>
    <mergeCell ref="B1073:C1073"/>
    <mergeCell ref="D1073:E1073"/>
    <mergeCell ref="F1073:H1073"/>
    <mergeCell ref="I1073:L1073"/>
    <mergeCell ref="B1075:C1075"/>
    <mergeCell ref="D1075:E1075"/>
    <mergeCell ref="F1075:H1075"/>
    <mergeCell ref="I1075:L1075"/>
    <mergeCell ref="D1071:E1071"/>
    <mergeCell ref="F1071:H1071"/>
    <mergeCell ref="I1071:L1071"/>
    <mergeCell ref="B1072:C1072"/>
    <mergeCell ref="D1072:E1072"/>
    <mergeCell ref="F1072:H1072"/>
    <mergeCell ref="I1072:L1072"/>
    <mergeCell ref="B1082:C1082"/>
    <mergeCell ref="D1082:E1082"/>
    <mergeCell ref="F1082:H1082"/>
    <mergeCell ref="I1082:L1082"/>
    <mergeCell ref="B1083:C1083"/>
    <mergeCell ref="D1083:E1083"/>
    <mergeCell ref="F1083:H1083"/>
    <mergeCell ref="I1083:L1083"/>
    <mergeCell ref="B1080:C1080"/>
    <mergeCell ref="D1080:E1080"/>
    <mergeCell ref="F1080:H1080"/>
    <mergeCell ref="I1080:L1080"/>
    <mergeCell ref="B1081:C1081"/>
    <mergeCell ref="D1081:E1081"/>
    <mergeCell ref="F1081:H1081"/>
    <mergeCell ref="I1081:L1081"/>
    <mergeCell ref="B1078:C1078"/>
    <mergeCell ref="D1078:E1078"/>
    <mergeCell ref="F1078:H1078"/>
    <mergeCell ref="I1078:L1078"/>
    <mergeCell ref="B1079:C1079"/>
    <mergeCell ref="D1079:E1079"/>
    <mergeCell ref="F1079:H1079"/>
    <mergeCell ref="I1079:L1079"/>
    <mergeCell ref="B1088:C1088"/>
    <mergeCell ref="D1088:E1088"/>
    <mergeCell ref="F1088:H1088"/>
    <mergeCell ref="I1088:L1088"/>
    <mergeCell ref="B1089:C1089"/>
    <mergeCell ref="D1089:E1089"/>
    <mergeCell ref="F1089:H1089"/>
    <mergeCell ref="I1089:L1089"/>
    <mergeCell ref="B1086:C1086"/>
    <mergeCell ref="D1086:E1086"/>
    <mergeCell ref="F1086:H1086"/>
    <mergeCell ref="I1086:L1086"/>
    <mergeCell ref="B1087:C1087"/>
    <mergeCell ref="D1087:E1087"/>
    <mergeCell ref="F1087:H1087"/>
    <mergeCell ref="I1087:L1087"/>
    <mergeCell ref="B1084:C1084"/>
    <mergeCell ref="D1084:E1084"/>
    <mergeCell ref="F1084:H1084"/>
    <mergeCell ref="I1084:L1084"/>
    <mergeCell ref="B1085:C1085"/>
    <mergeCell ref="D1085:E1085"/>
    <mergeCell ref="F1085:H1085"/>
    <mergeCell ref="I1085:L1085"/>
    <mergeCell ref="B1094:C1094"/>
    <mergeCell ref="D1094:E1094"/>
    <mergeCell ref="F1094:H1094"/>
    <mergeCell ref="I1094:L1094"/>
    <mergeCell ref="B1095:C1095"/>
    <mergeCell ref="D1095:E1095"/>
    <mergeCell ref="F1095:H1095"/>
    <mergeCell ref="I1095:L1095"/>
    <mergeCell ref="B1092:C1092"/>
    <mergeCell ref="D1092:E1092"/>
    <mergeCell ref="F1092:H1092"/>
    <mergeCell ref="I1092:L1092"/>
    <mergeCell ref="B1093:C1093"/>
    <mergeCell ref="D1093:E1093"/>
    <mergeCell ref="F1093:H1093"/>
    <mergeCell ref="I1093:L1093"/>
    <mergeCell ref="B1090:C1090"/>
    <mergeCell ref="D1090:E1090"/>
    <mergeCell ref="F1090:H1090"/>
    <mergeCell ref="I1090:L1090"/>
    <mergeCell ref="B1091:C1091"/>
    <mergeCell ref="D1091:E1091"/>
    <mergeCell ref="F1091:H1091"/>
    <mergeCell ref="I1091:L1091"/>
    <mergeCell ref="B1100:C1100"/>
    <mergeCell ref="D1100:E1100"/>
    <mergeCell ref="F1100:H1100"/>
    <mergeCell ref="I1100:L1100"/>
    <mergeCell ref="B1101:C1101"/>
    <mergeCell ref="D1101:E1101"/>
    <mergeCell ref="F1101:H1101"/>
    <mergeCell ref="I1101:L1101"/>
    <mergeCell ref="B1098:C1098"/>
    <mergeCell ref="D1098:E1098"/>
    <mergeCell ref="F1098:H1098"/>
    <mergeCell ref="I1098:L1098"/>
    <mergeCell ref="B1099:C1099"/>
    <mergeCell ref="D1099:E1099"/>
    <mergeCell ref="F1099:H1099"/>
    <mergeCell ref="I1099:L1099"/>
    <mergeCell ref="B1096:C1096"/>
    <mergeCell ref="D1096:E1096"/>
    <mergeCell ref="F1096:H1096"/>
    <mergeCell ref="I1096:L1096"/>
    <mergeCell ref="B1097:C1097"/>
    <mergeCell ref="D1097:E1097"/>
    <mergeCell ref="F1097:H1097"/>
    <mergeCell ref="I1097:L1097"/>
    <mergeCell ref="B1106:C1106"/>
    <mergeCell ref="D1106:E1106"/>
    <mergeCell ref="F1106:H1106"/>
    <mergeCell ref="I1106:L1106"/>
    <mergeCell ref="B1107:C1107"/>
    <mergeCell ref="D1107:E1107"/>
    <mergeCell ref="F1107:H1107"/>
    <mergeCell ref="I1107:L1107"/>
    <mergeCell ref="B1104:C1104"/>
    <mergeCell ref="D1104:E1104"/>
    <mergeCell ref="F1104:H1104"/>
    <mergeCell ref="I1104:L1104"/>
    <mergeCell ref="B1105:C1105"/>
    <mergeCell ref="D1105:E1105"/>
    <mergeCell ref="F1105:H1105"/>
    <mergeCell ref="I1105:L1105"/>
    <mergeCell ref="B1102:C1102"/>
    <mergeCell ref="D1102:E1102"/>
    <mergeCell ref="F1102:H1102"/>
    <mergeCell ref="I1102:L1102"/>
    <mergeCell ref="B1103:C1103"/>
    <mergeCell ref="D1103:E1103"/>
    <mergeCell ref="F1103:H1103"/>
    <mergeCell ref="I1103:L1103"/>
    <mergeCell ref="M1109:M1110"/>
    <mergeCell ref="B1110:C1110"/>
    <mergeCell ref="D1110:E1110"/>
    <mergeCell ref="F1110:H1110"/>
    <mergeCell ref="I1110:L1110"/>
    <mergeCell ref="B1112:C1112"/>
    <mergeCell ref="D1112:E1112"/>
    <mergeCell ref="F1112:H1112"/>
    <mergeCell ref="I1112:L1112"/>
    <mergeCell ref="A1108:A1109"/>
    <mergeCell ref="B1108:C1108"/>
    <mergeCell ref="D1108:E1108"/>
    <mergeCell ref="F1108:H1108"/>
    <mergeCell ref="I1108:L1108"/>
    <mergeCell ref="B1109:C1109"/>
    <mergeCell ref="D1109:E1109"/>
    <mergeCell ref="F1109:H1109"/>
    <mergeCell ref="I1109:L1109"/>
    <mergeCell ref="B1117:C1117"/>
    <mergeCell ref="D1117:E1117"/>
    <mergeCell ref="F1117:H1117"/>
    <mergeCell ref="I1117:L1117"/>
    <mergeCell ref="B1118:C1118"/>
    <mergeCell ref="D1118:E1118"/>
    <mergeCell ref="F1118:H1118"/>
    <mergeCell ref="I1118:L1118"/>
    <mergeCell ref="B1115:C1115"/>
    <mergeCell ref="D1115:E1115"/>
    <mergeCell ref="F1115:H1115"/>
    <mergeCell ref="I1115:L1115"/>
    <mergeCell ref="B1116:C1116"/>
    <mergeCell ref="D1116:E1116"/>
    <mergeCell ref="F1116:H1116"/>
    <mergeCell ref="I1116:L1116"/>
    <mergeCell ref="B1113:C1113"/>
    <mergeCell ref="D1113:E1113"/>
    <mergeCell ref="F1113:H1113"/>
    <mergeCell ref="I1113:L1113"/>
    <mergeCell ref="B1114:C1114"/>
    <mergeCell ref="D1114:E1114"/>
    <mergeCell ref="F1114:H1114"/>
    <mergeCell ref="I1114:L1114"/>
    <mergeCell ref="B1123:C1123"/>
    <mergeCell ref="D1123:E1123"/>
    <mergeCell ref="F1123:H1123"/>
    <mergeCell ref="I1123:L1123"/>
    <mergeCell ref="B1124:C1124"/>
    <mergeCell ref="D1124:E1124"/>
    <mergeCell ref="F1124:H1124"/>
    <mergeCell ref="I1124:L1124"/>
    <mergeCell ref="B1121:C1121"/>
    <mergeCell ref="D1121:E1121"/>
    <mergeCell ref="F1121:H1121"/>
    <mergeCell ref="I1121:L1121"/>
    <mergeCell ref="B1122:C1122"/>
    <mergeCell ref="D1122:E1122"/>
    <mergeCell ref="F1122:H1122"/>
    <mergeCell ref="I1122:L1122"/>
    <mergeCell ref="B1119:C1119"/>
    <mergeCell ref="D1119:E1119"/>
    <mergeCell ref="F1119:H1119"/>
    <mergeCell ref="I1119:L1119"/>
    <mergeCell ref="B1120:C1120"/>
    <mergeCell ref="D1120:E1120"/>
    <mergeCell ref="F1120:H1120"/>
    <mergeCell ref="I1120:L1120"/>
    <mergeCell ref="B1129:C1129"/>
    <mergeCell ref="D1129:E1129"/>
    <mergeCell ref="F1129:H1129"/>
    <mergeCell ref="I1129:L1129"/>
    <mergeCell ref="B1130:C1130"/>
    <mergeCell ref="D1130:E1130"/>
    <mergeCell ref="F1130:H1130"/>
    <mergeCell ref="I1130:L1130"/>
    <mergeCell ref="B1127:C1127"/>
    <mergeCell ref="D1127:E1127"/>
    <mergeCell ref="F1127:H1127"/>
    <mergeCell ref="I1127:L1127"/>
    <mergeCell ref="B1128:C1128"/>
    <mergeCell ref="D1128:E1128"/>
    <mergeCell ref="F1128:H1128"/>
    <mergeCell ref="I1128:L1128"/>
    <mergeCell ref="B1125:C1125"/>
    <mergeCell ref="D1125:E1125"/>
    <mergeCell ref="F1125:H1125"/>
    <mergeCell ref="I1125:L1125"/>
    <mergeCell ref="B1126:C1126"/>
    <mergeCell ref="D1126:E1126"/>
    <mergeCell ref="F1126:H1126"/>
    <mergeCell ref="I1126:L1126"/>
    <mergeCell ref="B1135:C1135"/>
    <mergeCell ref="D1135:E1135"/>
    <mergeCell ref="F1135:H1135"/>
    <mergeCell ref="I1135:L1135"/>
    <mergeCell ref="B1136:C1136"/>
    <mergeCell ref="D1136:E1136"/>
    <mergeCell ref="F1136:H1136"/>
    <mergeCell ref="I1136:L1136"/>
    <mergeCell ref="B1133:C1133"/>
    <mergeCell ref="D1133:E1133"/>
    <mergeCell ref="F1133:H1133"/>
    <mergeCell ref="I1133:L1133"/>
    <mergeCell ref="B1134:C1134"/>
    <mergeCell ref="D1134:E1134"/>
    <mergeCell ref="F1134:H1134"/>
    <mergeCell ref="I1134:L1134"/>
    <mergeCell ref="B1131:C1131"/>
    <mergeCell ref="D1131:E1131"/>
    <mergeCell ref="F1131:H1131"/>
    <mergeCell ref="I1131:L1131"/>
    <mergeCell ref="B1132:C1132"/>
    <mergeCell ref="D1132:E1132"/>
    <mergeCell ref="F1132:H1132"/>
    <mergeCell ref="I1132:L1132"/>
    <mergeCell ref="B1141:C1141"/>
    <mergeCell ref="D1141:E1141"/>
    <mergeCell ref="F1141:H1141"/>
    <mergeCell ref="I1141:L1141"/>
    <mergeCell ref="B1142:C1142"/>
    <mergeCell ref="D1142:E1142"/>
    <mergeCell ref="F1142:H1142"/>
    <mergeCell ref="I1142:L1142"/>
    <mergeCell ref="B1139:C1139"/>
    <mergeCell ref="D1139:E1139"/>
    <mergeCell ref="F1139:H1139"/>
    <mergeCell ref="I1139:L1139"/>
    <mergeCell ref="B1140:C1140"/>
    <mergeCell ref="D1140:E1140"/>
    <mergeCell ref="F1140:H1140"/>
    <mergeCell ref="I1140:L1140"/>
    <mergeCell ref="B1137:C1137"/>
    <mergeCell ref="D1137:E1137"/>
    <mergeCell ref="F1137:H1137"/>
    <mergeCell ref="I1137:L1137"/>
    <mergeCell ref="B1138:C1138"/>
    <mergeCell ref="D1138:E1138"/>
    <mergeCell ref="F1138:H1138"/>
    <mergeCell ref="I1138:L1138"/>
    <mergeCell ref="M1148:M1151"/>
    <mergeCell ref="B1149:C1149"/>
    <mergeCell ref="D1149:E1149"/>
    <mergeCell ref="F1149:H1149"/>
    <mergeCell ref="I1149:L1149"/>
    <mergeCell ref="B1150:C1150"/>
    <mergeCell ref="B1145:C1145"/>
    <mergeCell ref="D1145:E1145"/>
    <mergeCell ref="F1145:H1145"/>
    <mergeCell ref="I1145:L1145"/>
    <mergeCell ref="B1146:C1146"/>
    <mergeCell ref="D1146:E1146"/>
    <mergeCell ref="F1146:H1146"/>
    <mergeCell ref="I1146:L1146"/>
    <mergeCell ref="B1143:C1143"/>
    <mergeCell ref="D1143:E1143"/>
    <mergeCell ref="F1143:H1143"/>
    <mergeCell ref="I1143:L1143"/>
    <mergeCell ref="B1144:C1144"/>
    <mergeCell ref="D1144:E1144"/>
    <mergeCell ref="F1144:H1144"/>
    <mergeCell ref="I1144:L1144"/>
    <mergeCell ref="B1152:C1152"/>
    <mergeCell ref="D1152:E1152"/>
    <mergeCell ref="F1152:H1152"/>
    <mergeCell ref="I1152:L1152"/>
    <mergeCell ref="B1153:C1153"/>
    <mergeCell ref="D1153:E1153"/>
    <mergeCell ref="F1153:H1153"/>
    <mergeCell ref="I1153:L1153"/>
    <mergeCell ref="D1150:E1150"/>
    <mergeCell ref="F1150:H1150"/>
    <mergeCell ref="I1150:L1150"/>
    <mergeCell ref="B1151:C1151"/>
    <mergeCell ref="D1151:E1151"/>
    <mergeCell ref="F1151:H1151"/>
    <mergeCell ref="I1151:L1151"/>
    <mergeCell ref="B1148:C1148"/>
    <mergeCell ref="D1148:E1148"/>
    <mergeCell ref="F1148:H1148"/>
    <mergeCell ref="I1148:L1148"/>
    <mergeCell ref="D1156:E1156"/>
    <mergeCell ref="F1156:H1156"/>
    <mergeCell ref="I1156:L1156"/>
    <mergeCell ref="B1157:C1157"/>
    <mergeCell ref="D1157:E1157"/>
    <mergeCell ref="F1157:H1157"/>
    <mergeCell ref="I1157:L1157"/>
    <mergeCell ref="M1153:M1156"/>
    <mergeCell ref="B1154:C1154"/>
    <mergeCell ref="D1154:E1154"/>
    <mergeCell ref="F1154:H1154"/>
    <mergeCell ref="I1154:L1154"/>
    <mergeCell ref="B1155:C1155"/>
    <mergeCell ref="D1155:E1155"/>
    <mergeCell ref="F1155:H1155"/>
    <mergeCell ref="I1155:L1155"/>
    <mergeCell ref="B1156:C1156"/>
    <mergeCell ref="D1160:E1160"/>
    <mergeCell ref="F1160:H1160"/>
    <mergeCell ref="I1160:L1160"/>
    <mergeCell ref="B1161:C1162"/>
    <mergeCell ref="D1161:E1162"/>
    <mergeCell ref="F1161:H1162"/>
    <mergeCell ref="I1161:L1162"/>
    <mergeCell ref="A1158:A1160"/>
    <mergeCell ref="B1158:C1158"/>
    <mergeCell ref="D1158:E1158"/>
    <mergeCell ref="F1158:H1158"/>
    <mergeCell ref="I1158:L1158"/>
    <mergeCell ref="B1159:C1159"/>
    <mergeCell ref="D1159:E1159"/>
    <mergeCell ref="F1159:H1159"/>
    <mergeCell ref="I1159:L1159"/>
    <mergeCell ref="B1160:C1160"/>
    <mergeCell ref="N1166:N1167"/>
    <mergeCell ref="F1164:H1164"/>
    <mergeCell ref="I1164:L1164"/>
    <mergeCell ref="B1165:C1165"/>
    <mergeCell ref="D1165:E1165"/>
    <mergeCell ref="F1165:H1165"/>
    <mergeCell ref="I1165:L1165"/>
    <mergeCell ref="M1161:M1162"/>
    <mergeCell ref="N1161:N1162"/>
    <mergeCell ref="A1162:A1163"/>
    <mergeCell ref="B1163:C1163"/>
    <mergeCell ref="D1163:E1163"/>
    <mergeCell ref="F1163:H1163"/>
    <mergeCell ref="I1163:L1163"/>
    <mergeCell ref="M1163:M1164"/>
    <mergeCell ref="B1164:C1164"/>
    <mergeCell ref="D1164:E1164"/>
    <mergeCell ref="A1171:A1181"/>
    <mergeCell ref="B1171:C1171"/>
    <mergeCell ref="D1171:E1171"/>
    <mergeCell ref="F1171:H1171"/>
    <mergeCell ref="I1171:L1171"/>
    <mergeCell ref="B1172:C1172"/>
    <mergeCell ref="A1167:A1168"/>
    <mergeCell ref="B1168:C1168"/>
    <mergeCell ref="D1168:E1168"/>
    <mergeCell ref="F1168:H1168"/>
    <mergeCell ref="I1168:L1168"/>
    <mergeCell ref="M1168:M1169"/>
    <mergeCell ref="B1169:C1169"/>
    <mergeCell ref="D1169:E1169"/>
    <mergeCell ref="F1169:H1169"/>
    <mergeCell ref="I1169:L1169"/>
    <mergeCell ref="B1166:C1167"/>
    <mergeCell ref="D1166:E1167"/>
    <mergeCell ref="F1166:H1167"/>
    <mergeCell ref="I1166:L1167"/>
    <mergeCell ref="M1166:M1167"/>
    <mergeCell ref="B1174:C1174"/>
    <mergeCell ref="D1174:E1174"/>
    <mergeCell ref="F1174:H1174"/>
    <mergeCell ref="I1174:L1174"/>
    <mergeCell ref="B1175:C1175"/>
    <mergeCell ref="D1175:E1175"/>
    <mergeCell ref="F1175:H1175"/>
    <mergeCell ref="I1175:L1175"/>
    <mergeCell ref="D1172:E1172"/>
    <mergeCell ref="F1172:H1172"/>
    <mergeCell ref="I1172:L1172"/>
    <mergeCell ref="B1173:C1173"/>
    <mergeCell ref="D1173:E1173"/>
    <mergeCell ref="F1173:H1173"/>
    <mergeCell ref="I1173:L1173"/>
    <mergeCell ref="B1170:C1170"/>
    <mergeCell ref="D1170:E1170"/>
    <mergeCell ref="F1170:H1170"/>
    <mergeCell ref="I1170:L1170"/>
    <mergeCell ref="B1180:C1180"/>
    <mergeCell ref="D1180:E1180"/>
    <mergeCell ref="F1180:H1180"/>
    <mergeCell ref="I1180:L1180"/>
    <mergeCell ref="B1181:C1181"/>
    <mergeCell ref="D1181:E1181"/>
    <mergeCell ref="F1181:H1181"/>
    <mergeCell ref="I1181:L1181"/>
    <mergeCell ref="B1178:C1178"/>
    <mergeCell ref="D1178:E1178"/>
    <mergeCell ref="F1178:H1178"/>
    <mergeCell ref="I1178:L1178"/>
    <mergeCell ref="B1179:C1179"/>
    <mergeCell ref="D1179:E1179"/>
    <mergeCell ref="F1179:H1179"/>
    <mergeCell ref="I1179:L1179"/>
    <mergeCell ref="B1176:C1176"/>
    <mergeCell ref="D1176:E1176"/>
    <mergeCell ref="F1176:H1176"/>
    <mergeCell ref="I1176:L1176"/>
    <mergeCell ref="B1177:C1177"/>
    <mergeCell ref="D1177:E1177"/>
    <mergeCell ref="F1177:H1177"/>
    <mergeCell ref="I1177:L1177"/>
    <mergeCell ref="D1184:E1184"/>
    <mergeCell ref="F1184:H1184"/>
    <mergeCell ref="I1184:L1184"/>
    <mergeCell ref="A1186:A1187"/>
    <mergeCell ref="B1186:H1186"/>
    <mergeCell ref="I1186:L1186"/>
    <mergeCell ref="B1187:C1187"/>
    <mergeCell ref="D1187:E1187"/>
    <mergeCell ref="F1187:H1187"/>
    <mergeCell ref="I1187:L1187"/>
    <mergeCell ref="A1182:A1184"/>
    <mergeCell ref="B1182:C1182"/>
    <mergeCell ref="D1182:E1182"/>
    <mergeCell ref="F1182:H1182"/>
    <mergeCell ref="I1182:L1182"/>
    <mergeCell ref="B1183:C1183"/>
    <mergeCell ref="D1183:E1183"/>
    <mergeCell ref="F1183:H1183"/>
    <mergeCell ref="I1183:L1183"/>
    <mergeCell ref="B1184:C1184"/>
    <mergeCell ref="F1193:H1193"/>
    <mergeCell ref="I1193:L1193"/>
    <mergeCell ref="A1194:A1196"/>
    <mergeCell ref="B1194:C1194"/>
    <mergeCell ref="D1194:E1194"/>
    <mergeCell ref="F1194:H1194"/>
    <mergeCell ref="I1194:L1194"/>
    <mergeCell ref="B1195:H1195"/>
    <mergeCell ref="I1195:L1195"/>
    <mergeCell ref="B1196:C1196"/>
    <mergeCell ref="I1190:L1190"/>
    <mergeCell ref="A1191:A1193"/>
    <mergeCell ref="B1191:C1191"/>
    <mergeCell ref="D1191:E1191"/>
    <mergeCell ref="F1191:H1191"/>
    <mergeCell ref="I1191:L1191"/>
    <mergeCell ref="B1192:H1192"/>
    <mergeCell ref="I1192:L1192"/>
    <mergeCell ref="B1193:C1193"/>
    <mergeCell ref="D1193:E1193"/>
    <mergeCell ref="A1188:A1190"/>
    <mergeCell ref="B1188:C1188"/>
    <mergeCell ref="D1188:E1188"/>
    <mergeCell ref="F1188:H1188"/>
    <mergeCell ref="I1188:L1188"/>
    <mergeCell ref="B1189:H1189"/>
    <mergeCell ref="I1189:L1189"/>
    <mergeCell ref="B1190:C1190"/>
    <mergeCell ref="D1190:E1190"/>
    <mergeCell ref="F1190:H1190"/>
    <mergeCell ref="B1199:C1199"/>
    <mergeCell ref="D1199:E1199"/>
    <mergeCell ref="F1199:H1199"/>
    <mergeCell ref="I1199:L1199"/>
    <mergeCell ref="B1200:C1201"/>
    <mergeCell ref="D1200:E1201"/>
    <mergeCell ref="F1200:H1201"/>
    <mergeCell ref="I1200:L1201"/>
    <mergeCell ref="D1196:E1196"/>
    <mergeCell ref="F1196:H1196"/>
    <mergeCell ref="I1196:L1196"/>
    <mergeCell ref="A1197:A1199"/>
    <mergeCell ref="B1197:C1197"/>
    <mergeCell ref="D1197:E1197"/>
    <mergeCell ref="F1197:H1197"/>
    <mergeCell ref="I1197:L1197"/>
    <mergeCell ref="B1198:H1198"/>
    <mergeCell ref="I1198:L1198"/>
    <mergeCell ref="B1207:H1207"/>
    <mergeCell ref="I1207:L1207"/>
    <mergeCell ref="B1208:C1208"/>
    <mergeCell ref="D1208:E1208"/>
    <mergeCell ref="F1208:H1208"/>
    <mergeCell ref="I1208:L1208"/>
    <mergeCell ref="B1205:H1205"/>
    <mergeCell ref="I1205:L1205"/>
    <mergeCell ref="B1206:C1206"/>
    <mergeCell ref="D1206:E1206"/>
    <mergeCell ref="F1206:H1206"/>
    <mergeCell ref="I1206:L1206"/>
    <mergeCell ref="M1200:M1201"/>
    <mergeCell ref="N1200:N1201"/>
    <mergeCell ref="A1201:A1202"/>
    <mergeCell ref="B1202:H1202"/>
    <mergeCell ref="I1202:L1202"/>
    <mergeCell ref="M1202:M1205"/>
    <mergeCell ref="B1203:H1203"/>
    <mergeCell ref="I1203:L1203"/>
    <mergeCell ref="B1204:H1204"/>
    <mergeCell ref="I1204:L1204"/>
    <mergeCell ref="F1214:H1214"/>
    <mergeCell ref="I1214:L1214"/>
    <mergeCell ref="B1216:C1217"/>
    <mergeCell ref="D1216:E1217"/>
    <mergeCell ref="F1216:H1217"/>
    <mergeCell ref="I1216:L1217"/>
    <mergeCell ref="I1211:L1211"/>
    <mergeCell ref="A1212:A1214"/>
    <mergeCell ref="B1212:C1212"/>
    <mergeCell ref="D1212:E1212"/>
    <mergeCell ref="F1212:H1212"/>
    <mergeCell ref="I1212:L1212"/>
    <mergeCell ref="B1213:H1213"/>
    <mergeCell ref="I1213:L1213"/>
    <mergeCell ref="B1214:C1214"/>
    <mergeCell ref="D1214:E1214"/>
    <mergeCell ref="A1209:A1211"/>
    <mergeCell ref="B1209:C1209"/>
    <mergeCell ref="D1209:E1209"/>
    <mergeCell ref="F1209:H1209"/>
    <mergeCell ref="I1209:L1209"/>
    <mergeCell ref="B1210:H1210"/>
    <mergeCell ref="I1210:L1210"/>
    <mergeCell ref="B1211:C1211"/>
    <mergeCell ref="D1211:E1211"/>
    <mergeCell ref="F1211:H1211"/>
    <mergeCell ref="B1219:C1219"/>
    <mergeCell ref="D1219:E1219"/>
    <mergeCell ref="F1219:H1219"/>
    <mergeCell ref="I1219:L1219"/>
    <mergeCell ref="M1219:N1219"/>
    <mergeCell ref="B1220:C1220"/>
    <mergeCell ref="D1220:E1220"/>
    <mergeCell ref="F1220:H1220"/>
    <mergeCell ref="I1220:L1220"/>
    <mergeCell ref="M1220:N1220"/>
    <mergeCell ref="M1216:M1217"/>
    <mergeCell ref="N1216:N1217"/>
    <mergeCell ref="A1217:A1218"/>
    <mergeCell ref="B1218:C1218"/>
    <mergeCell ref="D1218:E1218"/>
    <mergeCell ref="F1218:H1218"/>
    <mergeCell ref="I1218:L1218"/>
    <mergeCell ref="M1218:N1218"/>
    <mergeCell ref="B1223:C1223"/>
    <mergeCell ref="D1223:E1223"/>
    <mergeCell ref="F1223:H1223"/>
    <mergeCell ref="I1223:L1223"/>
    <mergeCell ref="M1223:N1223"/>
    <mergeCell ref="B1224:C1224"/>
    <mergeCell ref="D1224:E1224"/>
    <mergeCell ref="F1224:H1224"/>
    <mergeCell ref="I1224:L1224"/>
    <mergeCell ref="B1221:C1221"/>
    <mergeCell ref="D1221:E1221"/>
    <mergeCell ref="F1221:H1221"/>
    <mergeCell ref="I1221:L1221"/>
    <mergeCell ref="M1221:N1221"/>
    <mergeCell ref="B1222:C1222"/>
    <mergeCell ref="D1222:E1222"/>
    <mergeCell ref="F1222:H1222"/>
    <mergeCell ref="I1222:L1222"/>
    <mergeCell ref="M1222:N1222"/>
    <mergeCell ref="B1229:C1229"/>
    <mergeCell ref="D1229:E1229"/>
    <mergeCell ref="F1229:H1229"/>
    <mergeCell ref="I1229:L1229"/>
    <mergeCell ref="B1230:C1230"/>
    <mergeCell ref="D1230:E1230"/>
    <mergeCell ref="F1230:H1230"/>
    <mergeCell ref="I1230:L1230"/>
    <mergeCell ref="D1227:E1227"/>
    <mergeCell ref="F1227:H1227"/>
    <mergeCell ref="I1227:L1227"/>
    <mergeCell ref="B1228:C1228"/>
    <mergeCell ref="D1228:E1228"/>
    <mergeCell ref="F1228:H1228"/>
    <mergeCell ref="I1228:L1228"/>
    <mergeCell ref="A1225:A1231"/>
    <mergeCell ref="B1225:C1225"/>
    <mergeCell ref="D1225:E1225"/>
    <mergeCell ref="F1225:H1225"/>
    <mergeCell ref="I1225:L1225"/>
    <mergeCell ref="B1226:C1226"/>
    <mergeCell ref="D1226:E1226"/>
    <mergeCell ref="F1226:H1226"/>
    <mergeCell ref="I1226:L1226"/>
    <mergeCell ref="B1227:C1227"/>
    <mergeCell ref="F1235:H1235"/>
    <mergeCell ref="I1235:L1235"/>
    <mergeCell ref="B1236:C1236"/>
    <mergeCell ref="D1236:E1236"/>
    <mergeCell ref="F1236:H1236"/>
    <mergeCell ref="I1236:L1236"/>
    <mergeCell ref="M1232:M1233"/>
    <mergeCell ref="N1232:N1233"/>
    <mergeCell ref="A1233:A1234"/>
    <mergeCell ref="B1234:C1234"/>
    <mergeCell ref="D1234:E1234"/>
    <mergeCell ref="F1234:H1234"/>
    <mergeCell ref="I1234:L1234"/>
    <mergeCell ref="M1234:M1235"/>
    <mergeCell ref="B1235:C1235"/>
    <mergeCell ref="D1235:E1235"/>
    <mergeCell ref="B1231:C1231"/>
    <mergeCell ref="D1231:E1231"/>
    <mergeCell ref="F1231:H1231"/>
    <mergeCell ref="I1231:L1231"/>
    <mergeCell ref="B1232:C1233"/>
    <mergeCell ref="D1232:E1233"/>
    <mergeCell ref="F1232:H1233"/>
    <mergeCell ref="I1232:L1233"/>
    <mergeCell ref="D1239:E1239"/>
    <mergeCell ref="F1239:H1239"/>
    <mergeCell ref="I1239:L1239"/>
    <mergeCell ref="A1240:A1241"/>
    <mergeCell ref="B1240:C1240"/>
    <mergeCell ref="D1240:E1240"/>
    <mergeCell ref="F1240:H1240"/>
    <mergeCell ref="I1240:L1240"/>
    <mergeCell ref="B1241:C1241"/>
    <mergeCell ref="D1241:E1241"/>
    <mergeCell ref="A1237:A1239"/>
    <mergeCell ref="B1237:C1237"/>
    <mergeCell ref="D1237:E1237"/>
    <mergeCell ref="F1237:H1237"/>
    <mergeCell ref="I1237:L1237"/>
    <mergeCell ref="B1238:C1238"/>
    <mergeCell ref="D1238:E1238"/>
    <mergeCell ref="F1238:H1238"/>
    <mergeCell ref="I1238:L1238"/>
    <mergeCell ref="B1239:C1239"/>
    <mergeCell ref="B1245:C1245"/>
    <mergeCell ref="D1245:E1245"/>
    <mergeCell ref="F1245:H1245"/>
    <mergeCell ref="I1245:L1245"/>
    <mergeCell ref="B1246:C1246"/>
    <mergeCell ref="D1246:E1246"/>
    <mergeCell ref="F1246:H1246"/>
    <mergeCell ref="I1246:L1246"/>
    <mergeCell ref="B1243:C1243"/>
    <mergeCell ref="D1243:E1243"/>
    <mergeCell ref="F1243:H1243"/>
    <mergeCell ref="I1243:L1243"/>
    <mergeCell ref="B1244:C1244"/>
    <mergeCell ref="D1244:E1244"/>
    <mergeCell ref="F1244:H1244"/>
    <mergeCell ref="I1244:L1244"/>
    <mergeCell ref="F1241:H1241"/>
    <mergeCell ref="I1241:L1241"/>
    <mergeCell ref="B1242:C1242"/>
    <mergeCell ref="D1242:E1242"/>
    <mergeCell ref="F1242:H1242"/>
    <mergeCell ref="I1242:L1242"/>
    <mergeCell ref="B1251:C1251"/>
    <mergeCell ref="D1251:E1251"/>
    <mergeCell ref="F1251:H1251"/>
    <mergeCell ref="I1251:L1251"/>
    <mergeCell ref="B1252:C1252"/>
    <mergeCell ref="D1252:E1252"/>
    <mergeCell ref="F1252:H1252"/>
    <mergeCell ref="I1252:L1252"/>
    <mergeCell ref="B1249:C1249"/>
    <mergeCell ref="D1249:E1249"/>
    <mergeCell ref="F1249:H1249"/>
    <mergeCell ref="I1249:L1249"/>
    <mergeCell ref="B1250:C1250"/>
    <mergeCell ref="D1250:E1250"/>
    <mergeCell ref="F1250:H1250"/>
    <mergeCell ref="I1250:L1250"/>
    <mergeCell ref="B1247:C1247"/>
    <mergeCell ref="D1247:E1247"/>
    <mergeCell ref="F1247:H1247"/>
    <mergeCell ref="I1247:L1247"/>
    <mergeCell ref="B1248:C1248"/>
    <mergeCell ref="D1248:E1248"/>
    <mergeCell ref="F1248:H1248"/>
    <mergeCell ref="I1248:L1248"/>
    <mergeCell ref="B1258:C1258"/>
    <mergeCell ref="D1258:E1258"/>
    <mergeCell ref="F1258:H1258"/>
    <mergeCell ref="I1258:L1258"/>
    <mergeCell ref="B1259:C1259"/>
    <mergeCell ref="D1259:E1259"/>
    <mergeCell ref="F1259:H1259"/>
    <mergeCell ref="I1259:L1259"/>
    <mergeCell ref="B1256:C1256"/>
    <mergeCell ref="D1256:E1256"/>
    <mergeCell ref="F1256:H1256"/>
    <mergeCell ref="I1256:L1256"/>
    <mergeCell ref="B1257:C1257"/>
    <mergeCell ref="D1257:E1257"/>
    <mergeCell ref="F1257:H1257"/>
    <mergeCell ref="I1257:L1257"/>
    <mergeCell ref="B1253:C1253"/>
    <mergeCell ref="D1253:E1253"/>
    <mergeCell ref="F1253:H1253"/>
    <mergeCell ref="I1253:L1253"/>
    <mergeCell ref="B1255:C1255"/>
    <mergeCell ref="D1255:E1255"/>
    <mergeCell ref="F1255:H1255"/>
    <mergeCell ref="I1255:L1255"/>
    <mergeCell ref="B1264:C1264"/>
    <mergeCell ref="D1264:E1264"/>
    <mergeCell ref="F1264:H1264"/>
    <mergeCell ref="I1264:L1264"/>
    <mergeCell ref="B1265:C1265"/>
    <mergeCell ref="D1265:E1265"/>
    <mergeCell ref="F1265:H1265"/>
    <mergeCell ref="I1265:L1265"/>
    <mergeCell ref="B1262:C1262"/>
    <mergeCell ref="D1262:E1262"/>
    <mergeCell ref="F1262:H1262"/>
    <mergeCell ref="I1262:L1262"/>
    <mergeCell ref="B1263:C1263"/>
    <mergeCell ref="D1263:E1263"/>
    <mergeCell ref="F1263:H1263"/>
    <mergeCell ref="I1263:L1263"/>
    <mergeCell ref="B1260:C1260"/>
    <mergeCell ref="D1260:E1260"/>
    <mergeCell ref="F1260:H1260"/>
    <mergeCell ref="I1260:L1260"/>
    <mergeCell ref="B1261:C1261"/>
    <mergeCell ref="D1261:E1261"/>
    <mergeCell ref="F1261:H1261"/>
    <mergeCell ref="I1261:L1261"/>
    <mergeCell ref="B1270:C1270"/>
    <mergeCell ref="D1270:E1270"/>
    <mergeCell ref="F1270:H1270"/>
    <mergeCell ref="I1270:L1270"/>
    <mergeCell ref="B1271:C1271"/>
    <mergeCell ref="D1271:E1271"/>
    <mergeCell ref="F1271:H1271"/>
    <mergeCell ref="I1271:L1271"/>
    <mergeCell ref="B1268:C1268"/>
    <mergeCell ref="D1268:E1268"/>
    <mergeCell ref="F1268:H1268"/>
    <mergeCell ref="I1268:L1268"/>
    <mergeCell ref="B1269:C1269"/>
    <mergeCell ref="D1269:E1269"/>
    <mergeCell ref="F1269:H1269"/>
    <mergeCell ref="I1269:L1269"/>
    <mergeCell ref="B1266:C1266"/>
    <mergeCell ref="D1266:E1266"/>
    <mergeCell ref="F1266:H1266"/>
    <mergeCell ref="I1266:L1266"/>
    <mergeCell ref="B1267:C1267"/>
    <mergeCell ref="D1267:E1267"/>
    <mergeCell ref="F1267:H1267"/>
    <mergeCell ref="I1267:L1267"/>
    <mergeCell ref="B1276:C1276"/>
    <mergeCell ref="D1276:E1276"/>
    <mergeCell ref="F1276:H1276"/>
    <mergeCell ref="I1276:L1276"/>
    <mergeCell ref="B1277:C1277"/>
    <mergeCell ref="D1277:E1277"/>
    <mergeCell ref="F1277:H1277"/>
    <mergeCell ref="I1277:L1277"/>
    <mergeCell ref="B1274:C1274"/>
    <mergeCell ref="D1274:E1274"/>
    <mergeCell ref="F1274:H1274"/>
    <mergeCell ref="I1274:L1274"/>
    <mergeCell ref="B1275:C1275"/>
    <mergeCell ref="D1275:E1275"/>
    <mergeCell ref="F1275:H1275"/>
    <mergeCell ref="I1275:L1275"/>
    <mergeCell ref="B1272:C1272"/>
    <mergeCell ref="D1272:E1272"/>
    <mergeCell ref="F1272:H1272"/>
    <mergeCell ref="I1272:L1272"/>
    <mergeCell ref="B1273:C1273"/>
    <mergeCell ref="D1273:E1273"/>
    <mergeCell ref="F1273:H1273"/>
    <mergeCell ref="I1273:L1273"/>
    <mergeCell ref="I1278:L1278"/>
    <mergeCell ref="B1279:C1279"/>
    <mergeCell ref="D1279:E1279"/>
    <mergeCell ref="F1279:H1279"/>
    <mergeCell ref="I1279:L1279"/>
    <mergeCell ref="B1280:C1280"/>
    <mergeCell ref="B1284:C1284"/>
    <mergeCell ref="D1284:E1284"/>
    <mergeCell ref="F1284:H1284"/>
    <mergeCell ref="I1284:L1284"/>
    <mergeCell ref="B1285:C1285"/>
    <mergeCell ref="D1285:E1285"/>
    <mergeCell ref="F1285:H1285"/>
    <mergeCell ref="I1285:L1285"/>
    <mergeCell ref="F1282:H1282"/>
    <mergeCell ref="I1282:L1282"/>
    <mergeCell ref="B1283:C1283"/>
    <mergeCell ref="D1283:E1283"/>
    <mergeCell ref="F1283:H1283"/>
    <mergeCell ref="I1283:L1283"/>
    <mergeCell ref="D1280:E1280"/>
    <mergeCell ref="F1280:H1280"/>
    <mergeCell ref="I1280:L1280"/>
    <mergeCell ref="M1287:M1288"/>
    <mergeCell ref="B1288:C1288"/>
    <mergeCell ref="D1288:E1288"/>
    <mergeCell ref="F1288:H1288"/>
    <mergeCell ref="I1288:L1288"/>
    <mergeCell ref="B1290:C1290"/>
    <mergeCell ref="D1290:E1290"/>
    <mergeCell ref="F1290:H1290"/>
    <mergeCell ref="I1290:L1290"/>
    <mergeCell ref="M1290:M1293"/>
    <mergeCell ref="A1286:A1287"/>
    <mergeCell ref="B1286:C1286"/>
    <mergeCell ref="D1286:E1286"/>
    <mergeCell ref="F1286:H1286"/>
    <mergeCell ref="I1286:L1286"/>
    <mergeCell ref="B1287:C1287"/>
    <mergeCell ref="D1287:E1287"/>
    <mergeCell ref="F1287:H1287"/>
    <mergeCell ref="I1287:L1287"/>
    <mergeCell ref="I1292:L1292"/>
    <mergeCell ref="A1281:A1285"/>
    <mergeCell ref="B1281:C1281"/>
    <mergeCell ref="D1281:E1281"/>
    <mergeCell ref="F1281:H1281"/>
    <mergeCell ref="I1281:L1281"/>
    <mergeCell ref="B1282:C1282"/>
    <mergeCell ref="D1282:E1282"/>
    <mergeCell ref="A1278:A1280"/>
    <mergeCell ref="B1278:C1278"/>
    <mergeCell ref="D1278:E1278"/>
    <mergeCell ref="F1278:H1278"/>
    <mergeCell ref="M1295:M1302"/>
    <mergeCell ref="B1296:C1296"/>
    <mergeCell ref="D1296:E1296"/>
    <mergeCell ref="F1296:H1296"/>
    <mergeCell ref="I1296:L1296"/>
    <mergeCell ref="B1297:C1297"/>
    <mergeCell ref="B1293:C1293"/>
    <mergeCell ref="D1293:E1293"/>
    <mergeCell ref="F1293:H1293"/>
    <mergeCell ref="I1293:L1293"/>
    <mergeCell ref="B1294:C1294"/>
    <mergeCell ref="D1294:E1294"/>
    <mergeCell ref="F1294:H1294"/>
    <mergeCell ref="I1294:L1294"/>
    <mergeCell ref="B1291:C1291"/>
    <mergeCell ref="D1291:E1291"/>
    <mergeCell ref="F1291:H1291"/>
    <mergeCell ref="I1291:L1291"/>
    <mergeCell ref="B1292:C1292"/>
    <mergeCell ref="D1292:E1292"/>
    <mergeCell ref="F1292:H1292"/>
    <mergeCell ref="B1299:C1299"/>
    <mergeCell ref="D1299:E1299"/>
    <mergeCell ref="F1299:H1299"/>
    <mergeCell ref="I1299:L1299"/>
    <mergeCell ref="B1300:C1300"/>
    <mergeCell ref="D1300:E1300"/>
    <mergeCell ref="F1300:H1300"/>
    <mergeCell ref="I1300:L1300"/>
    <mergeCell ref="D1297:E1297"/>
    <mergeCell ref="F1297:H1297"/>
    <mergeCell ref="I1297:L1297"/>
    <mergeCell ref="B1298:C1298"/>
    <mergeCell ref="D1298:E1298"/>
    <mergeCell ref="F1298:H1298"/>
    <mergeCell ref="I1298:L1298"/>
    <mergeCell ref="B1295:C1295"/>
    <mergeCell ref="D1295:E1295"/>
    <mergeCell ref="F1295:H1295"/>
    <mergeCell ref="I1295:L1295"/>
    <mergeCell ref="F1303:H1303"/>
    <mergeCell ref="I1303:L1303"/>
    <mergeCell ref="A1307:A1309"/>
    <mergeCell ref="B1307:C1307"/>
    <mergeCell ref="D1307:E1307"/>
    <mergeCell ref="F1307:H1307"/>
    <mergeCell ref="I1307:L1307"/>
    <mergeCell ref="B1308:C1308"/>
    <mergeCell ref="D1308:E1308"/>
    <mergeCell ref="F1308:H1308"/>
    <mergeCell ref="I1308:L1308"/>
    <mergeCell ref="B1309:C1309"/>
    <mergeCell ref="A1304:A1306"/>
    <mergeCell ref="B1304:C1304"/>
    <mergeCell ref="D1304:E1304"/>
    <mergeCell ref="F1304:H1304"/>
    <mergeCell ref="I1304:L1304"/>
    <mergeCell ref="B1305:C1305"/>
    <mergeCell ref="B1301:C1301"/>
    <mergeCell ref="D1301:E1301"/>
    <mergeCell ref="F1301:H1301"/>
    <mergeCell ref="I1301:L1301"/>
    <mergeCell ref="B1302:C1302"/>
    <mergeCell ref="D1302:E1302"/>
    <mergeCell ref="F1302:H1302"/>
    <mergeCell ref="I1302:L1302"/>
    <mergeCell ref="D1309:E1309"/>
    <mergeCell ref="F1309:H1309"/>
    <mergeCell ref="I1309:L1309"/>
    <mergeCell ref="B1314:C1314"/>
    <mergeCell ref="D1314:E1314"/>
    <mergeCell ref="F1314:H1314"/>
    <mergeCell ref="I1314:L1314"/>
    <mergeCell ref="B1315:C1315"/>
    <mergeCell ref="D1315:E1315"/>
    <mergeCell ref="F1315:H1315"/>
    <mergeCell ref="I1315:L1315"/>
    <mergeCell ref="I1311:L1311"/>
    <mergeCell ref="B1312:C1312"/>
    <mergeCell ref="D1312:E1312"/>
    <mergeCell ref="F1312:H1312"/>
    <mergeCell ref="I1312:L1312"/>
    <mergeCell ref="D1305:H1305"/>
    <mergeCell ref="I1305:L1305"/>
    <mergeCell ref="B1306:C1306"/>
    <mergeCell ref="D1306:E1306"/>
    <mergeCell ref="F1306:H1306"/>
    <mergeCell ref="I1306:L1306"/>
    <mergeCell ref="B1303:C1303"/>
    <mergeCell ref="D1303:E1303"/>
    <mergeCell ref="A1313:A1315"/>
    <mergeCell ref="B1313:C1313"/>
    <mergeCell ref="D1313:E1313"/>
    <mergeCell ref="F1313:H1313"/>
    <mergeCell ref="I1313:L1313"/>
    <mergeCell ref="A1310:A1312"/>
    <mergeCell ref="B1310:C1310"/>
    <mergeCell ref="D1310:E1310"/>
    <mergeCell ref="F1310:H1310"/>
    <mergeCell ref="I1310:L1310"/>
    <mergeCell ref="B1311:C1311"/>
    <mergeCell ref="D1311:H1311"/>
    <mergeCell ref="B1320:C1320"/>
    <mergeCell ref="D1320:E1320"/>
    <mergeCell ref="F1320:H1320"/>
    <mergeCell ref="I1320:L1320"/>
    <mergeCell ref="B1321:C1321"/>
    <mergeCell ref="D1321:E1321"/>
    <mergeCell ref="F1321:H1321"/>
    <mergeCell ref="I1321:L1321"/>
    <mergeCell ref="D1318:E1318"/>
    <mergeCell ref="F1318:H1318"/>
    <mergeCell ref="I1318:L1318"/>
    <mergeCell ref="B1319:C1319"/>
    <mergeCell ref="D1319:E1319"/>
    <mergeCell ref="F1319:H1319"/>
    <mergeCell ref="I1319:L1319"/>
    <mergeCell ref="A1316:A1322"/>
    <mergeCell ref="B1316:C1316"/>
    <mergeCell ref="D1316:E1316"/>
    <mergeCell ref="F1316:H1316"/>
    <mergeCell ref="I1316:L1316"/>
    <mergeCell ref="B1317:C1317"/>
    <mergeCell ref="D1317:E1317"/>
    <mergeCell ref="F1317:H1317"/>
    <mergeCell ref="I1317:L1317"/>
    <mergeCell ref="B1318:C1318"/>
    <mergeCell ref="A1327:A1328"/>
    <mergeCell ref="B1327:H1327"/>
    <mergeCell ref="I1327:L1327"/>
    <mergeCell ref="B1328:C1328"/>
    <mergeCell ref="D1328:E1328"/>
    <mergeCell ref="F1328:H1328"/>
    <mergeCell ref="I1328:L1328"/>
    <mergeCell ref="D1324:E1324"/>
    <mergeCell ref="F1324:H1324"/>
    <mergeCell ref="I1324:L1324"/>
    <mergeCell ref="B1325:C1325"/>
    <mergeCell ref="D1325:E1325"/>
    <mergeCell ref="F1325:H1325"/>
    <mergeCell ref="I1325:L1325"/>
    <mergeCell ref="B1322:C1322"/>
    <mergeCell ref="D1322:E1322"/>
    <mergeCell ref="F1322:H1322"/>
    <mergeCell ref="I1322:L1322"/>
    <mergeCell ref="A1323:A1325"/>
    <mergeCell ref="B1323:C1323"/>
    <mergeCell ref="D1323:E1323"/>
    <mergeCell ref="F1323:H1323"/>
    <mergeCell ref="I1323:L1323"/>
    <mergeCell ref="B1324:C1324"/>
    <mergeCell ref="M1333:M1334"/>
    <mergeCell ref="B1334:H1334"/>
    <mergeCell ref="I1334:L1334"/>
    <mergeCell ref="B1335:C1335"/>
    <mergeCell ref="D1335:E1335"/>
    <mergeCell ref="F1335:H1335"/>
    <mergeCell ref="I1335:L1335"/>
    <mergeCell ref="I1331:L1331"/>
    <mergeCell ref="A1332:A1333"/>
    <mergeCell ref="B1332:C1332"/>
    <mergeCell ref="D1332:E1332"/>
    <mergeCell ref="F1332:H1332"/>
    <mergeCell ref="I1332:L1332"/>
    <mergeCell ref="B1333:H1333"/>
    <mergeCell ref="I1333:L1333"/>
    <mergeCell ref="A1329:A1331"/>
    <mergeCell ref="B1329:C1329"/>
    <mergeCell ref="D1329:E1329"/>
    <mergeCell ref="F1329:H1329"/>
    <mergeCell ref="I1329:L1329"/>
    <mergeCell ref="B1330:H1330"/>
    <mergeCell ref="I1330:L1330"/>
    <mergeCell ref="B1331:C1331"/>
    <mergeCell ref="D1331:E1331"/>
    <mergeCell ref="F1331:H1331"/>
    <mergeCell ref="F1341:H1341"/>
    <mergeCell ref="I1341:L1341"/>
    <mergeCell ref="A1342:A1344"/>
    <mergeCell ref="B1342:C1342"/>
    <mergeCell ref="D1342:E1342"/>
    <mergeCell ref="F1342:H1342"/>
    <mergeCell ref="I1342:L1342"/>
    <mergeCell ref="B1343:H1343"/>
    <mergeCell ref="I1343:L1343"/>
    <mergeCell ref="B1344:C1344"/>
    <mergeCell ref="I1338:L1338"/>
    <mergeCell ref="A1339:A1341"/>
    <mergeCell ref="B1339:C1339"/>
    <mergeCell ref="D1339:E1339"/>
    <mergeCell ref="F1339:H1339"/>
    <mergeCell ref="I1339:L1339"/>
    <mergeCell ref="B1340:H1340"/>
    <mergeCell ref="I1340:L1340"/>
    <mergeCell ref="B1341:C1341"/>
    <mergeCell ref="D1341:E1341"/>
    <mergeCell ref="A1336:A1338"/>
    <mergeCell ref="B1336:C1336"/>
    <mergeCell ref="D1336:E1336"/>
    <mergeCell ref="F1336:H1336"/>
    <mergeCell ref="I1336:L1336"/>
    <mergeCell ref="B1337:H1337"/>
    <mergeCell ref="I1337:L1337"/>
    <mergeCell ref="B1338:C1338"/>
    <mergeCell ref="D1338:E1338"/>
    <mergeCell ref="F1338:H1338"/>
    <mergeCell ref="B1347:C1347"/>
    <mergeCell ref="D1347:E1347"/>
    <mergeCell ref="F1347:H1347"/>
    <mergeCell ref="I1347:L1347"/>
    <mergeCell ref="A1348:A1350"/>
    <mergeCell ref="B1348:C1348"/>
    <mergeCell ref="D1348:E1348"/>
    <mergeCell ref="F1348:H1348"/>
    <mergeCell ref="I1348:L1348"/>
    <mergeCell ref="B1349:H1349"/>
    <mergeCell ref="D1344:E1344"/>
    <mergeCell ref="F1344:H1344"/>
    <mergeCell ref="I1344:L1344"/>
    <mergeCell ref="A1345:A1347"/>
    <mergeCell ref="B1345:C1345"/>
    <mergeCell ref="D1345:E1345"/>
    <mergeCell ref="F1345:H1345"/>
    <mergeCell ref="I1345:L1345"/>
    <mergeCell ref="B1346:H1346"/>
    <mergeCell ref="I1346:L1346"/>
    <mergeCell ref="B1352:H1352"/>
    <mergeCell ref="I1352:L1352"/>
    <mergeCell ref="M1352:M1353"/>
    <mergeCell ref="B1353:H1353"/>
    <mergeCell ref="I1353:L1353"/>
    <mergeCell ref="B1354:C1354"/>
    <mergeCell ref="D1354:E1354"/>
    <mergeCell ref="F1354:H1354"/>
    <mergeCell ref="I1354:L1354"/>
    <mergeCell ref="I1349:L1349"/>
    <mergeCell ref="B1350:C1350"/>
    <mergeCell ref="D1350:E1350"/>
    <mergeCell ref="F1350:H1350"/>
    <mergeCell ref="I1350:L1350"/>
    <mergeCell ref="A1351:A1352"/>
    <mergeCell ref="B1351:C1351"/>
    <mergeCell ref="D1351:E1351"/>
    <mergeCell ref="F1351:H1351"/>
    <mergeCell ref="I1351:L1351"/>
    <mergeCell ref="B1361:C1361"/>
    <mergeCell ref="D1361:E1361"/>
    <mergeCell ref="F1361:H1361"/>
    <mergeCell ref="I1361:L1361"/>
    <mergeCell ref="B1362:C1362"/>
    <mergeCell ref="D1362:E1362"/>
    <mergeCell ref="F1362:H1362"/>
    <mergeCell ref="I1362:L1362"/>
    <mergeCell ref="I1357:L1357"/>
    <mergeCell ref="A1359:A1363"/>
    <mergeCell ref="B1359:C1359"/>
    <mergeCell ref="D1359:E1359"/>
    <mergeCell ref="F1359:H1359"/>
    <mergeCell ref="I1359:L1359"/>
    <mergeCell ref="B1360:C1360"/>
    <mergeCell ref="D1360:E1360"/>
    <mergeCell ref="F1360:H1360"/>
    <mergeCell ref="I1360:L1360"/>
    <mergeCell ref="A1355:A1357"/>
    <mergeCell ref="B1355:C1355"/>
    <mergeCell ref="D1355:E1355"/>
    <mergeCell ref="F1355:H1355"/>
    <mergeCell ref="I1355:L1355"/>
    <mergeCell ref="B1356:H1356"/>
    <mergeCell ref="I1356:L1356"/>
    <mergeCell ref="B1357:C1357"/>
    <mergeCell ref="D1357:E1357"/>
    <mergeCell ref="F1357:H1357"/>
    <mergeCell ref="F1367:H1367"/>
    <mergeCell ref="I1367:L1367"/>
    <mergeCell ref="B1368:C1368"/>
    <mergeCell ref="D1368:E1368"/>
    <mergeCell ref="F1368:H1368"/>
    <mergeCell ref="I1368:L1368"/>
    <mergeCell ref="M1364:M1365"/>
    <mergeCell ref="N1364:N1365"/>
    <mergeCell ref="A1365:A1366"/>
    <mergeCell ref="B1366:C1366"/>
    <mergeCell ref="D1366:E1366"/>
    <mergeCell ref="F1366:H1366"/>
    <mergeCell ref="I1366:L1366"/>
    <mergeCell ref="M1366:M1367"/>
    <mergeCell ref="B1367:C1367"/>
    <mergeCell ref="D1367:E1367"/>
    <mergeCell ref="B1363:C1363"/>
    <mergeCell ref="D1363:E1363"/>
    <mergeCell ref="F1363:H1363"/>
    <mergeCell ref="I1363:L1363"/>
    <mergeCell ref="B1364:C1365"/>
    <mergeCell ref="D1364:E1365"/>
    <mergeCell ref="F1364:H1365"/>
    <mergeCell ref="I1364:L1365"/>
    <mergeCell ref="N1375:N1376"/>
    <mergeCell ref="F1373:H1373"/>
    <mergeCell ref="I1373:L1373"/>
    <mergeCell ref="B1374:C1374"/>
    <mergeCell ref="D1374:E1374"/>
    <mergeCell ref="F1374:H1374"/>
    <mergeCell ref="I1374:L1374"/>
    <mergeCell ref="D1371:E1371"/>
    <mergeCell ref="F1371:H1371"/>
    <mergeCell ref="I1371:L1371"/>
    <mergeCell ref="A1372:A1374"/>
    <mergeCell ref="B1372:C1372"/>
    <mergeCell ref="D1372:E1372"/>
    <mergeCell ref="F1372:H1372"/>
    <mergeCell ref="I1372:L1372"/>
    <mergeCell ref="B1373:C1373"/>
    <mergeCell ref="D1373:E1373"/>
    <mergeCell ref="A1369:A1371"/>
    <mergeCell ref="B1369:C1369"/>
    <mergeCell ref="D1369:E1369"/>
    <mergeCell ref="F1369:H1369"/>
    <mergeCell ref="I1369:L1369"/>
    <mergeCell ref="B1370:C1370"/>
    <mergeCell ref="D1370:E1370"/>
    <mergeCell ref="F1370:H1370"/>
    <mergeCell ref="I1370:L1370"/>
    <mergeCell ref="B1371:C1371"/>
    <mergeCell ref="B1383:C1383"/>
    <mergeCell ref="B1379:C1379"/>
    <mergeCell ref="D1379:E1379"/>
    <mergeCell ref="F1379:H1379"/>
    <mergeCell ref="I1379:L1379"/>
    <mergeCell ref="B1380:C1380"/>
    <mergeCell ref="D1380:E1380"/>
    <mergeCell ref="F1380:H1380"/>
    <mergeCell ref="I1380:L1380"/>
    <mergeCell ref="A1376:A1377"/>
    <mergeCell ref="B1377:C1377"/>
    <mergeCell ref="D1377:E1377"/>
    <mergeCell ref="F1377:H1377"/>
    <mergeCell ref="I1377:L1377"/>
    <mergeCell ref="M1377:M1379"/>
    <mergeCell ref="B1378:C1378"/>
    <mergeCell ref="D1378:E1378"/>
    <mergeCell ref="F1378:H1378"/>
    <mergeCell ref="I1378:L1378"/>
    <mergeCell ref="B1375:C1376"/>
    <mergeCell ref="D1375:E1376"/>
    <mergeCell ref="F1375:H1376"/>
    <mergeCell ref="I1375:L1376"/>
    <mergeCell ref="M1375:M1376"/>
    <mergeCell ref="F1387:H1387"/>
    <mergeCell ref="I1387:L1387"/>
    <mergeCell ref="B1388:C1388"/>
    <mergeCell ref="D1388:E1388"/>
    <mergeCell ref="F1388:H1388"/>
    <mergeCell ref="I1388:L1388"/>
    <mergeCell ref="M1384:M1385"/>
    <mergeCell ref="N1384:N1385"/>
    <mergeCell ref="A1385:A1386"/>
    <mergeCell ref="B1386:C1386"/>
    <mergeCell ref="D1386:E1386"/>
    <mergeCell ref="F1386:H1386"/>
    <mergeCell ref="I1386:L1386"/>
    <mergeCell ref="M1386:M1387"/>
    <mergeCell ref="B1387:C1387"/>
    <mergeCell ref="D1387:E1387"/>
    <mergeCell ref="D1383:E1383"/>
    <mergeCell ref="F1383:H1383"/>
    <mergeCell ref="I1383:L1383"/>
    <mergeCell ref="B1384:C1385"/>
    <mergeCell ref="D1384:E1385"/>
    <mergeCell ref="F1384:H1385"/>
    <mergeCell ref="I1384:L1385"/>
    <mergeCell ref="A1381:A1383"/>
    <mergeCell ref="B1381:C1381"/>
    <mergeCell ref="D1381:E1381"/>
    <mergeCell ref="F1381:H1381"/>
    <mergeCell ref="I1381:L1381"/>
    <mergeCell ref="B1382:C1382"/>
    <mergeCell ref="D1382:E1382"/>
    <mergeCell ref="F1382:H1382"/>
    <mergeCell ref="I1382:L1382"/>
    <mergeCell ref="B1391:C1391"/>
    <mergeCell ref="D1391:E1391"/>
    <mergeCell ref="F1391:H1391"/>
    <mergeCell ref="I1391:L1391"/>
    <mergeCell ref="B1392:C1392"/>
    <mergeCell ref="D1392:E1392"/>
    <mergeCell ref="F1392:H1392"/>
    <mergeCell ref="I1392:L1392"/>
    <mergeCell ref="B1389:C1389"/>
    <mergeCell ref="D1389:E1389"/>
    <mergeCell ref="F1389:H1389"/>
    <mergeCell ref="I1389:L1389"/>
    <mergeCell ref="M1389:M1390"/>
    <mergeCell ref="B1390:C1390"/>
    <mergeCell ref="D1390:E1390"/>
    <mergeCell ref="F1390:H1390"/>
    <mergeCell ref="I1390:L1390"/>
    <mergeCell ref="D1395:E1395"/>
    <mergeCell ref="F1395:H1395"/>
    <mergeCell ref="I1395:L1395"/>
    <mergeCell ref="B1396:C1396"/>
    <mergeCell ref="D1396:E1396"/>
    <mergeCell ref="F1396:H1396"/>
    <mergeCell ref="I1396:L1396"/>
    <mergeCell ref="M1392:M1395"/>
    <mergeCell ref="B1393:C1393"/>
    <mergeCell ref="D1393:E1393"/>
    <mergeCell ref="F1393:H1393"/>
    <mergeCell ref="I1393:L1393"/>
    <mergeCell ref="B1394:C1394"/>
    <mergeCell ref="D1394:E1394"/>
    <mergeCell ref="F1394:H1394"/>
    <mergeCell ref="I1394:L1394"/>
    <mergeCell ref="B1395:C1395"/>
    <mergeCell ref="I1403:L1403"/>
    <mergeCell ref="M1399:M1400"/>
    <mergeCell ref="B1400:C1400"/>
    <mergeCell ref="D1400:E1400"/>
    <mergeCell ref="F1400:H1400"/>
    <mergeCell ref="I1400:L1400"/>
    <mergeCell ref="B1401:C1401"/>
    <mergeCell ref="D1401:E1401"/>
    <mergeCell ref="F1401:H1401"/>
    <mergeCell ref="I1401:L1401"/>
    <mergeCell ref="B1398:C1398"/>
    <mergeCell ref="D1398:E1398"/>
    <mergeCell ref="F1398:H1398"/>
    <mergeCell ref="I1398:L1398"/>
    <mergeCell ref="B1399:C1399"/>
    <mergeCell ref="D1399:E1399"/>
    <mergeCell ref="F1399:H1399"/>
    <mergeCell ref="I1399:L1399"/>
    <mergeCell ref="A1407:A1408"/>
    <mergeCell ref="B1408:C1408"/>
    <mergeCell ref="D1408:E1408"/>
    <mergeCell ref="F1408:H1408"/>
    <mergeCell ref="I1408:L1408"/>
    <mergeCell ref="B1409:C1409"/>
    <mergeCell ref="D1409:E1409"/>
    <mergeCell ref="F1409:H1409"/>
    <mergeCell ref="I1409:L1409"/>
    <mergeCell ref="B1406:C1407"/>
    <mergeCell ref="D1406:E1407"/>
    <mergeCell ref="F1406:H1407"/>
    <mergeCell ref="I1406:L1407"/>
    <mergeCell ref="M1406:M1407"/>
    <mergeCell ref="N1406:N1407"/>
    <mergeCell ref="M1403:M1404"/>
    <mergeCell ref="B1404:C1404"/>
    <mergeCell ref="D1404:E1404"/>
    <mergeCell ref="F1404:H1404"/>
    <mergeCell ref="I1404:L1404"/>
    <mergeCell ref="B1405:C1405"/>
    <mergeCell ref="D1405:E1405"/>
    <mergeCell ref="F1405:H1405"/>
    <mergeCell ref="I1405:L1405"/>
    <mergeCell ref="A1402:A1403"/>
    <mergeCell ref="B1402:C1402"/>
    <mergeCell ref="D1402:E1402"/>
    <mergeCell ref="F1402:H1402"/>
    <mergeCell ref="I1402:L1402"/>
    <mergeCell ref="B1403:C1403"/>
    <mergeCell ref="D1403:E1403"/>
    <mergeCell ref="F1403:H1403"/>
    <mergeCell ref="B1412:C1412"/>
    <mergeCell ref="D1412:E1412"/>
    <mergeCell ref="F1412:H1412"/>
    <mergeCell ref="I1412:L1412"/>
    <mergeCell ref="M1412:M1413"/>
    <mergeCell ref="B1413:C1413"/>
    <mergeCell ref="D1413:E1413"/>
    <mergeCell ref="F1413:H1413"/>
    <mergeCell ref="I1413:L1413"/>
    <mergeCell ref="B1410:C1410"/>
    <mergeCell ref="D1410:E1410"/>
    <mergeCell ref="F1410:H1410"/>
    <mergeCell ref="I1410:L1410"/>
    <mergeCell ref="B1411:C1411"/>
    <mergeCell ref="D1411:E1411"/>
    <mergeCell ref="F1411:H1411"/>
    <mergeCell ref="I1411:L1411"/>
    <mergeCell ref="B1416:C1416"/>
    <mergeCell ref="D1416:E1416"/>
    <mergeCell ref="F1416:H1416"/>
    <mergeCell ref="I1416:L1416"/>
    <mergeCell ref="B1417:C1418"/>
    <mergeCell ref="D1417:E1418"/>
    <mergeCell ref="F1417:H1418"/>
    <mergeCell ref="I1417:L1418"/>
    <mergeCell ref="B1426:C1426"/>
    <mergeCell ref="D1426:E1426"/>
    <mergeCell ref="F1426:H1426"/>
    <mergeCell ref="I1426:L1426"/>
    <mergeCell ref="B1427:C1427"/>
    <mergeCell ref="D1427:E1427"/>
    <mergeCell ref="F1427:H1427"/>
    <mergeCell ref="I1427:L1427"/>
    <mergeCell ref="B1414:C1414"/>
    <mergeCell ref="D1414:E1414"/>
    <mergeCell ref="F1414:H1414"/>
    <mergeCell ref="I1414:L1414"/>
    <mergeCell ref="B1415:C1415"/>
    <mergeCell ref="D1415:E1415"/>
    <mergeCell ref="F1415:H1415"/>
    <mergeCell ref="I1415:L1415"/>
    <mergeCell ref="A1431:A1432"/>
    <mergeCell ref="B1432:C1432"/>
    <mergeCell ref="D1432:E1432"/>
    <mergeCell ref="F1432:H1432"/>
    <mergeCell ref="I1432:L1432"/>
    <mergeCell ref="F1420:H1420"/>
    <mergeCell ref="I1420:L1420"/>
    <mergeCell ref="B1421:C1421"/>
    <mergeCell ref="D1421:E1421"/>
    <mergeCell ref="F1421:H1421"/>
    <mergeCell ref="I1421:L1421"/>
    <mergeCell ref="M1417:M1418"/>
    <mergeCell ref="N1417:N1418"/>
    <mergeCell ref="A1418:A1419"/>
    <mergeCell ref="B1419:C1419"/>
    <mergeCell ref="D1419:E1419"/>
    <mergeCell ref="F1419:H1419"/>
    <mergeCell ref="I1419:L1419"/>
    <mergeCell ref="M1419:M1428"/>
    <mergeCell ref="B1420:C1420"/>
    <mergeCell ref="D1420:E1420"/>
    <mergeCell ref="M1432:M1433"/>
    <mergeCell ref="M1430:M1431"/>
    <mergeCell ref="N1430:N1431"/>
    <mergeCell ref="I1428:L1428"/>
    <mergeCell ref="B1429:C1429"/>
    <mergeCell ref="D1429:E1429"/>
    <mergeCell ref="F1429:H1429"/>
    <mergeCell ref="I1429:L1429"/>
    <mergeCell ref="B1439:C1439"/>
    <mergeCell ref="D1439:E1439"/>
    <mergeCell ref="B1424:C1424"/>
    <mergeCell ref="D1424:E1424"/>
    <mergeCell ref="F1424:H1424"/>
    <mergeCell ref="I1424:L1424"/>
    <mergeCell ref="B1425:C1425"/>
    <mergeCell ref="D1425:E1425"/>
    <mergeCell ref="F1425:H1425"/>
    <mergeCell ref="I1425:L1425"/>
    <mergeCell ref="B1422:C1422"/>
    <mergeCell ref="D1422:E1422"/>
    <mergeCell ref="F1422:H1422"/>
    <mergeCell ref="I1422:L1422"/>
    <mergeCell ref="B1423:C1423"/>
    <mergeCell ref="D1423:E1423"/>
    <mergeCell ref="F1423:H1423"/>
    <mergeCell ref="I1423:L1423"/>
    <mergeCell ref="D1438:E1438"/>
    <mergeCell ref="F1438:H1438"/>
    <mergeCell ref="I1438:L1438"/>
    <mergeCell ref="B1433:C1433"/>
    <mergeCell ref="D1433:E1433"/>
    <mergeCell ref="F1433:H1433"/>
    <mergeCell ref="I1433:L1433"/>
    <mergeCell ref="B1430:C1431"/>
    <mergeCell ref="D1430:E1431"/>
    <mergeCell ref="F1430:H1431"/>
    <mergeCell ref="I1430:L1431"/>
    <mergeCell ref="B1428:C1428"/>
    <mergeCell ref="D1428:E1428"/>
    <mergeCell ref="F1428:H1428"/>
    <mergeCell ref="F1444:H1444"/>
    <mergeCell ref="I1444:L1444"/>
    <mergeCell ref="B1445:C1445"/>
    <mergeCell ref="B1434:C1434"/>
    <mergeCell ref="D1434:E1434"/>
    <mergeCell ref="F1434:H1434"/>
    <mergeCell ref="I1434:L1434"/>
    <mergeCell ref="A1435:A1436"/>
    <mergeCell ref="B1435:C1435"/>
    <mergeCell ref="D1435:E1435"/>
    <mergeCell ref="F1435:H1435"/>
    <mergeCell ref="I1435:L1435"/>
    <mergeCell ref="B1436:C1436"/>
    <mergeCell ref="B1441:C1441"/>
    <mergeCell ref="D1441:E1441"/>
    <mergeCell ref="F1441:H1441"/>
    <mergeCell ref="I1441:L1441"/>
    <mergeCell ref="B1442:C1442"/>
    <mergeCell ref="D1442:E1442"/>
    <mergeCell ref="F1442:H1442"/>
    <mergeCell ref="I1442:L1442"/>
    <mergeCell ref="F1439:H1439"/>
    <mergeCell ref="I1439:L1439"/>
    <mergeCell ref="B1440:C1440"/>
    <mergeCell ref="D1440:E1440"/>
    <mergeCell ref="F1440:H1440"/>
    <mergeCell ref="I1440:L1440"/>
    <mergeCell ref="D1436:E1436"/>
    <mergeCell ref="F1436:H1436"/>
    <mergeCell ref="I1436:L1436"/>
    <mergeCell ref="A1438:A1442"/>
    <mergeCell ref="B1438:C1438"/>
    <mergeCell ref="A1450:A1451"/>
    <mergeCell ref="B1451:C1451"/>
    <mergeCell ref="D1451:E1451"/>
    <mergeCell ref="F1451:H1451"/>
    <mergeCell ref="I1451:L1451"/>
    <mergeCell ref="M1451:M1452"/>
    <mergeCell ref="B1452:C1452"/>
    <mergeCell ref="D1452:E1452"/>
    <mergeCell ref="F1452:H1452"/>
    <mergeCell ref="I1452:L1452"/>
    <mergeCell ref="B1449:C1450"/>
    <mergeCell ref="D1449:E1450"/>
    <mergeCell ref="F1449:H1450"/>
    <mergeCell ref="I1449:L1450"/>
    <mergeCell ref="M1449:M1450"/>
    <mergeCell ref="D1445:E1445"/>
    <mergeCell ref="F1445:H1445"/>
    <mergeCell ref="I1445:L1445"/>
    <mergeCell ref="A1446:A1448"/>
    <mergeCell ref="B1446:C1446"/>
    <mergeCell ref="D1446:E1446"/>
    <mergeCell ref="F1446:H1446"/>
    <mergeCell ref="I1446:L1446"/>
    <mergeCell ref="B1447:C1447"/>
    <mergeCell ref="D1447:E1447"/>
    <mergeCell ref="A1443:A1445"/>
    <mergeCell ref="B1443:C1443"/>
    <mergeCell ref="D1443:E1443"/>
    <mergeCell ref="F1443:H1443"/>
    <mergeCell ref="I1443:L1443"/>
    <mergeCell ref="B1444:C1444"/>
    <mergeCell ref="D1444:E1444"/>
    <mergeCell ref="N1449:N1450"/>
    <mergeCell ref="F1447:H1447"/>
    <mergeCell ref="I1447:L1447"/>
    <mergeCell ref="B1448:C1448"/>
    <mergeCell ref="D1448:E1448"/>
    <mergeCell ref="F1448:H1448"/>
    <mergeCell ref="I1448:L1448"/>
    <mergeCell ref="M1454:M1455"/>
    <mergeCell ref="B1455:C1455"/>
    <mergeCell ref="D1455:E1455"/>
    <mergeCell ref="F1455:H1455"/>
    <mergeCell ref="I1455:L1455"/>
    <mergeCell ref="B1456:C1456"/>
    <mergeCell ref="D1456:E1456"/>
    <mergeCell ref="F1456:H1456"/>
    <mergeCell ref="I1456:L1456"/>
    <mergeCell ref="B1453:C1453"/>
    <mergeCell ref="D1453:E1453"/>
    <mergeCell ref="F1453:H1453"/>
    <mergeCell ref="I1453:L1453"/>
    <mergeCell ref="B1454:C1454"/>
    <mergeCell ref="D1454:E1454"/>
    <mergeCell ref="F1454:H1454"/>
    <mergeCell ref="I1454:L1454"/>
    <mergeCell ref="B1459:C1459"/>
    <mergeCell ref="D1459:E1459"/>
    <mergeCell ref="F1459:H1459"/>
    <mergeCell ref="I1459:L1459"/>
    <mergeCell ref="B1460:C1460"/>
    <mergeCell ref="D1460:E1460"/>
    <mergeCell ref="F1460:H1460"/>
    <mergeCell ref="I1460:L1460"/>
    <mergeCell ref="B1457:C1457"/>
    <mergeCell ref="D1457:E1457"/>
    <mergeCell ref="F1457:H1457"/>
    <mergeCell ref="I1457:L1457"/>
    <mergeCell ref="M1457:M1458"/>
    <mergeCell ref="B1458:C1458"/>
    <mergeCell ref="D1458:E1458"/>
    <mergeCell ref="F1458:H1458"/>
    <mergeCell ref="I1458:L1458"/>
    <mergeCell ref="B1463:C1463"/>
    <mergeCell ref="D1463:E1463"/>
    <mergeCell ref="F1463:H1463"/>
    <mergeCell ref="I1463:L1463"/>
    <mergeCell ref="M1463:M1464"/>
    <mergeCell ref="B1464:C1464"/>
    <mergeCell ref="D1464:E1464"/>
    <mergeCell ref="F1464:H1464"/>
    <mergeCell ref="I1464:L1464"/>
    <mergeCell ref="M1460:M1461"/>
    <mergeCell ref="B1461:C1461"/>
    <mergeCell ref="D1461:E1461"/>
    <mergeCell ref="F1461:H1461"/>
    <mergeCell ref="I1461:L1461"/>
    <mergeCell ref="B1462:C1462"/>
    <mergeCell ref="D1462:E1462"/>
    <mergeCell ref="F1462:H1462"/>
    <mergeCell ref="I1462:L1462"/>
    <mergeCell ref="M1466:M1467"/>
    <mergeCell ref="B1467:C1467"/>
    <mergeCell ref="D1467:E1467"/>
    <mergeCell ref="F1467:H1467"/>
    <mergeCell ref="I1467:L1467"/>
    <mergeCell ref="B1468:C1468"/>
    <mergeCell ref="D1468:E1468"/>
    <mergeCell ref="F1468:H1468"/>
    <mergeCell ref="I1468:L1468"/>
    <mergeCell ref="B1465:C1465"/>
    <mergeCell ref="D1465:E1465"/>
    <mergeCell ref="F1465:H1465"/>
    <mergeCell ref="I1465:L1465"/>
    <mergeCell ref="B1466:C1466"/>
    <mergeCell ref="D1466:E1466"/>
    <mergeCell ref="F1466:H1466"/>
    <mergeCell ref="I1466:L1466"/>
    <mergeCell ref="B1471:C1471"/>
    <mergeCell ref="D1471:E1471"/>
    <mergeCell ref="F1471:H1471"/>
    <mergeCell ref="I1471:L1471"/>
    <mergeCell ref="B1472:C1472"/>
    <mergeCell ref="D1472:E1472"/>
    <mergeCell ref="F1472:H1472"/>
    <mergeCell ref="I1472:L1472"/>
    <mergeCell ref="B1469:C1469"/>
    <mergeCell ref="D1469:E1469"/>
    <mergeCell ref="F1469:H1469"/>
    <mergeCell ref="I1469:L1469"/>
    <mergeCell ref="M1469:M1470"/>
    <mergeCell ref="B1470:C1470"/>
    <mergeCell ref="D1470:E1470"/>
    <mergeCell ref="F1470:H1470"/>
    <mergeCell ref="I1470:L1470"/>
    <mergeCell ref="N1475:N1476"/>
    <mergeCell ref="A1476:A1477"/>
    <mergeCell ref="B1477:C1477"/>
    <mergeCell ref="D1477:E1477"/>
    <mergeCell ref="F1477:H1477"/>
    <mergeCell ref="I1477:L1477"/>
    <mergeCell ref="M1477:M1478"/>
    <mergeCell ref="B1478:C1478"/>
    <mergeCell ref="D1478:E1478"/>
    <mergeCell ref="F1478:H1478"/>
    <mergeCell ref="M1472:M1473"/>
    <mergeCell ref="B1473:C1473"/>
    <mergeCell ref="D1473:E1473"/>
    <mergeCell ref="F1473:H1473"/>
    <mergeCell ref="I1473:L1473"/>
    <mergeCell ref="B1475:C1476"/>
    <mergeCell ref="D1475:E1476"/>
    <mergeCell ref="F1475:H1476"/>
    <mergeCell ref="I1475:L1476"/>
    <mergeCell ref="M1475:M1476"/>
    <mergeCell ref="M1480:M1481"/>
    <mergeCell ref="B1481:C1481"/>
    <mergeCell ref="D1481:E1481"/>
    <mergeCell ref="F1481:H1481"/>
    <mergeCell ref="I1481:L1481"/>
    <mergeCell ref="B1482:C1482"/>
    <mergeCell ref="D1482:E1482"/>
    <mergeCell ref="F1482:H1482"/>
    <mergeCell ref="I1482:L1482"/>
    <mergeCell ref="I1478:L1478"/>
    <mergeCell ref="B1479:C1479"/>
    <mergeCell ref="D1479:E1479"/>
    <mergeCell ref="F1479:H1479"/>
    <mergeCell ref="I1479:L1479"/>
    <mergeCell ref="B1480:C1480"/>
    <mergeCell ref="D1480:E1480"/>
    <mergeCell ref="F1480:H1480"/>
    <mergeCell ref="I1480:L1480"/>
    <mergeCell ref="B1485:C1485"/>
    <mergeCell ref="D1485:E1485"/>
    <mergeCell ref="F1485:H1485"/>
    <mergeCell ref="I1485:L1485"/>
    <mergeCell ref="B1486:C1486"/>
    <mergeCell ref="D1486:E1486"/>
    <mergeCell ref="F1486:H1486"/>
    <mergeCell ref="I1486:L1486"/>
    <mergeCell ref="B1483:C1483"/>
    <mergeCell ref="D1483:E1483"/>
    <mergeCell ref="F1483:H1483"/>
    <mergeCell ref="I1483:L1483"/>
    <mergeCell ref="M1483:M1484"/>
    <mergeCell ref="B1484:C1484"/>
    <mergeCell ref="D1484:E1484"/>
    <mergeCell ref="F1484:H1484"/>
    <mergeCell ref="I1484:L1484"/>
    <mergeCell ref="B1489:C1489"/>
    <mergeCell ref="D1489:E1489"/>
    <mergeCell ref="F1489:H1489"/>
    <mergeCell ref="I1489:L1489"/>
    <mergeCell ref="B1490:C1490"/>
    <mergeCell ref="D1490:E1490"/>
    <mergeCell ref="F1490:H1490"/>
    <mergeCell ref="I1490:L1490"/>
    <mergeCell ref="M1486:M1488"/>
    <mergeCell ref="B1487:C1487"/>
    <mergeCell ref="D1487:E1487"/>
    <mergeCell ref="F1487:H1487"/>
    <mergeCell ref="I1487:L1487"/>
    <mergeCell ref="B1488:C1488"/>
    <mergeCell ref="D1488:E1488"/>
    <mergeCell ref="F1488:H1488"/>
    <mergeCell ref="I1488:L1488"/>
    <mergeCell ref="B1493:C1493"/>
    <mergeCell ref="D1493:E1493"/>
    <mergeCell ref="F1493:H1493"/>
    <mergeCell ref="I1493:L1493"/>
    <mergeCell ref="B1494:C1494"/>
    <mergeCell ref="D1494:E1494"/>
    <mergeCell ref="F1494:H1494"/>
    <mergeCell ref="I1494:L1494"/>
    <mergeCell ref="M1490:M1492"/>
    <mergeCell ref="B1491:C1491"/>
    <mergeCell ref="D1491:E1491"/>
    <mergeCell ref="F1491:H1491"/>
    <mergeCell ref="I1491:L1491"/>
    <mergeCell ref="B1492:C1492"/>
    <mergeCell ref="D1492:E1492"/>
    <mergeCell ref="F1492:H1492"/>
    <mergeCell ref="I1492:L1492"/>
    <mergeCell ref="B1497:C1497"/>
    <mergeCell ref="D1497:E1497"/>
    <mergeCell ref="F1497:H1497"/>
    <mergeCell ref="I1497:L1497"/>
    <mergeCell ref="M1497:M1498"/>
    <mergeCell ref="B1498:C1498"/>
    <mergeCell ref="D1498:E1498"/>
    <mergeCell ref="F1498:H1498"/>
    <mergeCell ref="I1498:L1498"/>
    <mergeCell ref="M1494:M1495"/>
    <mergeCell ref="B1495:C1495"/>
    <mergeCell ref="D1495:E1495"/>
    <mergeCell ref="F1495:H1495"/>
    <mergeCell ref="I1495:L1495"/>
    <mergeCell ref="B1496:C1496"/>
    <mergeCell ref="D1496:E1496"/>
    <mergeCell ref="F1496:H1496"/>
    <mergeCell ref="I1496:L1496"/>
    <mergeCell ref="M1500:M1501"/>
    <mergeCell ref="B1501:C1501"/>
    <mergeCell ref="D1501:E1501"/>
    <mergeCell ref="F1501:H1501"/>
    <mergeCell ref="I1501:L1501"/>
    <mergeCell ref="B1502:C1502"/>
    <mergeCell ref="D1502:E1502"/>
    <mergeCell ref="F1502:H1502"/>
    <mergeCell ref="I1502:L1502"/>
    <mergeCell ref="B1499:C1499"/>
    <mergeCell ref="D1499:E1499"/>
    <mergeCell ref="F1499:H1499"/>
    <mergeCell ref="I1499:L1499"/>
    <mergeCell ref="B1500:C1500"/>
    <mergeCell ref="D1500:E1500"/>
    <mergeCell ref="F1500:H1500"/>
    <mergeCell ref="I1500:L1500"/>
    <mergeCell ref="B1505:C1505"/>
    <mergeCell ref="D1505:E1505"/>
    <mergeCell ref="F1505:H1505"/>
    <mergeCell ref="I1505:L1505"/>
    <mergeCell ref="B1506:C1506"/>
    <mergeCell ref="D1506:E1506"/>
    <mergeCell ref="F1506:H1506"/>
    <mergeCell ref="I1506:L1506"/>
    <mergeCell ref="B1503:C1503"/>
    <mergeCell ref="D1503:E1503"/>
    <mergeCell ref="F1503:H1503"/>
    <mergeCell ref="I1503:L1503"/>
    <mergeCell ref="M1503:M1504"/>
    <mergeCell ref="B1504:C1504"/>
    <mergeCell ref="D1504:E1504"/>
    <mergeCell ref="F1504:H1504"/>
    <mergeCell ref="I1504:L1504"/>
    <mergeCell ref="B1509:C1509"/>
    <mergeCell ref="D1509:E1509"/>
    <mergeCell ref="F1509:H1509"/>
    <mergeCell ref="I1509:L1509"/>
    <mergeCell ref="M1509:M1510"/>
    <mergeCell ref="B1510:C1510"/>
    <mergeCell ref="D1510:E1510"/>
    <mergeCell ref="F1510:H1510"/>
    <mergeCell ref="I1510:L1510"/>
    <mergeCell ref="M1506:M1507"/>
    <mergeCell ref="B1507:C1507"/>
    <mergeCell ref="D1507:E1507"/>
    <mergeCell ref="F1507:H1507"/>
    <mergeCell ref="I1507:L1507"/>
    <mergeCell ref="B1508:C1508"/>
    <mergeCell ref="D1508:E1508"/>
    <mergeCell ref="F1508:H1508"/>
    <mergeCell ref="I1508:L1508"/>
    <mergeCell ref="M1513:M1514"/>
    <mergeCell ref="B1514:C1514"/>
    <mergeCell ref="D1514:E1514"/>
    <mergeCell ref="F1514:H1514"/>
    <mergeCell ref="I1514:L1514"/>
    <mergeCell ref="B1515:C1515"/>
    <mergeCell ref="D1515:E1515"/>
    <mergeCell ref="F1515:H1515"/>
    <mergeCell ref="I1515:L1515"/>
    <mergeCell ref="B1511:C1511"/>
    <mergeCell ref="D1511:E1511"/>
    <mergeCell ref="F1511:H1511"/>
    <mergeCell ref="I1511:L1511"/>
    <mergeCell ref="B1513:C1513"/>
    <mergeCell ref="D1513:E1513"/>
    <mergeCell ref="F1513:H1513"/>
    <mergeCell ref="I1513:L1513"/>
    <mergeCell ref="B1518:C1518"/>
    <mergeCell ref="D1518:E1518"/>
    <mergeCell ref="F1518:H1518"/>
    <mergeCell ref="I1518:L1518"/>
    <mergeCell ref="B1519:C1519"/>
    <mergeCell ref="D1519:E1519"/>
    <mergeCell ref="F1519:H1519"/>
    <mergeCell ref="I1519:L1519"/>
    <mergeCell ref="B1516:C1516"/>
    <mergeCell ref="D1516:E1516"/>
    <mergeCell ref="F1516:H1516"/>
    <mergeCell ref="I1516:L1516"/>
    <mergeCell ref="M1516:M1517"/>
    <mergeCell ref="B1517:C1517"/>
    <mergeCell ref="D1517:E1517"/>
    <mergeCell ref="F1517:H1517"/>
    <mergeCell ref="I1517:L1517"/>
    <mergeCell ref="B1522:C1522"/>
    <mergeCell ref="D1522:E1522"/>
    <mergeCell ref="F1522:H1522"/>
    <mergeCell ref="I1522:L1522"/>
    <mergeCell ref="M1522:M1523"/>
    <mergeCell ref="B1523:C1523"/>
    <mergeCell ref="D1523:E1523"/>
    <mergeCell ref="F1523:H1523"/>
    <mergeCell ref="I1523:L1523"/>
    <mergeCell ref="M1519:M1520"/>
    <mergeCell ref="B1520:C1520"/>
    <mergeCell ref="D1520:E1520"/>
    <mergeCell ref="F1520:H1520"/>
    <mergeCell ref="I1520:L1520"/>
    <mergeCell ref="B1521:C1521"/>
    <mergeCell ref="D1521:E1521"/>
    <mergeCell ref="F1521:H1521"/>
    <mergeCell ref="I1521:L1521"/>
    <mergeCell ref="M1525:M1527"/>
    <mergeCell ref="B1526:C1526"/>
    <mergeCell ref="D1526:E1526"/>
    <mergeCell ref="F1526:H1526"/>
    <mergeCell ref="I1526:L1526"/>
    <mergeCell ref="B1527:C1527"/>
    <mergeCell ref="D1527:E1527"/>
    <mergeCell ref="F1527:H1527"/>
    <mergeCell ref="I1527:L1527"/>
    <mergeCell ref="B1524:C1524"/>
    <mergeCell ref="D1524:E1524"/>
    <mergeCell ref="F1524:H1524"/>
    <mergeCell ref="I1524:L1524"/>
    <mergeCell ref="B1525:C1525"/>
    <mergeCell ref="D1525:E1525"/>
    <mergeCell ref="F1525:H1525"/>
    <mergeCell ref="I1525:L1525"/>
    <mergeCell ref="M1529:M1531"/>
    <mergeCell ref="B1530:C1530"/>
    <mergeCell ref="D1530:E1530"/>
    <mergeCell ref="F1530:H1530"/>
    <mergeCell ref="I1530:L1530"/>
    <mergeCell ref="B1531:C1531"/>
    <mergeCell ref="D1531:E1531"/>
    <mergeCell ref="F1531:H1531"/>
    <mergeCell ref="I1531:L1531"/>
    <mergeCell ref="B1528:C1528"/>
    <mergeCell ref="D1528:E1528"/>
    <mergeCell ref="F1528:H1528"/>
    <mergeCell ref="I1528:L1528"/>
    <mergeCell ref="B1529:C1529"/>
    <mergeCell ref="D1529:E1529"/>
    <mergeCell ref="F1529:H1529"/>
    <mergeCell ref="I1529:L1529"/>
    <mergeCell ref="M1533:M1534"/>
    <mergeCell ref="B1534:C1534"/>
    <mergeCell ref="D1534:E1534"/>
    <mergeCell ref="F1534:H1534"/>
    <mergeCell ref="I1534:L1534"/>
    <mergeCell ref="B1535:C1535"/>
    <mergeCell ref="D1535:E1535"/>
    <mergeCell ref="F1535:H1535"/>
    <mergeCell ref="I1535:L1535"/>
    <mergeCell ref="B1532:C1532"/>
    <mergeCell ref="D1532:E1532"/>
    <mergeCell ref="F1532:H1532"/>
    <mergeCell ref="I1532:L1532"/>
    <mergeCell ref="B1533:C1533"/>
    <mergeCell ref="D1533:E1533"/>
    <mergeCell ref="F1533:H1533"/>
    <mergeCell ref="I1533:L1533"/>
    <mergeCell ref="B1538:C1538"/>
    <mergeCell ref="D1538:E1538"/>
    <mergeCell ref="F1538:H1538"/>
    <mergeCell ref="I1538:L1538"/>
    <mergeCell ref="B1539:C1539"/>
    <mergeCell ref="D1539:E1539"/>
    <mergeCell ref="F1539:H1539"/>
    <mergeCell ref="I1539:L1539"/>
    <mergeCell ref="B1536:C1536"/>
    <mergeCell ref="D1536:E1536"/>
    <mergeCell ref="F1536:H1536"/>
    <mergeCell ref="I1536:L1536"/>
    <mergeCell ref="M1536:M1537"/>
    <mergeCell ref="B1537:C1537"/>
    <mergeCell ref="D1537:E1537"/>
    <mergeCell ref="F1537:H1537"/>
    <mergeCell ref="I1537:L1537"/>
    <mergeCell ref="A1543:A1544"/>
    <mergeCell ref="B1544:C1544"/>
    <mergeCell ref="D1544:E1544"/>
    <mergeCell ref="F1544:H1544"/>
    <mergeCell ref="I1544:L1544"/>
    <mergeCell ref="M1544:M1545"/>
    <mergeCell ref="B1545:C1545"/>
    <mergeCell ref="D1545:E1545"/>
    <mergeCell ref="F1545:H1545"/>
    <mergeCell ref="I1545:L1545"/>
    <mergeCell ref="B1542:C1543"/>
    <mergeCell ref="D1542:E1543"/>
    <mergeCell ref="F1542:H1543"/>
    <mergeCell ref="I1542:L1543"/>
    <mergeCell ref="M1542:M1543"/>
    <mergeCell ref="N1542:N1543"/>
    <mergeCell ref="M1539:M1540"/>
    <mergeCell ref="B1540:C1540"/>
    <mergeCell ref="D1540:E1540"/>
    <mergeCell ref="F1540:H1540"/>
    <mergeCell ref="I1540:L1540"/>
    <mergeCell ref="B1541:C1541"/>
    <mergeCell ref="D1541:E1541"/>
    <mergeCell ref="F1541:H1541"/>
    <mergeCell ref="I1541:L1541"/>
    <mergeCell ref="D1548:E1548"/>
    <mergeCell ref="F1548:H1548"/>
    <mergeCell ref="I1548:L1548"/>
    <mergeCell ref="B1550:C1550"/>
    <mergeCell ref="D1550:E1550"/>
    <mergeCell ref="F1550:H1550"/>
    <mergeCell ref="I1550:L1550"/>
    <mergeCell ref="B1546:C1546"/>
    <mergeCell ref="D1546:E1546"/>
    <mergeCell ref="F1546:H1546"/>
    <mergeCell ref="I1546:L1546"/>
    <mergeCell ref="A1547:A1548"/>
    <mergeCell ref="B1547:C1547"/>
    <mergeCell ref="D1547:E1547"/>
    <mergeCell ref="F1547:H1547"/>
    <mergeCell ref="I1547:L1547"/>
    <mergeCell ref="B1548:C1548"/>
    <mergeCell ref="D1553:E1553"/>
    <mergeCell ref="F1553:H1553"/>
    <mergeCell ref="I1553:L1553"/>
    <mergeCell ref="B1554:C1554"/>
    <mergeCell ref="D1554:E1554"/>
    <mergeCell ref="F1554:H1554"/>
    <mergeCell ref="I1554:L1554"/>
    <mergeCell ref="M1550:M1555"/>
    <mergeCell ref="B1551:C1551"/>
    <mergeCell ref="D1551:E1551"/>
    <mergeCell ref="F1551:H1551"/>
    <mergeCell ref="I1551:L1551"/>
    <mergeCell ref="B1552:C1552"/>
    <mergeCell ref="D1552:E1552"/>
    <mergeCell ref="F1552:H1552"/>
    <mergeCell ref="I1552:L1552"/>
    <mergeCell ref="B1553:C1553"/>
    <mergeCell ref="B1557:C1557"/>
    <mergeCell ref="D1557:E1557"/>
    <mergeCell ref="F1557:H1557"/>
    <mergeCell ref="I1557:L1557"/>
    <mergeCell ref="M1557:M1561"/>
    <mergeCell ref="B1558:C1558"/>
    <mergeCell ref="D1558:E1558"/>
    <mergeCell ref="F1558:H1558"/>
    <mergeCell ref="I1558:L1558"/>
    <mergeCell ref="B1559:C1559"/>
    <mergeCell ref="B1555:C1555"/>
    <mergeCell ref="D1555:E1555"/>
    <mergeCell ref="F1555:H1555"/>
    <mergeCell ref="I1555:L1555"/>
    <mergeCell ref="B1556:C1556"/>
    <mergeCell ref="D1556:E1556"/>
    <mergeCell ref="F1556:H1556"/>
    <mergeCell ref="I1556:L1556"/>
    <mergeCell ref="M1563:M1572"/>
    <mergeCell ref="B1564:C1564"/>
    <mergeCell ref="D1564:E1564"/>
    <mergeCell ref="F1564:H1564"/>
    <mergeCell ref="I1564:L1564"/>
    <mergeCell ref="B1565:C1565"/>
    <mergeCell ref="B1561:C1561"/>
    <mergeCell ref="D1561:E1561"/>
    <mergeCell ref="F1561:H1561"/>
    <mergeCell ref="I1561:L1561"/>
    <mergeCell ref="B1562:C1562"/>
    <mergeCell ref="D1562:E1562"/>
    <mergeCell ref="F1562:H1562"/>
    <mergeCell ref="I1562:L1562"/>
    <mergeCell ref="D1559:E1559"/>
    <mergeCell ref="F1559:H1559"/>
    <mergeCell ref="I1559:L1559"/>
    <mergeCell ref="B1560:C1560"/>
    <mergeCell ref="D1560:E1560"/>
    <mergeCell ref="F1560:H1560"/>
    <mergeCell ref="I1560:L1560"/>
    <mergeCell ref="B1567:C1567"/>
    <mergeCell ref="D1567:E1567"/>
    <mergeCell ref="F1567:H1567"/>
    <mergeCell ref="I1567:L1567"/>
    <mergeCell ref="B1568:C1568"/>
    <mergeCell ref="D1568:E1568"/>
    <mergeCell ref="F1568:H1568"/>
    <mergeCell ref="I1568:L1568"/>
    <mergeCell ref="D1565:E1565"/>
    <mergeCell ref="F1565:H1565"/>
    <mergeCell ref="I1565:L1565"/>
    <mergeCell ref="B1566:C1566"/>
    <mergeCell ref="D1566:E1566"/>
    <mergeCell ref="F1566:H1566"/>
    <mergeCell ref="I1566:L1566"/>
    <mergeCell ref="B1563:C1563"/>
    <mergeCell ref="D1563:E1563"/>
    <mergeCell ref="F1563:H1563"/>
    <mergeCell ref="I1563:L1563"/>
    <mergeCell ref="B1573:C1573"/>
    <mergeCell ref="D1573:E1573"/>
    <mergeCell ref="F1573:H1573"/>
    <mergeCell ref="I1573:L1573"/>
    <mergeCell ref="B1574:C1574"/>
    <mergeCell ref="D1574:E1574"/>
    <mergeCell ref="F1574:H1574"/>
    <mergeCell ref="I1574:L1574"/>
    <mergeCell ref="B1571:C1571"/>
    <mergeCell ref="D1571:E1571"/>
    <mergeCell ref="F1571:H1571"/>
    <mergeCell ref="I1571:L1571"/>
    <mergeCell ref="B1572:C1572"/>
    <mergeCell ref="D1572:E1572"/>
    <mergeCell ref="F1572:H1572"/>
    <mergeCell ref="I1572:L1572"/>
    <mergeCell ref="B1569:C1569"/>
    <mergeCell ref="D1569:E1569"/>
    <mergeCell ref="F1569:H1569"/>
    <mergeCell ref="I1569:L1569"/>
    <mergeCell ref="B1570:C1570"/>
    <mergeCell ref="D1570:E1570"/>
    <mergeCell ref="F1570:H1570"/>
    <mergeCell ref="I1570:L1570"/>
    <mergeCell ref="B1579:C1579"/>
    <mergeCell ref="D1579:E1579"/>
    <mergeCell ref="F1579:H1579"/>
    <mergeCell ref="I1579:L1579"/>
    <mergeCell ref="B1580:C1580"/>
    <mergeCell ref="D1580:E1580"/>
    <mergeCell ref="F1580:H1580"/>
    <mergeCell ref="I1580:L1580"/>
    <mergeCell ref="D1577:E1577"/>
    <mergeCell ref="F1577:H1577"/>
    <mergeCell ref="I1577:L1577"/>
    <mergeCell ref="B1578:C1578"/>
    <mergeCell ref="D1578:E1578"/>
    <mergeCell ref="F1578:H1578"/>
    <mergeCell ref="I1578:L1578"/>
    <mergeCell ref="M1574:M1578"/>
    <mergeCell ref="B1575:C1575"/>
    <mergeCell ref="D1575:E1575"/>
    <mergeCell ref="F1575:H1575"/>
    <mergeCell ref="I1575:L1575"/>
    <mergeCell ref="B1576:C1576"/>
    <mergeCell ref="D1576:E1576"/>
    <mergeCell ref="F1576:H1576"/>
    <mergeCell ref="I1576:L1576"/>
    <mergeCell ref="B1577:C1577"/>
    <mergeCell ref="B1585:C1585"/>
    <mergeCell ref="D1585:E1585"/>
    <mergeCell ref="F1585:H1585"/>
    <mergeCell ref="I1585:L1585"/>
    <mergeCell ref="B1586:C1587"/>
    <mergeCell ref="D1586:E1587"/>
    <mergeCell ref="F1586:H1587"/>
    <mergeCell ref="I1586:L1587"/>
    <mergeCell ref="D1583:E1583"/>
    <mergeCell ref="F1583:H1583"/>
    <mergeCell ref="I1583:L1583"/>
    <mergeCell ref="B1584:C1584"/>
    <mergeCell ref="D1584:E1584"/>
    <mergeCell ref="F1584:H1584"/>
    <mergeCell ref="I1584:L1584"/>
    <mergeCell ref="M1580:M1584"/>
    <mergeCell ref="B1581:C1581"/>
    <mergeCell ref="D1581:E1581"/>
    <mergeCell ref="F1581:H1581"/>
    <mergeCell ref="I1581:L1581"/>
    <mergeCell ref="B1582:C1582"/>
    <mergeCell ref="D1582:E1582"/>
    <mergeCell ref="F1582:H1582"/>
    <mergeCell ref="I1582:L1582"/>
    <mergeCell ref="B1583:C1583"/>
    <mergeCell ref="M1592:N1592"/>
    <mergeCell ref="B1593:C1593"/>
    <mergeCell ref="D1593:E1593"/>
    <mergeCell ref="F1593:H1593"/>
    <mergeCell ref="I1593:L1593"/>
    <mergeCell ref="F1589:H1589"/>
    <mergeCell ref="I1589:L1589"/>
    <mergeCell ref="B1590:C1590"/>
    <mergeCell ref="D1590:E1590"/>
    <mergeCell ref="F1590:H1590"/>
    <mergeCell ref="I1590:L1590"/>
    <mergeCell ref="M1586:M1587"/>
    <mergeCell ref="N1586:N1587"/>
    <mergeCell ref="A1587:A1588"/>
    <mergeCell ref="B1588:C1588"/>
    <mergeCell ref="D1588:E1588"/>
    <mergeCell ref="F1588:H1588"/>
    <mergeCell ref="I1588:L1588"/>
    <mergeCell ref="M1588:M1590"/>
    <mergeCell ref="B1589:C1589"/>
    <mergeCell ref="D1589:E1589"/>
    <mergeCell ref="A1594:A1602"/>
    <mergeCell ref="B1594:C1594"/>
    <mergeCell ref="D1594:E1594"/>
    <mergeCell ref="F1594:H1594"/>
    <mergeCell ref="I1594:L1594"/>
    <mergeCell ref="B1595:C1595"/>
    <mergeCell ref="D1595:E1595"/>
    <mergeCell ref="F1595:H1595"/>
    <mergeCell ref="I1595:L1595"/>
    <mergeCell ref="B1596:C1596"/>
    <mergeCell ref="B1602:C1602"/>
    <mergeCell ref="D1602:E1602"/>
    <mergeCell ref="F1602:H1602"/>
    <mergeCell ref="I1602:L1602"/>
    <mergeCell ref="A1592:A1593"/>
    <mergeCell ref="B1592:C1592"/>
    <mergeCell ref="D1592:E1592"/>
    <mergeCell ref="F1592:H1592"/>
    <mergeCell ref="I1592:L1592"/>
    <mergeCell ref="B1600:C1600"/>
    <mergeCell ref="D1600:E1600"/>
    <mergeCell ref="F1600:H1600"/>
    <mergeCell ref="I1600:L1600"/>
    <mergeCell ref="B1601:C1601"/>
    <mergeCell ref="D1601:E1601"/>
    <mergeCell ref="F1601:H1601"/>
    <mergeCell ref="I1601:L1601"/>
    <mergeCell ref="B1598:C1598"/>
    <mergeCell ref="D1598:E1598"/>
    <mergeCell ref="F1598:H1598"/>
    <mergeCell ref="I1598:L1598"/>
    <mergeCell ref="B1599:C1599"/>
    <mergeCell ref="D1599:E1599"/>
    <mergeCell ref="F1599:H1599"/>
    <mergeCell ref="I1599:L1599"/>
    <mergeCell ref="D1596:E1596"/>
    <mergeCell ref="F1596:H1596"/>
    <mergeCell ref="I1596:L1596"/>
    <mergeCell ref="B1597:C1597"/>
    <mergeCell ref="D1597:E1597"/>
    <mergeCell ref="F1597:H1597"/>
    <mergeCell ref="I1597:L1597"/>
    <mergeCell ref="B1608:C1608"/>
    <mergeCell ref="D1608:E1608"/>
    <mergeCell ref="F1608:H1608"/>
    <mergeCell ref="I1608:L1608"/>
    <mergeCell ref="B1609:C1609"/>
    <mergeCell ref="D1609:E1609"/>
    <mergeCell ref="F1609:H1609"/>
    <mergeCell ref="I1609:L1609"/>
    <mergeCell ref="F1606:H1606"/>
    <mergeCell ref="I1606:L1606"/>
    <mergeCell ref="B1607:C1607"/>
    <mergeCell ref="D1607:E1607"/>
    <mergeCell ref="F1607:H1607"/>
    <mergeCell ref="I1607:L1607"/>
    <mergeCell ref="A1604:A1605"/>
    <mergeCell ref="B1605:C1605"/>
    <mergeCell ref="D1605:E1605"/>
    <mergeCell ref="F1605:H1605"/>
    <mergeCell ref="I1605:L1605"/>
    <mergeCell ref="M1605:M1608"/>
    <mergeCell ref="B1606:C1606"/>
    <mergeCell ref="D1606:E1606"/>
    <mergeCell ref="B1603:C1604"/>
    <mergeCell ref="D1603:E1604"/>
    <mergeCell ref="F1603:H1604"/>
    <mergeCell ref="I1603:L1604"/>
    <mergeCell ref="B1612:C1612"/>
    <mergeCell ref="D1612:E1612"/>
    <mergeCell ref="F1612:H1612"/>
    <mergeCell ref="I1612:L1612"/>
    <mergeCell ref="B1610:C1610"/>
    <mergeCell ref="D1610:E1610"/>
    <mergeCell ref="F1610:H1610"/>
    <mergeCell ref="I1610:L1610"/>
    <mergeCell ref="M1610:M1611"/>
    <mergeCell ref="B1611:C1611"/>
    <mergeCell ref="D1611:E1611"/>
    <mergeCell ref="F1611:H1611"/>
    <mergeCell ref="I1611:L1611"/>
    <mergeCell ref="B1616:C1617"/>
    <mergeCell ref="D1616:E1617"/>
    <mergeCell ref="F1616:H1617"/>
    <mergeCell ref="I1616:L1617"/>
    <mergeCell ref="M1616:M1617"/>
    <mergeCell ref="N1616:N1617"/>
    <mergeCell ref="M1613:M1614"/>
    <mergeCell ref="B1614:C1614"/>
    <mergeCell ref="D1614:E1614"/>
    <mergeCell ref="F1614:H1614"/>
    <mergeCell ref="I1614:L1614"/>
    <mergeCell ref="B1615:C1615"/>
    <mergeCell ref="D1615:E1615"/>
    <mergeCell ref="F1615:H1615"/>
    <mergeCell ref="I1615:L1615"/>
    <mergeCell ref="M1603:M1604"/>
    <mergeCell ref="N1603:N1604"/>
    <mergeCell ref="D1622:E1622"/>
    <mergeCell ref="F1622:H1622"/>
    <mergeCell ref="I1622:L1622"/>
    <mergeCell ref="M1622:M1623"/>
    <mergeCell ref="B1623:C1623"/>
    <mergeCell ref="D1623:E1623"/>
    <mergeCell ref="F1623:H1623"/>
    <mergeCell ref="I1623:L1623"/>
    <mergeCell ref="B1620:C1620"/>
    <mergeCell ref="D1620:E1620"/>
    <mergeCell ref="F1620:H1620"/>
    <mergeCell ref="I1620:L1620"/>
    <mergeCell ref="B1613:C1613"/>
    <mergeCell ref="D1613:E1613"/>
    <mergeCell ref="F1613:H1613"/>
    <mergeCell ref="I1613:L1613"/>
    <mergeCell ref="A1621:A1622"/>
    <mergeCell ref="B1621:C1621"/>
    <mergeCell ref="D1621:E1621"/>
    <mergeCell ref="F1621:H1621"/>
    <mergeCell ref="I1621:L1621"/>
    <mergeCell ref="B1622:C1622"/>
    <mergeCell ref="A1617:A1618"/>
    <mergeCell ref="B1618:C1618"/>
    <mergeCell ref="D1618:E1618"/>
    <mergeCell ref="F1618:H1618"/>
    <mergeCell ref="I1618:L1618"/>
    <mergeCell ref="M1618:M1619"/>
    <mergeCell ref="B1619:C1619"/>
    <mergeCell ref="D1619:E1619"/>
    <mergeCell ref="F1619:H1619"/>
    <mergeCell ref="I1619:L1619"/>
    <mergeCell ref="N1629:N1630"/>
    <mergeCell ref="D1626:E1626"/>
    <mergeCell ref="F1626:H1626"/>
    <mergeCell ref="I1626:L1626"/>
    <mergeCell ref="B1627:C1627"/>
    <mergeCell ref="D1627:E1627"/>
    <mergeCell ref="F1627:H1627"/>
    <mergeCell ref="I1627:L1627"/>
    <mergeCell ref="B1624:C1624"/>
    <mergeCell ref="D1624:E1624"/>
    <mergeCell ref="F1624:H1624"/>
    <mergeCell ref="I1624:L1624"/>
    <mergeCell ref="A1625:A1627"/>
    <mergeCell ref="B1625:C1625"/>
    <mergeCell ref="D1625:E1625"/>
    <mergeCell ref="F1625:H1625"/>
    <mergeCell ref="I1625:L1625"/>
    <mergeCell ref="B1626:C1626"/>
    <mergeCell ref="B1633:C1633"/>
    <mergeCell ref="D1633:E1633"/>
    <mergeCell ref="F1633:H1633"/>
    <mergeCell ref="I1633:L1633"/>
    <mergeCell ref="B1634:C1634"/>
    <mergeCell ref="D1634:E1634"/>
    <mergeCell ref="F1634:H1634"/>
    <mergeCell ref="I1634:L1634"/>
    <mergeCell ref="A1630:A1631"/>
    <mergeCell ref="B1631:C1631"/>
    <mergeCell ref="D1631:E1631"/>
    <mergeCell ref="F1631:H1631"/>
    <mergeCell ref="I1631:L1631"/>
    <mergeCell ref="M1631:M1632"/>
    <mergeCell ref="B1632:C1632"/>
    <mergeCell ref="D1632:E1632"/>
    <mergeCell ref="F1632:H1632"/>
    <mergeCell ref="I1632:L1632"/>
    <mergeCell ref="B1629:C1630"/>
    <mergeCell ref="D1629:E1630"/>
    <mergeCell ref="F1629:H1630"/>
    <mergeCell ref="I1629:L1630"/>
    <mergeCell ref="M1629:M1630"/>
    <mergeCell ref="M1636:M1637"/>
    <mergeCell ref="B1637:C1637"/>
    <mergeCell ref="D1637:E1637"/>
    <mergeCell ref="F1637:H1637"/>
    <mergeCell ref="I1637:L1637"/>
    <mergeCell ref="B1638:C1638"/>
    <mergeCell ref="D1638:E1638"/>
    <mergeCell ref="F1638:H1638"/>
    <mergeCell ref="I1638:L1638"/>
    <mergeCell ref="B1635:C1635"/>
    <mergeCell ref="D1635:E1635"/>
    <mergeCell ref="F1635:H1635"/>
    <mergeCell ref="I1635:L1635"/>
    <mergeCell ref="B1636:C1636"/>
    <mergeCell ref="D1636:E1636"/>
    <mergeCell ref="F1636:H1636"/>
    <mergeCell ref="I1636:L1636"/>
    <mergeCell ref="M1642:M1643"/>
    <mergeCell ref="N1642:N1643"/>
    <mergeCell ref="A1643:A1644"/>
    <mergeCell ref="B1644:C1644"/>
    <mergeCell ref="D1644:E1644"/>
    <mergeCell ref="F1644:H1644"/>
    <mergeCell ref="I1644:L1644"/>
    <mergeCell ref="M1644:M1646"/>
    <mergeCell ref="B1645:C1645"/>
    <mergeCell ref="D1645:E1645"/>
    <mergeCell ref="D1641:E1641"/>
    <mergeCell ref="F1641:H1641"/>
    <mergeCell ref="I1641:L1641"/>
    <mergeCell ref="B1642:C1643"/>
    <mergeCell ref="D1642:E1643"/>
    <mergeCell ref="F1642:H1643"/>
    <mergeCell ref="I1642:L1643"/>
    <mergeCell ref="A1639:A1641"/>
    <mergeCell ref="B1639:C1639"/>
    <mergeCell ref="D1639:E1639"/>
    <mergeCell ref="F1639:H1639"/>
    <mergeCell ref="I1639:L1639"/>
    <mergeCell ref="B1640:C1640"/>
    <mergeCell ref="D1640:E1640"/>
    <mergeCell ref="F1640:H1640"/>
    <mergeCell ref="I1640:L1640"/>
    <mergeCell ref="B1641:C1641"/>
    <mergeCell ref="A1649:A1650"/>
    <mergeCell ref="B1650:C1650"/>
    <mergeCell ref="D1650:E1650"/>
    <mergeCell ref="F1650:H1650"/>
    <mergeCell ref="I1650:L1650"/>
    <mergeCell ref="M1650:M1651"/>
    <mergeCell ref="B1651:C1651"/>
    <mergeCell ref="D1651:E1651"/>
    <mergeCell ref="B1647:C1647"/>
    <mergeCell ref="D1647:E1647"/>
    <mergeCell ref="F1647:H1647"/>
    <mergeCell ref="I1647:L1647"/>
    <mergeCell ref="B1648:C1649"/>
    <mergeCell ref="D1648:E1649"/>
    <mergeCell ref="F1648:H1649"/>
    <mergeCell ref="I1648:L1649"/>
    <mergeCell ref="F1645:H1645"/>
    <mergeCell ref="I1645:L1645"/>
    <mergeCell ref="B1646:C1646"/>
    <mergeCell ref="D1646:E1646"/>
    <mergeCell ref="F1646:H1646"/>
    <mergeCell ref="I1646:L1646"/>
    <mergeCell ref="B1653:C1653"/>
    <mergeCell ref="D1653:E1653"/>
    <mergeCell ref="F1653:H1653"/>
    <mergeCell ref="I1653:L1653"/>
    <mergeCell ref="M1653:M1654"/>
    <mergeCell ref="B1654:C1654"/>
    <mergeCell ref="D1654:E1654"/>
    <mergeCell ref="F1654:H1654"/>
    <mergeCell ref="I1654:L1654"/>
    <mergeCell ref="F1651:H1651"/>
    <mergeCell ref="I1651:L1651"/>
    <mergeCell ref="B1652:C1652"/>
    <mergeCell ref="D1652:E1652"/>
    <mergeCell ref="F1652:H1652"/>
    <mergeCell ref="I1652:L1652"/>
    <mergeCell ref="M1648:M1649"/>
    <mergeCell ref="N1648:N1649"/>
    <mergeCell ref="F1660:H1660"/>
    <mergeCell ref="I1660:L1660"/>
    <mergeCell ref="B1661:C1661"/>
    <mergeCell ref="M1656:M1657"/>
    <mergeCell ref="B1657:C1657"/>
    <mergeCell ref="D1657:E1657"/>
    <mergeCell ref="F1657:H1657"/>
    <mergeCell ref="I1657:L1657"/>
    <mergeCell ref="B1658:C1658"/>
    <mergeCell ref="D1658:E1658"/>
    <mergeCell ref="F1658:H1658"/>
    <mergeCell ref="I1658:L1658"/>
    <mergeCell ref="B1655:C1655"/>
    <mergeCell ref="D1655:E1655"/>
    <mergeCell ref="F1655:H1655"/>
    <mergeCell ref="I1655:L1655"/>
    <mergeCell ref="B1656:C1656"/>
    <mergeCell ref="D1656:E1656"/>
    <mergeCell ref="F1656:H1656"/>
    <mergeCell ref="I1656:L1656"/>
    <mergeCell ref="A1665:A1666"/>
    <mergeCell ref="B1665:C1665"/>
    <mergeCell ref="D1665:E1665"/>
    <mergeCell ref="F1665:H1665"/>
    <mergeCell ref="I1665:L1665"/>
    <mergeCell ref="B1666:C1666"/>
    <mergeCell ref="D1666:E1666"/>
    <mergeCell ref="F1666:H1666"/>
    <mergeCell ref="I1666:L1666"/>
    <mergeCell ref="F1663:H1663"/>
    <mergeCell ref="I1663:L1663"/>
    <mergeCell ref="B1664:C1664"/>
    <mergeCell ref="D1664:E1664"/>
    <mergeCell ref="F1664:H1664"/>
    <mergeCell ref="I1664:L1664"/>
    <mergeCell ref="D1661:E1661"/>
    <mergeCell ref="F1661:H1661"/>
    <mergeCell ref="I1661:L1661"/>
    <mergeCell ref="A1662:A1664"/>
    <mergeCell ref="B1662:C1662"/>
    <mergeCell ref="D1662:E1662"/>
    <mergeCell ref="F1662:H1662"/>
    <mergeCell ref="I1662:L1662"/>
    <mergeCell ref="B1663:C1663"/>
    <mergeCell ref="D1663:E1663"/>
    <mergeCell ref="A1659:A1661"/>
    <mergeCell ref="B1659:C1659"/>
    <mergeCell ref="D1659:E1659"/>
    <mergeCell ref="F1659:H1659"/>
    <mergeCell ref="I1659:L1659"/>
    <mergeCell ref="B1660:C1660"/>
    <mergeCell ref="D1660:E1660"/>
    <mergeCell ref="N1672:N1673"/>
    <mergeCell ref="D1670:E1670"/>
    <mergeCell ref="F1670:H1670"/>
    <mergeCell ref="I1670:L1670"/>
    <mergeCell ref="B1671:C1671"/>
    <mergeCell ref="D1671:E1671"/>
    <mergeCell ref="F1671:H1671"/>
    <mergeCell ref="I1671:L1671"/>
    <mergeCell ref="B1668:C1668"/>
    <mergeCell ref="D1668:E1668"/>
    <mergeCell ref="F1668:H1668"/>
    <mergeCell ref="I1668:L1668"/>
    <mergeCell ref="A1669:A1671"/>
    <mergeCell ref="B1669:C1669"/>
    <mergeCell ref="D1669:E1669"/>
    <mergeCell ref="F1669:H1669"/>
    <mergeCell ref="I1669:L1669"/>
    <mergeCell ref="B1670:C1670"/>
    <mergeCell ref="B1676:C1676"/>
    <mergeCell ref="D1676:E1676"/>
    <mergeCell ref="F1676:H1676"/>
    <mergeCell ref="I1676:L1676"/>
    <mergeCell ref="B1677:C1677"/>
    <mergeCell ref="D1677:E1677"/>
    <mergeCell ref="F1677:H1677"/>
    <mergeCell ref="I1677:L1677"/>
    <mergeCell ref="A1673:A1674"/>
    <mergeCell ref="B1674:C1674"/>
    <mergeCell ref="D1674:E1674"/>
    <mergeCell ref="F1674:H1674"/>
    <mergeCell ref="I1674:L1674"/>
    <mergeCell ref="M1674:M1676"/>
    <mergeCell ref="B1675:C1675"/>
    <mergeCell ref="D1675:E1675"/>
    <mergeCell ref="F1675:H1675"/>
    <mergeCell ref="I1675:L1675"/>
    <mergeCell ref="B1672:C1673"/>
    <mergeCell ref="D1672:E1673"/>
    <mergeCell ref="F1672:H1673"/>
    <mergeCell ref="I1672:L1673"/>
    <mergeCell ref="M1672:M1673"/>
    <mergeCell ref="D1680:E1680"/>
    <mergeCell ref="F1680:H1680"/>
    <mergeCell ref="I1680:L1680"/>
    <mergeCell ref="A1681:A1683"/>
    <mergeCell ref="B1681:C1681"/>
    <mergeCell ref="D1681:E1681"/>
    <mergeCell ref="F1681:H1681"/>
    <mergeCell ref="I1681:L1681"/>
    <mergeCell ref="B1682:C1682"/>
    <mergeCell ref="D1682:E1682"/>
    <mergeCell ref="A1678:A1680"/>
    <mergeCell ref="B1678:C1678"/>
    <mergeCell ref="D1678:E1678"/>
    <mergeCell ref="F1678:H1678"/>
    <mergeCell ref="I1678:L1678"/>
    <mergeCell ref="B1679:C1679"/>
    <mergeCell ref="D1679:E1679"/>
    <mergeCell ref="F1679:H1679"/>
    <mergeCell ref="I1679:L1679"/>
    <mergeCell ref="B1680:C1680"/>
    <mergeCell ref="A1685:A1686"/>
    <mergeCell ref="B1686:C1686"/>
    <mergeCell ref="D1686:E1686"/>
    <mergeCell ref="F1686:H1686"/>
    <mergeCell ref="I1686:L1686"/>
    <mergeCell ref="B1687:C1687"/>
    <mergeCell ref="D1687:E1687"/>
    <mergeCell ref="F1687:H1687"/>
    <mergeCell ref="I1687:L1687"/>
    <mergeCell ref="B1684:C1685"/>
    <mergeCell ref="D1684:E1685"/>
    <mergeCell ref="F1684:H1685"/>
    <mergeCell ref="I1684:L1685"/>
    <mergeCell ref="M1684:M1685"/>
    <mergeCell ref="N1684:N1685"/>
    <mergeCell ref="F1682:H1682"/>
    <mergeCell ref="I1682:L1682"/>
    <mergeCell ref="B1683:C1683"/>
    <mergeCell ref="D1683:E1683"/>
    <mergeCell ref="F1683:H1683"/>
    <mergeCell ref="I1683:L1683"/>
    <mergeCell ref="B1692:C1692"/>
    <mergeCell ref="D1692:E1692"/>
    <mergeCell ref="F1692:H1692"/>
    <mergeCell ref="I1692:L1692"/>
    <mergeCell ref="M1692:M1693"/>
    <mergeCell ref="B1693:C1693"/>
    <mergeCell ref="D1693:E1693"/>
    <mergeCell ref="F1693:H1693"/>
    <mergeCell ref="I1693:L1693"/>
    <mergeCell ref="D1690:E1690"/>
    <mergeCell ref="F1690:H1690"/>
    <mergeCell ref="I1690:L1690"/>
    <mergeCell ref="B1691:C1691"/>
    <mergeCell ref="D1691:E1691"/>
    <mergeCell ref="F1691:H1691"/>
    <mergeCell ref="I1691:L1691"/>
    <mergeCell ref="B1688:C1688"/>
    <mergeCell ref="D1688:E1688"/>
    <mergeCell ref="F1688:H1688"/>
    <mergeCell ref="I1688:L1688"/>
    <mergeCell ref="M1688:M1690"/>
    <mergeCell ref="B1689:C1689"/>
    <mergeCell ref="D1689:E1689"/>
    <mergeCell ref="F1689:H1689"/>
    <mergeCell ref="I1689:L1689"/>
    <mergeCell ref="B1690:C1690"/>
    <mergeCell ref="F1698:H1698"/>
    <mergeCell ref="I1698:L1698"/>
    <mergeCell ref="B1699:C1699"/>
    <mergeCell ref="D1699:E1699"/>
    <mergeCell ref="F1699:H1699"/>
    <mergeCell ref="I1699:L1699"/>
    <mergeCell ref="M1695:M1696"/>
    <mergeCell ref="N1695:N1696"/>
    <mergeCell ref="A1696:A1697"/>
    <mergeCell ref="B1697:C1697"/>
    <mergeCell ref="D1697:E1697"/>
    <mergeCell ref="F1697:H1697"/>
    <mergeCell ref="I1697:L1697"/>
    <mergeCell ref="M1697:M1706"/>
    <mergeCell ref="B1698:C1698"/>
    <mergeCell ref="D1698:E1698"/>
    <mergeCell ref="B1694:C1694"/>
    <mergeCell ref="D1694:E1694"/>
    <mergeCell ref="F1694:H1694"/>
    <mergeCell ref="I1694:L1694"/>
    <mergeCell ref="B1695:C1696"/>
    <mergeCell ref="D1695:E1696"/>
    <mergeCell ref="F1695:H1696"/>
    <mergeCell ref="I1695:L1696"/>
    <mergeCell ref="B1704:C1704"/>
    <mergeCell ref="D1704:E1704"/>
    <mergeCell ref="F1704:H1704"/>
    <mergeCell ref="I1704:L1704"/>
    <mergeCell ref="B1705:C1705"/>
    <mergeCell ref="D1705:E1705"/>
    <mergeCell ref="F1705:H1705"/>
    <mergeCell ref="I1705:L1705"/>
    <mergeCell ref="B1702:C1702"/>
    <mergeCell ref="D1702:E1702"/>
    <mergeCell ref="F1702:H1702"/>
    <mergeCell ref="I1702:L1702"/>
    <mergeCell ref="B1703:C1703"/>
    <mergeCell ref="D1703:E1703"/>
    <mergeCell ref="F1703:H1703"/>
    <mergeCell ref="I1703:L1703"/>
    <mergeCell ref="B1700:C1700"/>
    <mergeCell ref="D1700:E1700"/>
    <mergeCell ref="F1700:H1700"/>
    <mergeCell ref="I1700:L1700"/>
    <mergeCell ref="B1701:C1701"/>
    <mergeCell ref="D1701:E1701"/>
    <mergeCell ref="F1701:H1701"/>
    <mergeCell ref="I1701:L1701"/>
    <mergeCell ref="A1712:A1720"/>
    <mergeCell ref="B1712:C1712"/>
    <mergeCell ref="D1712:E1712"/>
    <mergeCell ref="F1712:H1712"/>
    <mergeCell ref="I1712:L1712"/>
    <mergeCell ref="A1709:A1711"/>
    <mergeCell ref="B1709:C1709"/>
    <mergeCell ref="D1709:E1709"/>
    <mergeCell ref="F1709:H1709"/>
    <mergeCell ref="I1709:L1709"/>
    <mergeCell ref="B1710:C1710"/>
    <mergeCell ref="D1710:E1710"/>
    <mergeCell ref="F1710:H1710"/>
    <mergeCell ref="I1710:L1710"/>
    <mergeCell ref="B1706:C1706"/>
    <mergeCell ref="D1706:E1706"/>
    <mergeCell ref="F1706:H1706"/>
    <mergeCell ref="I1706:L1706"/>
    <mergeCell ref="B1707:C1707"/>
    <mergeCell ref="D1707:E1707"/>
    <mergeCell ref="F1707:H1707"/>
    <mergeCell ref="I1707:L1707"/>
    <mergeCell ref="B1715:C1715"/>
    <mergeCell ref="D1715:E1715"/>
    <mergeCell ref="F1715:H1715"/>
    <mergeCell ref="I1715:L1715"/>
    <mergeCell ref="B1716:C1716"/>
    <mergeCell ref="D1716:E1716"/>
    <mergeCell ref="F1716:H1716"/>
    <mergeCell ref="I1716:L1716"/>
    <mergeCell ref="B1713:C1713"/>
    <mergeCell ref="D1713:E1713"/>
    <mergeCell ref="F1713:H1713"/>
    <mergeCell ref="I1713:L1713"/>
    <mergeCell ref="B1714:C1714"/>
    <mergeCell ref="D1714:E1714"/>
    <mergeCell ref="F1714:H1714"/>
    <mergeCell ref="I1714:L1714"/>
    <mergeCell ref="M1710:N1710"/>
    <mergeCell ref="B1711:C1711"/>
    <mergeCell ref="D1711:E1711"/>
    <mergeCell ref="F1711:H1711"/>
    <mergeCell ref="I1711:L1711"/>
    <mergeCell ref="B1723:C1723"/>
    <mergeCell ref="B1719:C1719"/>
    <mergeCell ref="D1719:E1719"/>
    <mergeCell ref="F1719:H1719"/>
    <mergeCell ref="I1719:L1719"/>
    <mergeCell ref="B1720:C1720"/>
    <mergeCell ref="D1720:E1720"/>
    <mergeCell ref="F1720:H1720"/>
    <mergeCell ref="I1720:L1720"/>
    <mergeCell ref="B1717:C1717"/>
    <mergeCell ref="D1717:E1717"/>
    <mergeCell ref="F1717:H1717"/>
    <mergeCell ref="I1717:L1717"/>
    <mergeCell ref="B1718:C1718"/>
    <mergeCell ref="D1718:E1718"/>
    <mergeCell ref="F1718:H1718"/>
    <mergeCell ref="I1718:L1718"/>
    <mergeCell ref="F1727:H1727"/>
    <mergeCell ref="I1727:L1727"/>
    <mergeCell ref="B1728:C1728"/>
    <mergeCell ref="D1728:E1728"/>
    <mergeCell ref="F1728:H1728"/>
    <mergeCell ref="I1728:L1728"/>
    <mergeCell ref="M1724:M1725"/>
    <mergeCell ref="N1724:N1725"/>
    <mergeCell ref="A1725:A1726"/>
    <mergeCell ref="B1726:C1726"/>
    <mergeCell ref="D1726:E1726"/>
    <mergeCell ref="F1726:H1726"/>
    <mergeCell ref="I1726:L1726"/>
    <mergeCell ref="M1726:M1731"/>
    <mergeCell ref="B1727:C1727"/>
    <mergeCell ref="D1727:E1727"/>
    <mergeCell ref="D1723:E1723"/>
    <mergeCell ref="F1723:H1723"/>
    <mergeCell ref="I1723:L1723"/>
    <mergeCell ref="B1724:C1725"/>
    <mergeCell ref="D1724:E1725"/>
    <mergeCell ref="F1724:H1725"/>
    <mergeCell ref="I1724:L1725"/>
    <mergeCell ref="A1721:A1723"/>
    <mergeCell ref="B1721:C1721"/>
    <mergeCell ref="D1721:E1721"/>
    <mergeCell ref="F1721:H1721"/>
    <mergeCell ref="I1721:L1721"/>
    <mergeCell ref="B1722:C1722"/>
    <mergeCell ref="D1722:E1722"/>
    <mergeCell ref="F1722:H1722"/>
    <mergeCell ref="I1722:L1722"/>
    <mergeCell ref="M1733:M1738"/>
    <mergeCell ref="B1734:C1734"/>
    <mergeCell ref="D1734:E1734"/>
    <mergeCell ref="F1734:H1734"/>
    <mergeCell ref="I1734:L1734"/>
    <mergeCell ref="B1735:C1735"/>
    <mergeCell ref="B1731:C1731"/>
    <mergeCell ref="D1731:E1731"/>
    <mergeCell ref="F1731:H1731"/>
    <mergeCell ref="I1731:L1731"/>
    <mergeCell ref="B1732:C1732"/>
    <mergeCell ref="D1732:E1732"/>
    <mergeCell ref="F1732:H1732"/>
    <mergeCell ref="I1732:L1732"/>
    <mergeCell ref="B1729:C1729"/>
    <mergeCell ref="D1729:E1729"/>
    <mergeCell ref="F1729:H1729"/>
    <mergeCell ref="I1729:L1729"/>
    <mergeCell ref="B1730:C1730"/>
    <mergeCell ref="D1730:E1730"/>
    <mergeCell ref="F1730:H1730"/>
    <mergeCell ref="I1730:L1730"/>
    <mergeCell ref="B1737:C1737"/>
    <mergeCell ref="D1737:E1737"/>
    <mergeCell ref="F1737:H1737"/>
    <mergeCell ref="I1737:L1737"/>
    <mergeCell ref="B1738:C1738"/>
    <mergeCell ref="D1738:E1738"/>
    <mergeCell ref="F1738:H1738"/>
    <mergeCell ref="I1738:L1738"/>
    <mergeCell ref="D1735:E1735"/>
    <mergeCell ref="F1735:H1735"/>
    <mergeCell ref="I1735:L1735"/>
    <mergeCell ref="B1736:C1736"/>
    <mergeCell ref="D1736:E1736"/>
    <mergeCell ref="F1736:H1736"/>
    <mergeCell ref="I1736:L1736"/>
    <mergeCell ref="B1733:C1733"/>
    <mergeCell ref="D1733:E1733"/>
    <mergeCell ref="F1733:H1733"/>
    <mergeCell ref="I1733:L1733"/>
    <mergeCell ref="D1741:E1741"/>
    <mergeCell ref="F1741:H1741"/>
    <mergeCell ref="I1741:L1741"/>
    <mergeCell ref="B1742:C1742"/>
    <mergeCell ref="D1742:E1742"/>
    <mergeCell ref="F1742:H1742"/>
    <mergeCell ref="I1742:L1742"/>
    <mergeCell ref="B1739:C1739"/>
    <mergeCell ref="D1739:E1739"/>
    <mergeCell ref="F1739:H1739"/>
    <mergeCell ref="I1739:L1739"/>
    <mergeCell ref="A1740:A1742"/>
    <mergeCell ref="B1740:C1740"/>
    <mergeCell ref="D1740:E1740"/>
    <mergeCell ref="F1740:H1740"/>
    <mergeCell ref="I1740:L1740"/>
    <mergeCell ref="B1741:C1741"/>
    <mergeCell ref="D1746:E1746"/>
    <mergeCell ref="F1746:H1746"/>
    <mergeCell ref="I1746:L1746"/>
    <mergeCell ref="A1747:A1749"/>
    <mergeCell ref="B1747:C1747"/>
    <mergeCell ref="D1747:E1747"/>
    <mergeCell ref="F1747:H1747"/>
    <mergeCell ref="I1747:L1747"/>
    <mergeCell ref="B1748:C1748"/>
    <mergeCell ref="D1748:E1748"/>
    <mergeCell ref="A1744:A1746"/>
    <mergeCell ref="B1744:C1744"/>
    <mergeCell ref="D1744:E1744"/>
    <mergeCell ref="F1744:H1744"/>
    <mergeCell ref="I1744:L1744"/>
    <mergeCell ref="B1745:C1745"/>
    <mergeCell ref="D1745:E1745"/>
    <mergeCell ref="F1745:H1745"/>
    <mergeCell ref="I1745:L1745"/>
    <mergeCell ref="B1746:C1746"/>
    <mergeCell ref="A1751:A1752"/>
    <mergeCell ref="B1752:C1752"/>
    <mergeCell ref="D1752:E1752"/>
    <mergeCell ref="F1752:H1752"/>
    <mergeCell ref="I1752:L1752"/>
    <mergeCell ref="B1753:C1753"/>
    <mergeCell ref="D1753:E1753"/>
    <mergeCell ref="F1753:H1753"/>
    <mergeCell ref="I1753:L1753"/>
    <mergeCell ref="B1750:C1751"/>
    <mergeCell ref="D1750:E1751"/>
    <mergeCell ref="F1750:H1751"/>
    <mergeCell ref="I1750:L1751"/>
    <mergeCell ref="M1750:M1751"/>
    <mergeCell ref="N1750:N1751"/>
    <mergeCell ref="F1748:H1748"/>
    <mergeCell ref="I1748:L1748"/>
    <mergeCell ref="B1749:C1749"/>
    <mergeCell ref="D1749:E1749"/>
    <mergeCell ref="F1749:H1749"/>
    <mergeCell ref="I1749:L1749"/>
    <mergeCell ref="B1756:C1756"/>
    <mergeCell ref="D1756:E1756"/>
    <mergeCell ref="F1756:H1756"/>
    <mergeCell ref="I1756:L1756"/>
    <mergeCell ref="A1757:A1759"/>
    <mergeCell ref="B1757:C1757"/>
    <mergeCell ref="D1757:E1757"/>
    <mergeCell ref="F1757:H1757"/>
    <mergeCell ref="I1757:L1757"/>
    <mergeCell ref="B1758:C1758"/>
    <mergeCell ref="B1754:C1754"/>
    <mergeCell ref="D1754:E1754"/>
    <mergeCell ref="F1754:H1754"/>
    <mergeCell ref="I1754:L1754"/>
    <mergeCell ref="M1754:M1755"/>
    <mergeCell ref="B1755:C1755"/>
    <mergeCell ref="D1755:E1755"/>
    <mergeCell ref="F1755:H1755"/>
    <mergeCell ref="I1755:L1755"/>
    <mergeCell ref="A1761:A1762"/>
    <mergeCell ref="B1762:C1762"/>
    <mergeCell ref="D1762:E1762"/>
    <mergeCell ref="F1762:H1762"/>
    <mergeCell ref="I1762:L1762"/>
    <mergeCell ref="B1763:C1763"/>
    <mergeCell ref="D1763:E1763"/>
    <mergeCell ref="F1763:H1763"/>
    <mergeCell ref="I1763:L1763"/>
    <mergeCell ref="B1760:C1761"/>
    <mergeCell ref="D1760:E1761"/>
    <mergeCell ref="F1760:H1761"/>
    <mergeCell ref="I1760:L1761"/>
    <mergeCell ref="M1760:M1761"/>
    <mergeCell ref="N1760:N1761"/>
    <mergeCell ref="D1758:E1758"/>
    <mergeCell ref="F1758:H1758"/>
    <mergeCell ref="I1758:L1758"/>
    <mergeCell ref="B1759:C1759"/>
    <mergeCell ref="D1759:E1759"/>
    <mergeCell ref="F1759:H1759"/>
    <mergeCell ref="I1759:L1759"/>
    <mergeCell ref="B1768:C1768"/>
    <mergeCell ref="D1768:E1768"/>
    <mergeCell ref="F1768:H1768"/>
    <mergeCell ref="I1768:L1768"/>
    <mergeCell ref="B1769:C1769"/>
    <mergeCell ref="D1769:E1769"/>
    <mergeCell ref="F1769:H1769"/>
    <mergeCell ref="I1769:L1769"/>
    <mergeCell ref="B1766:C1766"/>
    <mergeCell ref="D1766:E1766"/>
    <mergeCell ref="F1766:H1766"/>
    <mergeCell ref="I1766:L1766"/>
    <mergeCell ref="B1767:C1767"/>
    <mergeCell ref="D1767:E1767"/>
    <mergeCell ref="F1767:H1767"/>
    <mergeCell ref="I1767:L1767"/>
    <mergeCell ref="B1764:C1764"/>
    <mergeCell ref="D1764:E1764"/>
    <mergeCell ref="F1764:H1764"/>
    <mergeCell ref="I1764:L1764"/>
    <mergeCell ref="B1765:C1765"/>
    <mergeCell ref="D1765:E1765"/>
    <mergeCell ref="F1765:H1765"/>
    <mergeCell ref="I1765:L1765"/>
    <mergeCell ref="B1774:C1774"/>
    <mergeCell ref="D1774:E1774"/>
    <mergeCell ref="F1774:H1774"/>
    <mergeCell ref="I1774:L1774"/>
    <mergeCell ref="B1775:C1775"/>
    <mergeCell ref="D1775:E1775"/>
    <mergeCell ref="F1775:H1775"/>
    <mergeCell ref="I1775:L1775"/>
    <mergeCell ref="B1772:C1772"/>
    <mergeCell ref="D1772:E1772"/>
    <mergeCell ref="F1772:H1772"/>
    <mergeCell ref="I1772:L1772"/>
    <mergeCell ref="B1773:C1773"/>
    <mergeCell ref="D1773:E1773"/>
    <mergeCell ref="F1773:H1773"/>
    <mergeCell ref="I1773:L1773"/>
    <mergeCell ref="B1770:C1770"/>
    <mergeCell ref="D1770:E1770"/>
    <mergeCell ref="F1770:H1770"/>
    <mergeCell ref="I1770:L1770"/>
    <mergeCell ref="B1771:C1771"/>
    <mergeCell ref="D1771:E1771"/>
    <mergeCell ref="F1771:H1771"/>
    <mergeCell ref="I1771:L1771"/>
    <mergeCell ref="B1780:C1780"/>
    <mergeCell ref="D1780:E1780"/>
    <mergeCell ref="F1780:H1780"/>
    <mergeCell ref="I1780:L1780"/>
    <mergeCell ref="B1781:C1781"/>
    <mergeCell ref="D1781:E1781"/>
    <mergeCell ref="F1781:H1781"/>
    <mergeCell ref="I1781:L1781"/>
    <mergeCell ref="B1778:C1778"/>
    <mergeCell ref="D1778:E1778"/>
    <mergeCell ref="F1778:H1778"/>
    <mergeCell ref="I1778:L1778"/>
    <mergeCell ref="B1779:C1779"/>
    <mergeCell ref="D1779:E1779"/>
    <mergeCell ref="F1779:H1779"/>
    <mergeCell ref="I1779:L1779"/>
    <mergeCell ref="B1776:C1776"/>
    <mergeCell ref="D1776:E1776"/>
    <mergeCell ref="F1776:H1776"/>
    <mergeCell ref="I1776:L1776"/>
    <mergeCell ref="B1777:C1777"/>
    <mergeCell ref="D1777:E1777"/>
    <mergeCell ref="F1777:H1777"/>
    <mergeCell ref="I1777:L1777"/>
    <mergeCell ref="A1785:A1786"/>
    <mergeCell ref="B1785:C1785"/>
    <mergeCell ref="D1785:E1785"/>
    <mergeCell ref="F1785:H1785"/>
    <mergeCell ref="I1785:L1785"/>
    <mergeCell ref="B1786:C1786"/>
    <mergeCell ref="D1786:E1786"/>
    <mergeCell ref="F1786:H1786"/>
    <mergeCell ref="I1786:L1786"/>
    <mergeCell ref="B1782:C1782"/>
    <mergeCell ref="D1782:E1782"/>
    <mergeCell ref="F1782:H1782"/>
    <mergeCell ref="I1782:L1782"/>
    <mergeCell ref="B1783:C1783"/>
    <mergeCell ref="D1783:E1783"/>
    <mergeCell ref="F1783:H1783"/>
    <mergeCell ref="I1783:L1783"/>
    <mergeCell ref="F1789:H1789"/>
    <mergeCell ref="I1789:L1789"/>
    <mergeCell ref="A1790:A1792"/>
    <mergeCell ref="B1790:C1790"/>
    <mergeCell ref="D1790:E1790"/>
    <mergeCell ref="F1790:H1790"/>
    <mergeCell ref="I1790:L1790"/>
    <mergeCell ref="B1791:C1791"/>
    <mergeCell ref="D1791:E1791"/>
    <mergeCell ref="F1791:H1791"/>
    <mergeCell ref="A1787:A1789"/>
    <mergeCell ref="B1787:C1787"/>
    <mergeCell ref="D1787:E1787"/>
    <mergeCell ref="F1787:H1787"/>
    <mergeCell ref="I1787:L1787"/>
    <mergeCell ref="B1788:C1788"/>
    <mergeCell ref="D1788:H1788"/>
    <mergeCell ref="I1788:L1788"/>
    <mergeCell ref="B1789:C1789"/>
    <mergeCell ref="D1789:E1789"/>
    <mergeCell ref="B1794:C1794"/>
    <mergeCell ref="D1794:H1794"/>
    <mergeCell ref="I1794:L1794"/>
    <mergeCell ref="B1795:C1795"/>
    <mergeCell ref="D1795:E1795"/>
    <mergeCell ref="F1795:H1795"/>
    <mergeCell ref="I1795:L1795"/>
    <mergeCell ref="I1791:L1791"/>
    <mergeCell ref="B1792:C1792"/>
    <mergeCell ref="D1792:E1792"/>
    <mergeCell ref="F1792:H1792"/>
    <mergeCell ref="I1792:L1792"/>
    <mergeCell ref="A1793:A1795"/>
    <mergeCell ref="B1793:C1793"/>
    <mergeCell ref="D1793:E1793"/>
    <mergeCell ref="F1793:H1793"/>
    <mergeCell ref="I1793:L1793"/>
    <mergeCell ref="F1800:H1800"/>
    <mergeCell ref="I1800:L1800"/>
    <mergeCell ref="B1801:C1801"/>
    <mergeCell ref="D1801:E1801"/>
    <mergeCell ref="F1801:H1801"/>
    <mergeCell ref="I1801:L1801"/>
    <mergeCell ref="D1798:E1798"/>
    <mergeCell ref="F1798:H1798"/>
    <mergeCell ref="I1798:L1798"/>
    <mergeCell ref="A1799:A1801"/>
    <mergeCell ref="B1799:C1799"/>
    <mergeCell ref="D1799:E1799"/>
    <mergeCell ref="F1799:H1799"/>
    <mergeCell ref="I1799:L1799"/>
    <mergeCell ref="B1800:C1800"/>
    <mergeCell ref="D1800:E1800"/>
    <mergeCell ref="A1796:A1798"/>
    <mergeCell ref="B1796:C1796"/>
    <mergeCell ref="D1796:E1796"/>
    <mergeCell ref="F1796:H1796"/>
    <mergeCell ref="I1796:L1796"/>
    <mergeCell ref="B1797:C1797"/>
    <mergeCell ref="D1797:E1797"/>
    <mergeCell ref="F1797:H1797"/>
    <mergeCell ref="I1797:L1797"/>
    <mergeCell ref="B1798:C1798"/>
    <mergeCell ref="N1808:N1809"/>
    <mergeCell ref="F1806:H1806"/>
    <mergeCell ref="I1806:L1806"/>
    <mergeCell ref="B1807:C1807"/>
    <mergeCell ref="D1807:E1807"/>
    <mergeCell ref="F1807:H1807"/>
    <mergeCell ref="I1807:L1807"/>
    <mergeCell ref="D1804:E1804"/>
    <mergeCell ref="F1804:H1804"/>
    <mergeCell ref="I1804:L1804"/>
    <mergeCell ref="A1805:A1807"/>
    <mergeCell ref="B1805:C1805"/>
    <mergeCell ref="D1805:E1805"/>
    <mergeCell ref="F1805:H1805"/>
    <mergeCell ref="I1805:L1805"/>
    <mergeCell ref="B1806:C1806"/>
    <mergeCell ref="D1806:E1806"/>
    <mergeCell ref="A1802:A1804"/>
    <mergeCell ref="B1802:C1802"/>
    <mergeCell ref="D1802:E1802"/>
    <mergeCell ref="F1802:H1802"/>
    <mergeCell ref="I1802:L1802"/>
    <mergeCell ref="B1803:C1803"/>
    <mergeCell ref="D1803:E1803"/>
    <mergeCell ref="F1803:H1803"/>
    <mergeCell ref="I1803:L1803"/>
    <mergeCell ref="B1804:C1804"/>
    <mergeCell ref="B1812:C1812"/>
    <mergeCell ref="D1812:E1812"/>
    <mergeCell ref="F1812:H1812"/>
    <mergeCell ref="I1812:L1812"/>
    <mergeCell ref="B1813:C1813"/>
    <mergeCell ref="D1813:E1813"/>
    <mergeCell ref="F1813:H1813"/>
    <mergeCell ref="I1813:L1813"/>
    <mergeCell ref="A1809:A1810"/>
    <mergeCell ref="B1810:C1810"/>
    <mergeCell ref="D1810:E1810"/>
    <mergeCell ref="F1810:H1810"/>
    <mergeCell ref="I1810:L1810"/>
    <mergeCell ref="M1810:M1812"/>
    <mergeCell ref="B1811:C1811"/>
    <mergeCell ref="D1811:E1811"/>
    <mergeCell ref="F1811:H1811"/>
    <mergeCell ref="I1811:L1811"/>
    <mergeCell ref="B1808:C1809"/>
    <mergeCell ref="D1808:E1809"/>
    <mergeCell ref="F1808:H1809"/>
    <mergeCell ref="I1808:L1809"/>
    <mergeCell ref="M1808:M1809"/>
    <mergeCell ref="D1816:E1816"/>
    <mergeCell ref="F1816:H1816"/>
    <mergeCell ref="I1816:L1816"/>
    <mergeCell ref="A1817:A1818"/>
    <mergeCell ref="B1817:C1817"/>
    <mergeCell ref="D1817:E1817"/>
    <mergeCell ref="F1817:H1817"/>
    <mergeCell ref="I1817:L1817"/>
    <mergeCell ref="B1818:C1818"/>
    <mergeCell ref="D1818:H1818"/>
    <mergeCell ref="A1814:A1816"/>
    <mergeCell ref="B1814:C1814"/>
    <mergeCell ref="D1814:E1814"/>
    <mergeCell ref="F1814:H1814"/>
    <mergeCell ref="I1814:L1814"/>
    <mergeCell ref="B1815:C1815"/>
    <mergeCell ref="D1815:E1815"/>
    <mergeCell ref="F1815:H1815"/>
    <mergeCell ref="I1815:L1815"/>
    <mergeCell ref="B1816:C1816"/>
    <mergeCell ref="M1823:M1824"/>
    <mergeCell ref="B1824:E1824"/>
    <mergeCell ref="F1824:H1824"/>
    <mergeCell ref="I1824:L1824"/>
    <mergeCell ref="B1825:C1825"/>
    <mergeCell ref="D1825:E1825"/>
    <mergeCell ref="F1825:H1825"/>
    <mergeCell ref="I1825:L1825"/>
    <mergeCell ref="B1822:C1822"/>
    <mergeCell ref="D1822:E1822"/>
    <mergeCell ref="F1822:H1822"/>
    <mergeCell ref="I1822:L1822"/>
    <mergeCell ref="B1823:E1823"/>
    <mergeCell ref="F1823:H1823"/>
    <mergeCell ref="I1823:L1823"/>
    <mergeCell ref="I1818:L1818"/>
    <mergeCell ref="B1820:C1820"/>
    <mergeCell ref="D1820:E1820"/>
    <mergeCell ref="F1820:H1820"/>
    <mergeCell ref="I1820:L1820"/>
    <mergeCell ref="B1821:C1821"/>
    <mergeCell ref="D1821:E1821"/>
    <mergeCell ref="F1821:H1821"/>
    <mergeCell ref="I1821:L1821"/>
    <mergeCell ref="D1830:E1831"/>
    <mergeCell ref="F1830:H1830"/>
    <mergeCell ref="I1830:L1830"/>
    <mergeCell ref="M1830:M1831"/>
    <mergeCell ref="F1831:H1831"/>
    <mergeCell ref="I1831:L1831"/>
    <mergeCell ref="B1828:C1828"/>
    <mergeCell ref="D1828:E1828"/>
    <mergeCell ref="F1828:H1828"/>
    <mergeCell ref="I1828:L1828"/>
    <mergeCell ref="A1829:A1830"/>
    <mergeCell ref="B1829:C1829"/>
    <mergeCell ref="D1829:E1829"/>
    <mergeCell ref="F1829:H1829"/>
    <mergeCell ref="I1829:L1829"/>
    <mergeCell ref="B1830:C1831"/>
    <mergeCell ref="A1826:A1827"/>
    <mergeCell ref="B1826:C1826"/>
    <mergeCell ref="D1826:E1826"/>
    <mergeCell ref="F1826:H1826"/>
    <mergeCell ref="I1826:L1826"/>
    <mergeCell ref="B1827:C1827"/>
    <mergeCell ref="D1827:E1827"/>
    <mergeCell ref="F1827:H1827"/>
    <mergeCell ref="I1827:L1827"/>
    <mergeCell ref="D1834:E1834"/>
    <mergeCell ref="F1834:H1834"/>
    <mergeCell ref="I1834:L1834"/>
    <mergeCell ref="B1835:C1835"/>
    <mergeCell ref="D1835:E1835"/>
    <mergeCell ref="F1835:H1835"/>
    <mergeCell ref="I1835:L1835"/>
    <mergeCell ref="B1832:C1832"/>
    <mergeCell ref="D1832:E1832"/>
    <mergeCell ref="F1832:H1832"/>
    <mergeCell ref="I1832:L1832"/>
    <mergeCell ref="A1833:A1835"/>
    <mergeCell ref="B1833:C1833"/>
    <mergeCell ref="D1833:E1833"/>
    <mergeCell ref="F1833:H1833"/>
    <mergeCell ref="I1833:L1833"/>
    <mergeCell ref="B1834:C1834"/>
    <mergeCell ref="D1838:E1838"/>
    <mergeCell ref="F1838:H1838"/>
    <mergeCell ref="I1838:L1838"/>
    <mergeCell ref="A1839:A1841"/>
    <mergeCell ref="B1839:C1839"/>
    <mergeCell ref="D1839:E1839"/>
    <mergeCell ref="F1839:H1839"/>
    <mergeCell ref="I1839:L1839"/>
    <mergeCell ref="B1840:C1840"/>
    <mergeCell ref="D1840:E1840"/>
    <mergeCell ref="A1836:A1838"/>
    <mergeCell ref="B1836:C1836"/>
    <mergeCell ref="D1836:E1836"/>
    <mergeCell ref="F1836:H1836"/>
    <mergeCell ref="I1836:L1836"/>
    <mergeCell ref="B1837:C1837"/>
    <mergeCell ref="D1837:E1837"/>
    <mergeCell ref="F1837:H1837"/>
    <mergeCell ref="I1837:L1837"/>
    <mergeCell ref="B1838:C1838"/>
    <mergeCell ref="M1843:M1844"/>
    <mergeCell ref="F1844:H1844"/>
    <mergeCell ref="I1844:L1844"/>
    <mergeCell ref="B1845:C1845"/>
    <mergeCell ref="D1845:E1845"/>
    <mergeCell ref="F1845:H1845"/>
    <mergeCell ref="I1845:L1845"/>
    <mergeCell ref="A1842:A1843"/>
    <mergeCell ref="B1842:C1842"/>
    <mergeCell ref="D1842:E1842"/>
    <mergeCell ref="F1842:H1842"/>
    <mergeCell ref="I1842:L1842"/>
    <mergeCell ref="B1843:E1844"/>
    <mergeCell ref="F1843:H1843"/>
    <mergeCell ref="I1843:L1843"/>
    <mergeCell ref="F1840:H1840"/>
    <mergeCell ref="I1840:L1840"/>
    <mergeCell ref="B1841:C1841"/>
    <mergeCell ref="D1841:E1841"/>
    <mergeCell ref="F1841:H1841"/>
    <mergeCell ref="I1841:L1841"/>
    <mergeCell ref="D1848:E1848"/>
    <mergeCell ref="F1848:H1848"/>
    <mergeCell ref="I1848:L1848"/>
    <mergeCell ref="A1850:A1852"/>
    <mergeCell ref="B1850:C1850"/>
    <mergeCell ref="D1850:E1850"/>
    <mergeCell ref="F1850:H1850"/>
    <mergeCell ref="I1850:L1850"/>
    <mergeCell ref="B1851:H1851"/>
    <mergeCell ref="I1851:L1851"/>
    <mergeCell ref="A1846:A1848"/>
    <mergeCell ref="B1846:C1846"/>
    <mergeCell ref="D1846:E1846"/>
    <mergeCell ref="F1846:H1846"/>
    <mergeCell ref="I1846:L1846"/>
    <mergeCell ref="B1847:C1847"/>
    <mergeCell ref="D1847:E1847"/>
    <mergeCell ref="F1847:H1847"/>
    <mergeCell ref="I1847:L1847"/>
    <mergeCell ref="B1848:C1848"/>
    <mergeCell ref="B1857:H1857"/>
    <mergeCell ref="I1857:L1857"/>
    <mergeCell ref="B1858:C1858"/>
    <mergeCell ref="D1858:E1858"/>
    <mergeCell ref="F1858:H1858"/>
    <mergeCell ref="I1858:L1858"/>
    <mergeCell ref="I1854:L1854"/>
    <mergeCell ref="B1855:C1855"/>
    <mergeCell ref="D1855:E1855"/>
    <mergeCell ref="F1855:H1855"/>
    <mergeCell ref="I1855:L1855"/>
    <mergeCell ref="A1856:A1858"/>
    <mergeCell ref="B1856:C1856"/>
    <mergeCell ref="D1856:E1856"/>
    <mergeCell ref="F1856:H1856"/>
    <mergeCell ref="I1856:L1856"/>
    <mergeCell ref="B1852:C1852"/>
    <mergeCell ref="D1852:E1852"/>
    <mergeCell ref="F1852:H1852"/>
    <mergeCell ref="I1852:L1852"/>
    <mergeCell ref="A1853:A1855"/>
    <mergeCell ref="B1853:C1853"/>
    <mergeCell ref="D1853:E1853"/>
    <mergeCell ref="F1853:H1853"/>
    <mergeCell ref="I1853:L1853"/>
    <mergeCell ref="B1854:H1854"/>
    <mergeCell ref="I1861:L1861"/>
    <mergeCell ref="A1862:A1864"/>
    <mergeCell ref="B1862:C1862"/>
    <mergeCell ref="D1862:E1862"/>
    <mergeCell ref="F1862:H1862"/>
    <mergeCell ref="I1862:L1862"/>
    <mergeCell ref="B1863:H1863"/>
    <mergeCell ref="I1863:L1863"/>
    <mergeCell ref="B1864:C1864"/>
    <mergeCell ref="D1864:E1864"/>
    <mergeCell ref="A1859:A1861"/>
    <mergeCell ref="B1859:C1859"/>
    <mergeCell ref="D1859:E1859"/>
    <mergeCell ref="F1859:H1859"/>
    <mergeCell ref="I1859:L1859"/>
    <mergeCell ref="B1860:H1860"/>
    <mergeCell ref="I1860:L1860"/>
    <mergeCell ref="B1861:C1861"/>
    <mergeCell ref="D1861:E1861"/>
    <mergeCell ref="F1861:H1861"/>
    <mergeCell ref="D1867:E1867"/>
    <mergeCell ref="F1867:H1867"/>
    <mergeCell ref="I1867:L1867"/>
    <mergeCell ref="A1868:A1870"/>
    <mergeCell ref="B1868:C1868"/>
    <mergeCell ref="D1868:E1868"/>
    <mergeCell ref="F1868:H1868"/>
    <mergeCell ref="I1868:L1868"/>
    <mergeCell ref="B1869:H1869"/>
    <mergeCell ref="I1869:L1869"/>
    <mergeCell ref="F1864:H1864"/>
    <mergeCell ref="I1864:L1864"/>
    <mergeCell ref="A1865:A1867"/>
    <mergeCell ref="B1865:C1865"/>
    <mergeCell ref="D1865:E1865"/>
    <mergeCell ref="F1865:H1865"/>
    <mergeCell ref="I1865:L1865"/>
    <mergeCell ref="B1866:H1866"/>
    <mergeCell ref="I1866:L1866"/>
    <mergeCell ref="B1867:C1867"/>
    <mergeCell ref="I1872:L1872"/>
    <mergeCell ref="B1873:C1873"/>
    <mergeCell ref="D1873:E1873"/>
    <mergeCell ref="F1873:H1873"/>
    <mergeCell ref="I1873:L1873"/>
    <mergeCell ref="B1874:C1875"/>
    <mergeCell ref="D1874:E1875"/>
    <mergeCell ref="F1874:H1875"/>
    <mergeCell ref="I1874:L1875"/>
    <mergeCell ref="B1870:C1870"/>
    <mergeCell ref="D1870:E1870"/>
    <mergeCell ref="F1870:H1870"/>
    <mergeCell ref="I1870:L1870"/>
    <mergeCell ref="A1871:A1873"/>
    <mergeCell ref="B1871:C1871"/>
    <mergeCell ref="D1871:E1871"/>
    <mergeCell ref="F1871:H1871"/>
    <mergeCell ref="I1871:L1871"/>
    <mergeCell ref="B1872:H1872"/>
    <mergeCell ref="M1883:M1898"/>
    <mergeCell ref="B1884:C1884"/>
    <mergeCell ref="D1884:E1884"/>
    <mergeCell ref="F1884:H1884"/>
    <mergeCell ref="I1884:L1884"/>
    <mergeCell ref="B1881:C1882"/>
    <mergeCell ref="D1881:E1882"/>
    <mergeCell ref="F1881:H1882"/>
    <mergeCell ref="I1881:L1882"/>
    <mergeCell ref="M1881:M1882"/>
    <mergeCell ref="N1881:N1882"/>
    <mergeCell ref="M1874:M1875"/>
    <mergeCell ref="N1874:N1875"/>
    <mergeCell ref="A1875:A1876"/>
    <mergeCell ref="B1876:H1879"/>
    <mergeCell ref="I1876:L1876"/>
    <mergeCell ref="M1876:M1879"/>
    <mergeCell ref="I1877:L1877"/>
    <mergeCell ref="I1878:L1878"/>
    <mergeCell ref="I1879:L1879"/>
    <mergeCell ref="B1887:C1887"/>
    <mergeCell ref="D1887:E1887"/>
    <mergeCell ref="F1887:H1887"/>
    <mergeCell ref="I1887:L1887"/>
    <mergeCell ref="B1888:C1888"/>
    <mergeCell ref="D1888:E1888"/>
    <mergeCell ref="F1888:H1888"/>
    <mergeCell ref="I1888:L1888"/>
    <mergeCell ref="B1885:C1885"/>
    <mergeCell ref="D1885:E1885"/>
    <mergeCell ref="F1885:H1885"/>
    <mergeCell ref="I1885:L1885"/>
    <mergeCell ref="B1886:C1886"/>
    <mergeCell ref="D1886:E1886"/>
    <mergeCell ref="F1886:H1886"/>
    <mergeCell ref="I1886:L1886"/>
    <mergeCell ref="A1882:A1883"/>
    <mergeCell ref="B1883:C1883"/>
    <mergeCell ref="D1883:E1883"/>
    <mergeCell ref="F1883:H1883"/>
    <mergeCell ref="I1883:L1883"/>
    <mergeCell ref="B1893:C1893"/>
    <mergeCell ref="D1893:E1893"/>
    <mergeCell ref="F1893:H1893"/>
    <mergeCell ref="I1893:L1893"/>
    <mergeCell ref="B1894:C1894"/>
    <mergeCell ref="D1894:E1894"/>
    <mergeCell ref="F1894:H1894"/>
    <mergeCell ref="I1894:L1894"/>
    <mergeCell ref="B1891:C1891"/>
    <mergeCell ref="D1891:E1891"/>
    <mergeCell ref="F1891:H1891"/>
    <mergeCell ref="I1891:L1891"/>
    <mergeCell ref="B1892:C1892"/>
    <mergeCell ref="D1892:E1892"/>
    <mergeCell ref="F1892:H1892"/>
    <mergeCell ref="I1892:L1892"/>
    <mergeCell ref="B1889:C1889"/>
    <mergeCell ref="D1889:E1889"/>
    <mergeCell ref="F1889:H1889"/>
    <mergeCell ref="I1889:L1889"/>
    <mergeCell ref="B1890:C1890"/>
    <mergeCell ref="D1890:E1890"/>
    <mergeCell ref="F1890:H1890"/>
    <mergeCell ref="I1890:L1890"/>
    <mergeCell ref="B1899:C1899"/>
    <mergeCell ref="D1899:E1899"/>
    <mergeCell ref="F1899:H1899"/>
    <mergeCell ref="I1899:L1899"/>
    <mergeCell ref="B1900:C1900"/>
    <mergeCell ref="D1900:E1900"/>
    <mergeCell ref="F1900:H1900"/>
    <mergeCell ref="I1900:L1900"/>
    <mergeCell ref="B1897:C1897"/>
    <mergeCell ref="D1897:E1897"/>
    <mergeCell ref="F1897:H1897"/>
    <mergeCell ref="I1897:L1897"/>
    <mergeCell ref="B1898:C1898"/>
    <mergeCell ref="D1898:E1898"/>
    <mergeCell ref="F1898:H1898"/>
    <mergeCell ref="I1898:L1898"/>
    <mergeCell ref="B1895:C1895"/>
    <mergeCell ref="D1895:E1895"/>
    <mergeCell ref="F1895:H1895"/>
    <mergeCell ref="I1895:L1895"/>
    <mergeCell ref="B1896:C1896"/>
    <mergeCell ref="D1896:E1896"/>
    <mergeCell ref="F1896:H1896"/>
    <mergeCell ref="I1896:L1896"/>
    <mergeCell ref="M1905:M1908"/>
    <mergeCell ref="B1906:C1906"/>
    <mergeCell ref="D1906:E1906"/>
    <mergeCell ref="F1906:H1906"/>
    <mergeCell ref="I1906:L1906"/>
    <mergeCell ref="B1907:C1907"/>
    <mergeCell ref="D1903:E1903"/>
    <mergeCell ref="F1903:H1903"/>
    <mergeCell ref="I1903:L1903"/>
    <mergeCell ref="B1904:C1904"/>
    <mergeCell ref="D1904:E1904"/>
    <mergeCell ref="F1904:H1904"/>
    <mergeCell ref="I1904:L1904"/>
    <mergeCell ref="M1900:M1903"/>
    <mergeCell ref="B1901:C1901"/>
    <mergeCell ref="D1901:E1901"/>
    <mergeCell ref="F1901:H1901"/>
    <mergeCell ref="I1901:L1901"/>
    <mergeCell ref="B1902:C1902"/>
    <mergeCell ref="D1902:E1902"/>
    <mergeCell ref="F1902:H1902"/>
    <mergeCell ref="I1902:L1902"/>
    <mergeCell ref="B1903:C1903"/>
    <mergeCell ref="B1909:C1909"/>
    <mergeCell ref="D1909:E1909"/>
    <mergeCell ref="F1909:H1909"/>
    <mergeCell ref="I1909:L1909"/>
    <mergeCell ref="B1910:C1910"/>
    <mergeCell ref="D1910:E1910"/>
    <mergeCell ref="F1910:H1910"/>
    <mergeCell ref="I1910:L1910"/>
    <mergeCell ref="D1907:E1907"/>
    <mergeCell ref="F1907:H1907"/>
    <mergeCell ref="I1907:L1907"/>
    <mergeCell ref="B1908:C1908"/>
    <mergeCell ref="D1908:E1908"/>
    <mergeCell ref="F1908:H1908"/>
    <mergeCell ref="I1908:L1908"/>
    <mergeCell ref="B1905:C1905"/>
    <mergeCell ref="D1905:E1905"/>
    <mergeCell ref="F1905:H1905"/>
    <mergeCell ref="I1905:L1905"/>
    <mergeCell ref="N1917:N1918"/>
    <mergeCell ref="B1915:C1915"/>
    <mergeCell ref="D1915:E1915"/>
    <mergeCell ref="F1915:H1915"/>
    <mergeCell ref="I1915:L1915"/>
    <mergeCell ref="B1916:C1916"/>
    <mergeCell ref="D1916:E1916"/>
    <mergeCell ref="F1916:H1916"/>
    <mergeCell ref="I1916:L1916"/>
    <mergeCell ref="D1913:E1913"/>
    <mergeCell ref="F1913:H1913"/>
    <mergeCell ref="I1913:L1913"/>
    <mergeCell ref="B1914:C1914"/>
    <mergeCell ref="D1914:E1914"/>
    <mergeCell ref="F1914:H1914"/>
    <mergeCell ref="I1914:L1914"/>
    <mergeCell ref="M1910:M1915"/>
    <mergeCell ref="B1911:C1911"/>
    <mergeCell ref="D1911:E1911"/>
    <mergeCell ref="F1911:H1911"/>
    <mergeCell ref="I1911:L1911"/>
    <mergeCell ref="B1912:C1912"/>
    <mergeCell ref="D1912:E1912"/>
    <mergeCell ref="F1912:H1912"/>
    <mergeCell ref="I1912:L1912"/>
    <mergeCell ref="B1913:C1913"/>
    <mergeCell ref="B1921:C1921"/>
    <mergeCell ref="D1921:E1921"/>
    <mergeCell ref="F1921:H1921"/>
    <mergeCell ref="I1921:L1921"/>
    <mergeCell ref="B1922:C1922"/>
    <mergeCell ref="D1922:E1922"/>
    <mergeCell ref="F1922:H1922"/>
    <mergeCell ref="I1922:L1922"/>
    <mergeCell ref="A1918:A1919"/>
    <mergeCell ref="B1919:C1919"/>
    <mergeCell ref="D1919:E1919"/>
    <mergeCell ref="F1919:H1919"/>
    <mergeCell ref="I1919:L1919"/>
    <mergeCell ref="M1919:M1921"/>
    <mergeCell ref="B1920:C1920"/>
    <mergeCell ref="D1920:E1920"/>
    <mergeCell ref="F1920:H1920"/>
    <mergeCell ref="I1920:L1920"/>
    <mergeCell ref="B1917:C1918"/>
    <mergeCell ref="D1917:E1918"/>
    <mergeCell ref="F1917:H1918"/>
    <mergeCell ref="I1917:L1918"/>
    <mergeCell ref="M1917:M1918"/>
    <mergeCell ref="F1928:H1928"/>
    <mergeCell ref="I1928:L1928"/>
    <mergeCell ref="B1929:C1929"/>
    <mergeCell ref="D1929:E1929"/>
    <mergeCell ref="F1929:H1929"/>
    <mergeCell ref="I1929:L1929"/>
    <mergeCell ref="D1925:E1925"/>
    <mergeCell ref="F1925:H1925"/>
    <mergeCell ref="I1925:L1925"/>
    <mergeCell ref="A1927:A1932"/>
    <mergeCell ref="B1927:C1927"/>
    <mergeCell ref="D1927:E1927"/>
    <mergeCell ref="F1927:H1927"/>
    <mergeCell ref="I1927:L1927"/>
    <mergeCell ref="B1928:C1928"/>
    <mergeCell ref="D1928:E1928"/>
    <mergeCell ref="A1923:A1925"/>
    <mergeCell ref="B1923:C1923"/>
    <mergeCell ref="D1923:E1923"/>
    <mergeCell ref="F1923:H1923"/>
    <mergeCell ref="I1923:L1923"/>
    <mergeCell ref="B1924:C1924"/>
    <mergeCell ref="D1924:E1924"/>
    <mergeCell ref="F1924:H1924"/>
    <mergeCell ref="I1924:L1924"/>
    <mergeCell ref="B1925:C1925"/>
    <mergeCell ref="B1934:C1934"/>
    <mergeCell ref="D1934:E1934"/>
    <mergeCell ref="F1934:H1934"/>
    <mergeCell ref="I1934:L1934"/>
    <mergeCell ref="B1935:C1935"/>
    <mergeCell ref="D1935:E1935"/>
    <mergeCell ref="F1935:H1935"/>
    <mergeCell ref="I1935:L1935"/>
    <mergeCell ref="B1932:C1932"/>
    <mergeCell ref="D1932:E1932"/>
    <mergeCell ref="F1932:H1932"/>
    <mergeCell ref="I1932:L1932"/>
    <mergeCell ref="B1933:C1933"/>
    <mergeCell ref="D1933:E1933"/>
    <mergeCell ref="F1933:H1933"/>
    <mergeCell ref="I1933:L1933"/>
    <mergeCell ref="B1930:C1930"/>
    <mergeCell ref="D1930:E1930"/>
    <mergeCell ref="F1930:H1930"/>
    <mergeCell ref="I1930:L1930"/>
    <mergeCell ref="B1931:C1931"/>
    <mergeCell ref="D1931:E1931"/>
    <mergeCell ref="F1931:H1931"/>
    <mergeCell ref="I1931:L1931"/>
    <mergeCell ref="D1938:E1938"/>
    <mergeCell ref="F1938:H1938"/>
    <mergeCell ref="I1938:L1938"/>
    <mergeCell ref="B1939:C1939"/>
    <mergeCell ref="D1939:E1939"/>
    <mergeCell ref="F1939:H1939"/>
    <mergeCell ref="I1939:L1939"/>
    <mergeCell ref="M1935:M1938"/>
    <mergeCell ref="B1936:C1936"/>
    <mergeCell ref="D1936:E1936"/>
    <mergeCell ref="F1936:H1936"/>
    <mergeCell ref="I1936:L1936"/>
    <mergeCell ref="B1937:C1937"/>
    <mergeCell ref="D1937:E1937"/>
    <mergeCell ref="F1937:H1937"/>
    <mergeCell ref="I1937:L1937"/>
    <mergeCell ref="B1938:C1938"/>
    <mergeCell ref="A1944:A1945"/>
    <mergeCell ref="B1945:C1945"/>
    <mergeCell ref="D1945:E1945"/>
    <mergeCell ref="F1945:H1945"/>
    <mergeCell ref="I1945:L1945"/>
    <mergeCell ref="M1945:M1946"/>
    <mergeCell ref="B1946:C1946"/>
    <mergeCell ref="D1946:E1946"/>
    <mergeCell ref="B1942:C1942"/>
    <mergeCell ref="D1942:E1942"/>
    <mergeCell ref="F1942:H1942"/>
    <mergeCell ref="I1942:L1942"/>
    <mergeCell ref="B1943:C1944"/>
    <mergeCell ref="D1943:E1944"/>
    <mergeCell ref="F1943:H1944"/>
    <mergeCell ref="I1943:L1944"/>
    <mergeCell ref="B1940:C1940"/>
    <mergeCell ref="D1940:E1940"/>
    <mergeCell ref="F1940:H1940"/>
    <mergeCell ref="I1940:L1940"/>
    <mergeCell ref="M1940:M1941"/>
    <mergeCell ref="B1941:C1941"/>
    <mergeCell ref="D1941:E1941"/>
    <mergeCell ref="F1941:H1941"/>
    <mergeCell ref="I1941:L1941"/>
    <mergeCell ref="B1948:C1948"/>
    <mergeCell ref="D1948:E1948"/>
    <mergeCell ref="F1948:H1948"/>
    <mergeCell ref="I1948:L1948"/>
    <mergeCell ref="M1948:M1949"/>
    <mergeCell ref="B1949:C1949"/>
    <mergeCell ref="D1949:E1949"/>
    <mergeCell ref="F1949:H1949"/>
    <mergeCell ref="I1949:L1949"/>
    <mergeCell ref="F1946:H1946"/>
    <mergeCell ref="I1946:L1946"/>
    <mergeCell ref="B1947:C1947"/>
    <mergeCell ref="D1947:E1947"/>
    <mergeCell ref="F1947:H1947"/>
    <mergeCell ref="I1947:L1947"/>
    <mergeCell ref="M1943:M1944"/>
    <mergeCell ref="N1943:N1944"/>
    <mergeCell ref="M1951:M1953"/>
    <mergeCell ref="B1952:C1952"/>
    <mergeCell ref="D1952:E1952"/>
    <mergeCell ref="F1952:H1952"/>
    <mergeCell ref="I1952:L1952"/>
    <mergeCell ref="B1953:C1953"/>
    <mergeCell ref="D1953:E1953"/>
    <mergeCell ref="F1953:H1953"/>
    <mergeCell ref="I1953:L1953"/>
    <mergeCell ref="B1950:C1950"/>
    <mergeCell ref="D1950:E1950"/>
    <mergeCell ref="F1950:H1950"/>
    <mergeCell ref="I1950:L1950"/>
    <mergeCell ref="B1951:C1951"/>
    <mergeCell ref="D1951:E1951"/>
    <mergeCell ref="F1951:H1951"/>
    <mergeCell ref="I1951:L1951"/>
    <mergeCell ref="M1958:M1962"/>
    <mergeCell ref="B1959:C1959"/>
    <mergeCell ref="D1959:E1959"/>
    <mergeCell ref="F1959:H1959"/>
    <mergeCell ref="I1959:L1959"/>
    <mergeCell ref="B1960:C1960"/>
    <mergeCell ref="M1955:M1956"/>
    <mergeCell ref="B1956:C1956"/>
    <mergeCell ref="D1956:E1956"/>
    <mergeCell ref="F1956:H1956"/>
    <mergeCell ref="I1956:L1956"/>
    <mergeCell ref="B1957:C1957"/>
    <mergeCell ref="D1957:E1957"/>
    <mergeCell ref="F1957:H1957"/>
    <mergeCell ref="I1957:L1957"/>
    <mergeCell ref="B1954:C1954"/>
    <mergeCell ref="D1954:E1954"/>
    <mergeCell ref="F1954:H1954"/>
    <mergeCell ref="I1954:L1954"/>
    <mergeCell ref="B1955:C1955"/>
    <mergeCell ref="D1955:E1955"/>
    <mergeCell ref="F1955:H1955"/>
    <mergeCell ref="I1955:L1955"/>
    <mergeCell ref="B1962:C1962"/>
    <mergeCell ref="D1962:E1962"/>
    <mergeCell ref="F1962:H1962"/>
    <mergeCell ref="I1962:L1962"/>
    <mergeCell ref="B1963:C1963"/>
    <mergeCell ref="D1963:E1963"/>
    <mergeCell ref="F1963:H1963"/>
    <mergeCell ref="I1963:L1963"/>
    <mergeCell ref="D1960:E1960"/>
    <mergeCell ref="F1960:H1960"/>
    <mergeCell ref="I1960:L1960"/>
    <mergeCell ref="B1961:C1961"/>
    <mergeCell ref="D1961:E1961"/>
    <mergeCell ref="F1961:H1961"/>
    <mergeCell ref="I1961:L1961"/>
    <mergeCell ref="B1958:C1958"/>
    <mergeCell ref="D1958:E1958"/>
    <mergeCell ref="F1958:H1958"/>
    <mergeCell ref="I1958:L1958"/>
    <mergeCell ref="B1971:G1971"/>
    <mergeCell ref="H1971:H1973"/>
    <mergeCell ref="I1971:L1971"/>
    <mergeCell ref="M1971:M1973"/>
    <mergeCell ref="B1972:G1972"/>
    <mergeCell ref="I1972:L1972"/>
    <mergeCell ref="B1973:G1973"/>
    <mergeCell ref="I1973:L1973"/>
    <mergeCell ref="B1969:G1969"/>
    <mergeCell ref="I1969:L1969"/>
    <mergeCell ref="B1970:C1970"/>
    <mergeCell ref="D1970:E1970"/>
    <mergeCell ref="F1970:H1970"/>
    <mergeCell ref="I1970:L1970"/>
    <mergeCell ref="B1965:G1965"/>
    <mergeCell ref="H1965:H1969"/>
    <mergeCell ref="I1965:L1965"/>
    <mergeCell ref="M1965:M1969"/>
    <mergeCell ref="B1966:G1966"/>
    <mergeCell ref="I1966:L1966"/>
    <mergeCell ref="B1967:G1967"/>
    <mergeCell ref="I1967:L1967"/>
    <mergeCell ref="B1968:G1968"/>
    <mergeCell ref="I1968:L1968"/>
    <mergeCell ref="A1978:G1978"/>
    <mergeCell ref="H1978:M1978"/>
    <mergeCell ref="A1979:G1979"/>
    <mergeCell ref="H1979:M1979"/>
    <mergeCell ref="A1980:G1980"/>
    <mergeCell ref="H1980:M1980"/>
    <mergeCell ref="M1975:N1975"/>
    <mergeCell ref="B1976:C1976"/>
    <mergeCell ref="D1976:E1976"/>
    <mergeCell ref="F1976:H1976"/>
    <mergeCell ref="I1976:L1976"/>
    <mergeCell ref="A1977:G1977"/>
    <mergeCell ref="H1977:J1977"/>
    <mergeCell ref="K1977:M1977"/>
    <mergeCell ref="B1974:C1974"/>
    <mergeCell ref="D1974:E1974"/>
    <mergeCell ref="F1974:H1974"/>
    <mergeCell ref="I1974:L1974"/>
    <mergeCell ref="B1975:C1975"/>
    <mergeCell ref="D1975:E1975"/>
    <mergeCell ref="F1975:H1975"/>
    <mergeCell ref="I1975:L1975"/>
    <mergeCell ref="A1990:B1990"/>
    <mergeCell ref="C1990:D1990"/>
    <mergeCell ref="E1990:F1990"/>
    <mergeCell ref="A1991:B1991"/>
    <mergeCell ref="C1991:D1991"/>
    <mergeCell ref="E1991:F1991"/>
    <mergeCell ref="H1986:J1988"/>
    <mergeCell ref="K1986:M1988"/>
    <mergeCell ref="N1986:N1988"/>
    <mergeCell ref="A1987:G1987"/>
    <mergeCell ref="A1988:G1989"/>
    <mergeCell ref="H1989:J1989"/>
    <mergeCell ref="K1989:M1989"/>
    <mergeCell ref="A1981:G1981"/>
    <mergeCell ref="H1981:M1981"/>
    <mergeCell ref="A1982:G1982"/>
    <mergeCell ref="H1982:M1983"/>
    <mergeCell ref="N1982:N1983"/>
    <mergeCell ref="A1983:G1984"/>
    <mergeCell ref="H1984:J1985"/>
    <mergeCell ref="K1984:M1985"/>
    <mergeCell ref="N1984:N1985"/>
    <mergeCell ref="A1985:G1986"/>
    <mergeCell ref="A1996:B1996"/>
    <mergeCell ref="C1996:D1996"/>
    <mergeCell ref="E1996:F1996"/>
    <mergeCell ref="A1997:B1997"/>
    <mergeCell ref="C1997:D1997"/>
    <mergeCell ref="E1997:F1997"/>
    <mergeCell ref="A1994:B1994"/>
    <mergeCell ref="C1994:D1994"/>
    <mergeCell ref="E1994:F1994"/>
    <mergeCell ref="A1995:B1995"/>
    <mergeCell ref="C1995:D1995"/>
    <mergeCell ref="E1995:F1995"/>
    <mergeCell ref="A1992:B1992"/>
    <mergeCell ref="C1992:D1992"/>
    <mergeCell ref="E1992:F1992"/>
    <mergeCell ref="A1993:B1993"/>
    <mergeCell ref="C1993:D1993"/>
    <mergeCell ref="E1993:F1993"/>
    <mergeCell ref="A2002:B2002"/>
    <mergeCell ref="C2002:D2002"/>
    <mergeCell ref="A2003:B2003"/>
    <mergeCell ref="C2003:D2003"/>
    <mergeCell ref="A2000:B2000"/>
    <mergeCell ref="C2000:D2000"/>
    <mergeCell ref="E2000:F2000"/>
    <mergeCell ref="A2001:B2001"/>
    <mergeCell ref="C2001:D2001"/>
    <mergeCell ref="E2001:F2001"/>
    <mergeCell ref="A1998:B1998"/>
    <mergeCell ref="C1998:D1998"/>
    <mergeCell ref="E1998:F1998"/>
    <mergeCell ref="A1999:B1999"/>
    <mergeCell ref="C1999:D1999"/>
    <mergeCell ref="E1999:F1999"/>
    <mergeCell ref="A2008:D2008"/>
    <mergeCell ref="E2008:F2008"/>
    <mergeCell ref="A2010:D2010"/>
    <mergeCell ref="E2010:F2010"/>
    <mergeCell ref="A2011:D2011"/>
    <mergeCell ref="E2011:F2011"/>
    <mergeCell ref="A2006:B2006"/>
    <mergeCell ref="C2006:D2006"/>
    <mergeCell ref="E2006:F2006"/>
    <mergeCell ref="A2007:B2007"/>
    <mergeCell ref="C2007:D2007"/>
    <mergeCell ref="E2007:F2007"/>
    <mergeCell ref="A2004:B2004"/>
    <mergeCell ref="C2004:D2004"/>
    <mergeCell ref="A2005:B2005"/>
    <mergeCell ref="C2005:D2005"/>
    <mergeCell ref="A2018:D2018"/>
    <mergeCell ref="E2018:F2018"/>
    <mergeCell ref="A2019:D2019"/>
    <mergeCell ref="E2019:F2019"/>
    <mergeCell ref="A2020:D2020"/>
    <mergeCell ref="E2020:F2020"/>
    <mergeCell ref="A2015:D2015"/>
    <mergeCell ref="E2015:F2015"/>
    <mergeCell ref="A2016:D2016"/>
    <mergeCell ref="E2016:F2016"/>
    <mergeCell ref="A2017:D2017"/>
    <mergeCell ref="E2017:F2017"/>
    <mergeCell ref="A2012:D2012"/>
    <mergeCell ref="E2012:F2012"/>
    <mergeCell ref="A2013:D2013"/>
    <mergeCell ref="E2013:F2013"/>
    <mergeCell ref="A2014:D2014"/>
    <mergeCell ref="E2014:F2014"/>
    <mergeCell ref="A2027:D2027"/>
    <mergeCell ref="E2027:F2027"/>
    <mergeCell ref="A2028:D2028"/>
    <mergeCell ref="E2028:F2028"/>
    <mergeCell ref="A2029:D2029"/>
    <mergeCell ref="A2024:D2024"/>
    <mergeCell ref="E2024:F2024"/>
    <mergeCell ref="A2025:D2025"/>
    <mergeCell ref="E2025:F2025"/>
    <mergeCell ref="A2026:D2026"/>
    <mergeCell ref="E2026:F2026"/>
    <mergeCell ref="A2021:D2021"/>
    <mergeCell ref="E2021:F2021"/>
    <mergeCell ref="A2022:D2022"/>
    <mergeCell ref="E2022:F2022"/>
    <mergeCell ref="A2023:D2023"/>
    <mergeCell ref="E2023:F2023"/>
    <mergeCell ref="A2036:D2036"/>
    <mergeCell ref="E2036:F2036"/>
    <mergeCell ref="A2037:D2037"/>
    <mergeCell ref="E2037:F2037"/>
    <mergeCell ref="A2038:D2038"/>
    <mergeCell ref="E2038:F2038"/>
    <mergeCell ref="A2033:D2033"/>
    <mergeCell ref="E2033:F2033"/>
    <mergeCell ref="A2034:D2034"/>
    <mergeCell ref="E2034:F2034"/>
    <mergeCell ref="A2035:D2035"/>
    <mergeCell ref="E2035:F2035"/>
    <mergeCell ref="A2030:D2030"/>
    <mergeCell ref="E2030:F2030"/>
    <mergeCell ref="A2031:D2031"/>
    <mergeCell ref="E2031:F2031"/>
    <mergeCell ref="A2032:D2032"/>
    <mergeCell ref="E2032:F2032"/>
    <mergeCell ref="A2046:D2046"/>
    <mergeCell ref="E2046:F2046"/>
    <mergeCell ref="A2047:D2047"/>
    <mergeCell ref="E2047:F2047"/>
    <mergeCell ref="A2059:D2059"/>
    <mergeCell ref="E2059:F2059"/>
    <mergeCell ref="A2048:D2048"/>
    <mergeCell ref="E2048:F2048"/>
    <mergeCell ref="A2042:D2042"/>
    <mergeCell ref="E2042:F2042"/>
    <mergeCell ref="A2043:D2043"/>
    <mergeCell ref="E2043:F2043"/>
    <mergeCell ref="A2044:D2044"/>
    <mergeCell ref="E2044:F2044"/>
    <mergeCell ref="A2039:D2039"/>
    <mergeCell ref="E2039:F2039"/>
    <mergeCell ref="A2040:D2040"/>
    <mergeCell ref="E2040:F2040"/>
    <mergeCell ref="A2041:D2041"/>
    <mergeCell ref="E2041:F2041"/>
    <mergeCell ref="A2055:D2055"/>
    <mergeCell ref="E2055:F2055"/>
    <mergeCell ref="A2056:D2056"/>
    <mergeCell ref="E2056:F2056"/>
    <mergeCell ref="A2060:D2060"/>
    <mergeCell ref="E2060:F2060"/>
    <mergeCell ref="A2057:D2057"/>
    <mergeCell ref="E2057:F2057"/>
    <mergeCell ref="A2052:D2052"/>
    <mergeCell ref="E2052:F2052"/>
    <mergeCell ref="A2053:D2053"/>
    <mergeCell ref="E2053:F2053"/>
    <mergeCell ref="A2054:D2054"/>
    <mergeCell ref="E2054:F2054"/>
    <mergeCell ref="A2049:D2049"/>
    <mergeCell ref="E2049:F2049"/>
    <mergeCell ref="A2050:D2050"/>
    <mergeCell ref="E2050:F2050"/>
    <mergeCell ref="A2051:D2051"/>
    <mergeCell ref="E2051:F2051"/>
    <mergeCell ref="A2067:D2067"/>
    <mergeCell ref="E2067:F2067"/>
    <mergeCell ref="A2064:D2064"/>
    <mergeCell ref="E2064:F2064"/>
    <mergeCell ref="A2065:D2065"/>
    <mergeCell ref="E2065:F2065"/>
    <mergeCell ref="A2066:D2066"/>
    <mergeCell ref="E2066:F2066"/>
    <mergeCell ref="A2061:D2061"/>
    <mergeCell ref="E2061:F2061"/>
    <mergeCell ref="A2062:D2062"/>
    <mergeCell ref="E2062:F2062"/>
    <mergeCell ref="A2063:D2063"/>
    <mergeCell ref="E2063:F2063"/>
    <mergeCell ref="A2058:D2058"/>
    <mergeCell ref="E2058:F2058"/>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EFAA3-E879-4B62-BC64-9BB94F913461}">
  <dimension ref="A1:R1413"/>
  <sheetViews>
    <sheetView topLeftCell="A1247" workbookViewId="0">
      <selection activeCell="A1262" sqref="A1262:Q1412"/>
    </sheetView>
  </sheetViews>
  <sheetFormatPr baseColWidth="10" defaultColWidth="8.83203125" defaultRowHeight="13" x14ac:dyDescent="0.15"/>
  <cols>
    <col min="1" max="1" width="16.33203125" style="29" customWidth="1"/>
    <col min="2" max="2" width="9.33203125" style="29" customWidth="1"/>
    <col min="3" max="3" width="15.1640625" style="29" customWidth="1"/>
    <col min="4" max="4" width="5.6640625" style="29" customWidth="1"/>
    <col min="5" max="5" width="11.5" style="29" customWidth="1"/>
    <col min="6" max="6" width="1.1640625" style="29" customWidth="1"/>
    <col min="7" max="7" width="5.6640625" style="29" customWidth="1"/>
    <col min="8" max="9" width="4.6640625" style="29" customWidth="1"/>
    <col min="10" max="10" width="2.33203125" style="29" customWidth="1"/>
    <col min="11" max="11" width="4.6640625" style="29" customWidth="1"/>
    <col min="12" max="12" width="1.1640625" style="29" customWidth="1"/>
    <col min="13" max="13" width="19.33203125" style="29" customWidth="1"/>
    <col min="14" max="14" width="3.33203125" style="29" customWidth="1"/>
    <col min="15" max="15" width="10.5" style="29" customWidth="1"/>
    <col min="16" max="16" width="3.33203125" style="29" customWidth="1"/>
    <col min="17" max="17" width="17.33203125" style="29" customWidth="1"/>
    <col min="18" max="18" width="2.33203125" style="29" customWidth="1"/>
    <col min="19" max="16384" width="8.83203125" style="29"/>
  </cols>
  <sheetData>
    <row r="1" spans="1:18" ht="14.25" customHeight="1" x14ac:dyDescent="0.15">
      <c r="A1" s="1434" t="s">
        <v>536</v>
      </c>
      <c r="B1" s="1434"/>
      <c r="C1" s="1434"/>
      <c r="D1" s="1434"/>
      <c r="E1" s="1434"/>
      <c r="F1" s="1434"/>
      <c r="G1" s="1434"/>
      <c r="H1" s="1434"/>
      <c r="I1" s="1434"/>
      <c r="J1" s="1434"/>
      <c r="K1" s="1434"/>
      <c r="L1" s="1434"/>
      <c r="M1" s="1434"/>
      <c r="N1" s="1434"/>
      <c r="O1" s="1434"/>
      <c r="P1" s="1434"/>
      <c r="Q1" s="1434"/>
      <c r="R1" s="1434"/>
    </row>
    <row r="2" spans="1:18" ht="17.75" customHeight="1" x14ac:dyDescent="0.15">
      <c r="A2" s="30" t="s">
        <v>537</v>
      </c>
      <c r="B2" s="1119"/>
      <c r="C2" s="1121"/>
      <c r="D2" s="1119"/>
      <c r="E2" s="1121"/>
      <c r="F2" s="1152"/>
      <c r="G2" s="1153"/>
      <c r="H2" s="1153"/>
      <c r="I2" s="1154"/>
      <c r="J2" s="1152"/>
      <c r="K2" s="1153"/>
      <c r="L2" s="1153"/>
      <c r="M2" s="1153"/>
      <c r="N2" s="1154"/>
      <c r="O2" s="1119"/>
      <c r="P2" s="1121"/>
      <c r="Q2" s="31"/>
    </row>
    <row r="3" spans="1:18" ht="18" customHeight="1" x14ac:dyDescent="0.15">
      <c r="A3" s="32" t="s">
        <v>2216</v>
      </c>
      <c r="B3" s="1396" t="s">
        <v>539</v>
      </c>
      <c r="C3" s="1397"/>
      <c r="D3" s="1396" t="s">
        <v>540</v>
      </c>
      <c r="E3" s="1397"/>
      <c r="F3" s="1396" t="s">
        <v>541</v>
      </c>
      <c r="G3" s="1398"/>
      <c r="H3" s="1398"/>
      <c r="I3" s="1397"/>
      <c r="J3" s="1396" t="s">
        <v>542</v>
      </c>
      <c r="K3" s="1398"/>
      <c r="L3" s="1398"/>
      <c r="M3" s="1398"/>
      <c r="N3" s="1397"/>
      <c r="O3" s="1396" t="s">
        <v>543</v>
      </c>
      <c r="P3" s="1397"/>
      <c r="Q3" s="51" t="s">
        <v>544</v>
      </c>
    </row>
    <row r="4" spans="1:18" ht="18" customHeight="1" x14ac:dyDescent="0.15">
      <c r="A4" s="34"/>
      <c r="B4" s="1376" t="s">
        <v>2217</v>
      </c>
      <c r="C4" s="1377"/>
      <c r="D4" s="1445"/>
      <c r="E4" s="1445"/>
      <c r="F4" s="1378">
        <v>4465946</v>
      </c>
      <c r="G4" s="1378"/>
      <c r="H4" s="1378"/>
      <c r="I4" s="1378"/>
      <c r="J4" s="1377" t="s">
        <v>2218</v>
      </c>
      <c r="K4" s="1377"/>
      <c r="L4" s="1377"/>
      <c r="M4" s="1377"/>
      <c r="N4" s="1377"/>
      <c r="O4" s="1439">
        <v>1112</v>
      </c>
      <c r="P4" s="1439"/>
      <c r="Q4" s="43">
        <v>91</v>
      </c>
    </row>
    <row r="5" spans="1:18" ht="18" customHeight="1" x14ac:dyDescent="0.15">
      <c r="A5" s="34"/>
      <c r="B5" s="1365"/>
      <c r="C5" s="1366"/>
      <c r="D5" s="1365"/>
      <c r="E5" s="1366"/>
      <c r="F5" s="1365"/>
      <c r="G5" s="1367"/>
      <c r="H5" s="1367"/>
      <c r="I5" s="1366"/>
      <c r="J5" s="1365"/>
      <c r="K5" s="1367"/>
      <c r="L5" s="1367"/>
      <c r="M5" s="1367"/>
      <c r="N5" s="1366"/>
      <c r="O5" s="1429" t="s">
        <v>548</v>
      </c>
      <c r="P5" s="1430"/>
      <c r="Q5" s="40">
        <v>91</v>
      </c>
    </row>
    <row r="6" spans="1:18" ht="18" customHeight="1" x14ac:dyDescent="0.15">
      <c r="A6" s="34"/>
      <c r="B6" s="1376" t="s">
        <v>2219</v>
      </c>
      <c r="C6" s="1377"/>
      <c r="D6" s="1445"/>
      <c r="E6" s="1445"/>
      <c r="F6" s="1378">
        <v>4469062</v>
      </c>
      <c r="G6" s="1378"/>
      <c r="H6" s="1378"/>
      <c r="I6" s="1378"/>
      <c r="J6" s="1377" t="s">
        <v>547</v>
      </c>
      <c r="K6" s="1377"/>
      <c r="L6" s="1377"/>
      <c r="M6" s="1377"/>
      <c r="N6" s="1377"/>
      <c r="O6" s="1441"/>
      <c r="P6" s="1441"/>
      <c r="Q6" s="43">
        <v>53</v>
      </c>
    </row>
    <row r="7" spans="1:18" ht="18" customHeight="1" x14ac:dyDescent="0.15">
      <c r="A7" s="34"/>
      <c r="B7" s="1365"/>
      <c r="C7" s="1366"/>
      <c r="D7" s="1365"/>
      <c r="E7" s="1366"/>
      <c r="F7" s="1365"/>
      <c r="G7" s="1367"/>
      <c r="H7" s="1367"/>
      <c r="I7" s="1366"/>
      <c r="J7" s="1365"/>
      <c r="K7" s="1367"/>
      <c r="L7" s="1367"/>
      <c r="M7" s="1367"/>
      <c r="N7" s="1366"/>
      <c r="O7" s="1429" t="s">
        <v>548</v>
      </c>
      <c r="P7" s="1430"/>
      <c r="Q7" s="40">
        <v>53</v>
      </c>
    </row>
    <row r="8" spans="1:18" ht="18" customHeight="1" x14ac:dyDescent="0.15">
      <c r="A8" s="34"/>
      <c r="B8" s="1376" t="s">
        <v>2220</v>
      </c>
      <c r="C8" s="1377"/>
      <c r="D8" s="1445"/>
      <c r="E8" s="1445"/>
      <c r="F8" s="1378">
        <v>4462233</v>
      </c>
      <c r="G8" s="1378"/>
      <c r="H8" s="1378"/>
      <c r="I8" s="1378"/>
      <c r="J8" s="1377" t="s">
        <v>2218</v>
      </c>
      <c r="K8" s="1377"/>
      <c r="L8" s="1377"/>
      <c r="M8" s="1377"/>
      <c r="N8" s="1377"/>
      <c r="O8" s="1469">
        <v>55082</v>
      </c>
      <c r="P8" s="1469"/>
      <c r="Q8" s="43">
        <v>138</v>
      </c>
    </row>
    <row r="9" spans="1:18" ht="18" customHeight="1" x14ac:dyDescent="0.15">
      <c r="A9" s="34"/>
      <c r="B9" s="1365"/>
      <c r="C9" s="1366"/>
      <c r="D9" s="1365"/>
      <c r="E9" s="1366"/>
      <c r="F9" s="1365"/>
      <c r="G9" s="1367"/>
      <c r="H9" s="1367"/>
      <c r="I9" s="1366"/>
      <c r="J9" s="1365"/>
      <c r="K9" s="1367"/>
      <c r="L9" s="1367"/>
      <c r="M9" s="1367"/>
      <c r="N9" s="1366"/>
      <c r="O9" s="1429" t="s">
        <v>548</v>
      </c>
      <c r="P9" s="1430"/>
      <c r="Q9" s="40">
        <v>138</v>
      </c>
    </row>
    <row r="10" spans="1:18" ht="16.5" customHeight="1" x14ac:dyDescent="0.15">
      <c r="A10" s="34"/>
      <c r="B10" s="1376" t="s">
        <v>2221</v>
      </c>
      <c r="C10" s="1377"/>
      <c r="D10" s="1368"/>
      <c r="E10" s="1368"/>
      <c r="F10" s="1378">
        <v>4462242</v>
      </c>
      <c r="G10" s="1378"/>
      <c r="H10" s="1378"/>
      <c r="I10" s="1378"/>
      <c r="J10" s="1377" t="s">
        <v>2218</v>
      </c>
      <c r="K10" s="1377"/>
      <c r="L10" s="1377"/>
      <c r="M10" s="1377"/>
      <c r="N10" s="1377"/>
      <c r="O10" s="1470">
        <v>55082</v>
      </c>
      <c r="P10" s="1470"/>
      <c r="Q10" s="75">
        <v>-25</v>
      </c>
    </row>
    <row r="11" spans="1:18" ht="18" customHeight="1" x14ac:dyDescent="0.15">
      <c r="A11" s="34"/>
      <c r="B11" s="1329"/>
      <c r="C11" s="1091"/>
      <c r="D11" s="1369"/>
      <c r="E11" s="1369"/>
      <c r="F11" s="1375">
        <v>4462243</v>
      </c>
      <c r="G11" s="1375"/>
      <c r="H11" s="1375"/>
      <c r="I11" s="1375"/>
      <c r="J11" s="1373" t="s">
        <v>2218</v>
      </c>
      <c r="K11" s="1373"/>
      <c r="L11" s="1373"/>
      <c r="M11" s="1373"/>
      <c r="N11" s="1373"/>
      <c r="O11" s="1473">
        <v>55082</v>
      </c>
      <c r="P11" s="1473"/>
      <c r="Q11" s="35">
        <v>127</v>
      </c>
    </row>
    <row r="12" spans="1:18" ht="18" customHeight="1" x14ac:dyDescent="0.15">
      <c r="A12" s="34"/>
      <c r="B12" s="1329"/>
      <c r="C12" s="1091"/>
      <c r="D12" s="1369"/>
      <c r="E12" s="1369"/>
      <c r="F12" s="1375">
        <v>4462244</v>
      </c>
      <c r="G12" s="1375"/>
      <c r="H12" s="1375"/>
      <c r="I12" s="1375"/>
      <c r="J12" s="1373" t="s">
        <v>2218</v>
      </c>
      <c r="K12" s="1373"/>
      <c r="L12" s="1373"/>
      <c r="M12" s="1373"/>
      <c r="N12" s="1373"/>
      <c r="O12" s="1473">
        <v>55082</v>
      </c>
      <c r="P12" s="1473"/>
      <c r="Q12" s="35">
        <v>130</v>
      </c>
    </row>
    <row r="13" spans="1:18" ht="18" customHeight="1" x14ac:dyDescent="0.15">
      <c r="A13" s="34"/>
      <c r="B13" s="1329"/>
      <c r="C13" s="1091"/>
      <c r="D13" s="1369"/>
      <c r="E13" s="1369"/>
      <c r="F13" s="1375">
        <v>4462245</v>
      </c>
      <c r="G13" s="1375"/>
      <c r="H13" s="1375"/>
      <c r="I13" s="1375"/>
      <c r="J13" s="1373" t="s">
        <v>2218</v>
      </c>
      <c r="K13" s="1373"/>
      <c r="L13" s="1373"/>
      <c r="M13" s="1373"/>
      <c r="N13" s="1373"/>
      <c r="O13" s="1473">
        <v>55082</v>
      </c>
      <c r="P13" s="1473"/>
      <c r="Q13" s="35">
        <v>262.05</v>
      </c>
    </row>
    <row r="14" spans="1:18" ht="18" customHeight="1" x14ac:dyDescent="0.15">
      <c r="A14" s="34"/>
      <c r="B14" s="1329"/>
      <c r="C14" s="1091"/>
      <c r="D14" s="1369"/>
      <c r="E14" s="1369"/>
      <c r="F14" s="1375">
        <v>4462246</v>
      </c>
      <c r="G14" s="1375"/>
      <c r="H14" s="1375"/>
      <c r="I14" s="1375"/>
      <c r="J14" s="1373" t="s">
        <v>2218</v>
      </c>
      <c r="K14" s="1373"/>
      <c r="L14" s="1373"/>
      <c r="M14" s="1373"/>
      <c r="N14" s="1373"/>
      <c r="O14" s="1473">
        <v>55082</v>
      </c>
      <c r="P14" s="1473"/>
      <c r="Q14" s="36">
        <v>1027</v>
      </c>
    </row>
    <row r="15" spans="1:18" ht="19.5" customHeight="1" x14ac:dyDescent="0.15">
      <c r="A15" s="34"/>
      <c r="B15" s="1329"/>
      <c r="C15" s="1091"/>
      <c r="D15" s="1369"/>
      <c r="E15" s="1369"/>
      <c r="F15" s="1375">
        <v>4462247</v>
      </c>
      <c r="G15" s="1375"/>
      <c r="H15" s="1375"/>
      <c r="I15" s="1375"/>
      <c r="J15" s="1373" t="s">
        <v>2218</v>
      </c>
      <c r="K15" s="1373"/>
      <c r="L15" s="1373"/>
      <c r="M15" s="1373"/>
      <c r="N15" s="1373"/>
      <c r="O15" s="1471">
        <v>55082</v>
      </c>
      <c r="P15" s="1471"/>
      <c r="Q15" s="78">
        <v>2071</v>
      </c>
    </row>
    <row r="16" spans="1:18" ht="18" customHeight="1" x14ac:dyDescent="0.15">
      <c r="A16" s="34"/>
      <c r="B16" s="1365"/>
      <c r="C16" s="1366"/>
      <c r="D16" s="1365"/>
      <c r="E16" s="1366"/>
      <c r="F16" s="1365"/>
      <c r="G16" s="1367"/>
      <c r="H16" s="1367"/>
      <c r="I16" s="1366"/>
      <c r="J16" s="1365"/>
      <c r="K16" s="1367"/>
      <c r="L16" s="1367"/>
      <c r="M16" s="1367"/>
      <c r="N16" s="1366"/>
      <c r="O16" s="1429" t="s">
        <v>548</v>
      </c>
      <c r="P16" s="1430"/>
      <c r="Q16" s="39">
        <v>3592.05</v>
      </c>
    </row>
    <row r="17" spans="1:17" ht="18" customHeight="1" x14ac:dyDescent="0.15">
      <c r="A17" s="34"/>
      <c r="B17" s="1376" t="s">
        <v>2222</v>
      </c>
      <c r="C17" s="1377"/>
      <c r="D17" s="1445"/>
      <c r="E17" s="1445"/>
      <c r="F17" s="1378">
        <v>4467178</v>
      </c>
      <c r="G17" s="1378"/>
      <c r="H17" s="1378"/>
      <c r="I17" s="1378"/>
      <c r="J17" s="1377" t="s">
        <v>547</v>
      </c>
      <c r="K17" s="1377"/>
      <c r="L17" s="1377"/>
      <c r="M17" s="1377"/>
      <c r="N17" s="1377"/>
      <c r="O17" s="1441"/>
      <c r="P17" s="1441"/>
      <c r="Q17" s="43">
        <v>130</v>
      </c>
    </row>
    <row r="18" spans="1:17" ht="18" customHeight="1" x14ac:dyDescent="0.15">
      <c r="A18" s="34"/>
      <c r="B18" s="1365"/>
      <c r="C18" s="1366"/>
      <c r="D18" s="1365"/>
      <c r="E18" s="1366"/>
      <c r="F18" s="1365"/>
      <c r="G18" s="1367"/>
      <c r="H18" s="1367"/>
      <c r="I18" s="1366"/>
      <c r="J18" s="1365"/>
      <c r="K18" s="1367"/>
      <c r="L18" s="1367"/>
      <c r="M18" s="1367"/>
      <c r="N18" s="1366"/>
      <c r="O18" s="1429" t="s">
        <v>548</v>
      </c>
      <c r="P18" s="1430"/>
      <c r="Q18" s="40">
        <v>130</v>
      </c>
    </row>
    <row r="19" spans="1:17" ht="18" customHeight="1" x14ac:dyDescent="0.15">
      <c r="A19" s="34"/>
      <c r="B19" s="1376" t="s">
        <v>2223</v>
      </c>
      <c r="C19" s="1377"/>
      <c r="D19" s="1445"/>
      <c r="E19" s="1445"/>
      <c r="F19" s="1378">
        <v>4462236</v>
      </c>
      <c r="G19" s="1378"/>
      <c r="H19" s="1378"/>
      <c r="I19" s="1378"/>
      <c r="J19" s="1377" t="s">
        <v>2218</v>
      </c>
      <c r="K19" s="1377"/>
      <c r="L19" s="1377"/>
      <c r="M19" s="1377"/>
      <c r="N19" s="1377"/>
      <c r="O19" s="1469">
        <v>55082</v>
      </c>
      <c r="P19" s="1469"/>
      <c r="Q19" s="43">
        <v>209</v>
      </c>
    </row>
    <row r="20" spans="1:17" ht="18" customHeight="1" x14ac:dyDescent="0.15">
      <c r="A20" s="34"/>
      <c r="B20" s="1365"/>
      <c r="C20" s="1366"/>
      <c r="D20" s="1365"/>
      <c r="E20" s="1366"/>
      <c r="F20" s="1365"/>
      <c r="G20" s="1367"/>
      <c r="H20" s="1367"/>
      <c r="I20" s="1366"/>
      <c r="J20" s="1365"/>
      <c r="K20" s="1367"/>
      <c r="L20" s="1367"/>
      <c r="M20" s="1367"/>
      <c r="N20" s="1366"/>
      <c r="O20" s="1429" t="s">
        <v>548</v>
      </c>
      <c r="P20" s="1430"/>
      <c r="Q20" s="40">
        <v>209</v>
      </c>
    </row>
    <row r="21" spans="1:17" ht="18" customHeight="1" x14ac:dyDescent="0.15">
      <c r="A21" s="34"/>
      <c r="B21" s="1376" t="s">
        <v>2224</v>
      </c>
      <c r="C21" s="1377"/>
      <c r="D21" s="1445"/>
      <c r="E21" s="1445"/>
      <c r="F21" s="1378">
        <v>4462239</v>
      </c>
      <c r="G21" s="1378"/>
      <c r="H21" s="1378"/>
      <c r="I21" s="1378"/>
      <c r="J21" s="1377" t="s">
        <v>2218</v>
      </c>
      <c r="K21" s="1377"/>
      <c r="L21" s="1377"/>
      <c r="M21" s="1377"/>
      <c r="N21" s="1377"/>
      <c r="O21" s="1469">
        <v>55082</v>
      </c>
      <c r="P21" s="1469"/>
      <c r="Q21" s="60">
        <v>1777</v>
      </c>
    </row>
    <row r="22" spans="1:17" ht="18" customHeight="1" x14ac:dyDescent="0.15">
      <c r="A22" s="44"/>
      <c r="B22" s="1152"/>
      <c r="C22" s="1154"/>
      <c r="D22" s="1152"/>
      <c r="E22" s="1154"/>
      <c r="F22" s="1152"/>
      <c r="G22" s="1153"/>
      <c r="H22" s="1153"/>
      <c r="I22" s="1154"/>
      <c r="J22" s="1152"/>
      <c r="K22" s="1153"/>
      <c r="L22" s="1153"/>
      <c r="M22" s="1153"/>
      <c r="N22" s="1154"/>
      <c r="O22" s="1442" t="s">
        <v>548</v>
      </c>
      <c r="P22" s="1443"/>
      <c r="Q22" s="67">
        <v>1777</v>
      </c>
    </row>
    <row r="23" spans="1:17" ht="18" customHeight="1" x14ac:dyDescent="0.15">
      <c r="A23" s="32" t="s">
        <v>2225</v>
      </c>
      <c r="B23" s="1396" t="s">
        <v>539</v>
      </c>
      <c r="C23" s="1397"/>
      <c r="D23" s="1396" t="s">
        <v>540</v>
      </c>
      <c r="E23" s="1397"/>
      <c r="F23" s="1396" t="s">
        <v>541</v>
      </c>
      <c r="G23" s="1398"/>
      <c r="H23" s="1398"/>
      <c r="I23" s="1397"/>
      <c r="J23" s="1396" t="s">
        <v>542</v>
      </c>
      <c r="K23" s="1398"/>
      <c r="L23" s="1398"/>
      <c r="M23" s="1398"/>
      <c r="N23" s="1397"/>
      <c r="O23" s="1396" t="s">
        <v>543</v>
      </c>
      <c r="P23" s="1397"/>
      <c r="Q23" s="51" t="s">
        <v>544</v>
      </c>
    </row>
    <row r="24" spans="1:17" ht="16.5" customHeight="1" x14ac:dyDescent="0.15">
      <c r="A24" s="34"/>
      <c r="B24" s="1376" t="s">
        <v>2226</v>
      </c>
      <c r="C24" s="1377"/>
      <c r="D24" s="1368"/>
      <c r="E24" s="1368"/>
      <c r="F24" s="1378">
        <v>4462018</v>
      </c>
      <c r="G24" s="1378"/>
      <c r="H24" s="1378"/>
      <c r="I24" s="1378"/>
      <c r="J24" s="1377" t="s">
        <v>547</v>
      </c>
      <c r="K24" s="1377"/>
      <c r="L24" s="1377"/>
      <c r="M24" s="1377"/>
      <c r="N24" s="1377"/>
      <c r="O24" s="1368"/>
      <c r="P24" s="1368"/>
      <c r="Q24" s="33">
        <v>343</v>
      </c>
    </row>
    <row r="25" spans="1:17" ht="18" customHeight="1" x14ac:dyDescent="0.15">
      <c r="A25" s="34"/>
      <c r="B25" s="1329"/>
      <c r="C25" s="1091"/>
      <c r="D25" s="1369"/>
      <c r="E25" s="1369"/>
      <c r="F25" s="1375">
        <v>4462019</v>
      </c>
      <c r="G25" s="1375"/>
      <c r="H25" s="1375"/>
      <c r="I25" s="1375"/>
      <c r="J25" s="1373" t="s">
        <v>547</v>
      </c>
      <c r="K25" s="1373"/>
      <c r="L25" s="1373"/>
      <c r="M25" s="1373"/>
      <c r="N25" s="1373"/>
      <c r="O25" s="1369"/>
      <c r="P25" s="1369"/>
      <c r="Q25" s="35">
        <v>363</v>
      </c>
    </row>
    <row r="26" spans="1:17" ht="19.5" customHeight="1" x14ac:dyDescent="0.15">
      <c r="A26" s="34"/>
      <c r="B26" s="1329"/>
      <c r="C26" s="1091"/>
      <c r="D26" s="1369"/>
      <c r="E26" s="1369"/>
      <c r="F26" s="1375">
        <v>4462020</v>
      </c>
      <c r="G26" s="1375"/>
      <c r="H26" s="1375"/>
      <c r="I26" s="1375"/>
      <c r="J26" s="1373" t="s">
        <v>547</v>
      </c>
      <c r="K26" s="1373"/>
      <c r="L26" s="1373"/>
      <c r="M26" s="1373"/>
      <c r="N26" s="1373"/>
      <c r="O26" s="1370"/>
      <c r="P26" s="1370"/>
      <c r="Q26" s="37">
        <v>375</v>
      </c>
    </row>
    <row r="27" spans="1:17" ht="18" customHeight="1" x14ac:dyDescent="0.15">
      <c r="A27" s="34"/>
      <c r="B27" s="1365"/>
      <c r="C27" s="1366"/>
      <c r="D27" s="1365"/>
      <c r="E27" s="1366"/>
      <c r="F27" s="1365"/>
      <c r="G27" s="1367"/>
      <c r="H27" s="1367"/>
      <c r="I27" s="1366"/>
      <c r="J27" s="1365"/>
      <c r="K27" s="1367"/>
      <c r="L27" s="1367"/>
      <c r="M27" s="1367"/>
      <c r="N27" s="1366"/>
      <c r="O27" s="1429" t="s">
        <v>548</v>
      </c>
      <c r="P27" s="1430"/>
      <c r="Q27" s="39">
        <v>1081</v>
      </c>
    </row>
    <row r="28" spans="1:17" ht="18" customHeight="1" x14ac:dyDescent="0.15">
      <c r="A28" s="34"/>
      <c r="B28" s="1376" t="s">
        <v>2227</v>
      </c>
      <c r="C28" s="1377"/>
      <c r="D28" s="1445"/>
      <c r="E28" s="1445"/>
      <c r="F28" s="1378">
        <v>4463035</v>
      </c>
      <c r="G28" s="1378"/>
      <c r="H28" s="1378"/>
      <c r="I28" s="1378"/>
      <c r="J28" s="1377" t="s">
        <v>547</v>
      </c>
      <c r="K28" s="1377"/>
      <c r="L28" s="1377"/>
      <c r="M28" s="1377"/>
      <c r="N28" s="1377"/>
      <c r="O28" s="1441"/>
      <c r="P28" s="1441"/>
      <c r="Q28" s="43">
        <v>436</v>
      </c>
    </row>
    <row r="29" spans="1:17" ht="18" customHeight="1" x14ac:dyDescent="0.15">
      <c r="A29" s="34"/>
      <c r="B29" s="1365"/>
      <c r="C29" s="1366"/>
      <c r="D29" s="1365"/>
      <c r="E29" s="1366"/>
      <c r="F29" s="1365"/>
      <c r="G29" s="1367"/>
      <c r="H29" s="1367"/>
      <c r="I29" s="1366"/>
      <c r="J29" s="1365"/>
      <c r="K29" s="1367"/>
      <c r="L29" s="1367"/>
      <c r="M29" s="1367"/>
      <c r="N29" s="1366"/>
      <c r="O29" s="1429" t="s">
        <v>548</v>
      </c>
      <c r="P29" s="1430"/>
      <c r="Q29" s="40">
        <v>436</v>
      </c>
    </row>
    <row r="30" spans="1:17" ht="16.5" customHeight="1" x14ac:dyDescent="0.15">
      <c r="A30" s="34"/>
      <c r="B30" s="1376" t="s">
        <v>2228</v>
      </c>
      <c r="C30" s="1377"/>
      <c r="D30" s="1368"/>
      <c r="E30" s="1368"/>
      <c r="F30" s="1378">
        <v>4464337</v>
      </c>
      <c r="G30" s="1378"/>
      <c r="H30" s="1378"/>
      <c r="I30" s="1378"/>
      <c r="J30" s="1377" t="s">
        <v>547</v>
      </c>
      <c r="K30" s="1377"/>
      <c r="L30" s="1377"/>
      <c r="M30" s="1377"/>
      <c r="N30" s="1377"/>
      <c r="O30" s="1368"/>
      <c r="P30" s="1368"/>
      <c r="Q30" s="33">
        <v>35</v>
      </c>
    </row>
    <row r="31" spans="1:17" ht="18" customHeight="1" x14ac:dyDescent="0.15">
      <c r="A31" s="34"/>
      <c r="B31" s="1329"/>
      <c r="C31" s="1091"/>
      <c r="D31" s="1369"/>
      <c r="E31" s="1369"/>
      <c r="F31" s="1375">
        <v>4464338</v>
      </c>
      <c r="G31" s="1375"/>
      <c r="H31" s="1375"/>
      <c r="I31" s="1375"/>
      <c r="J31" s="1373" t="s">
        <v>547</v>
      </c>
      <c r="K31" s="1373"/>
      <c r="L31" s="1373"/>
      <c r="M31" s="1373"/>
      <c r="N31" s="1373"/>
      <c r="O31" s="1369"/>
      <c r="P31" s="1369"/>
      <c r="Q31" s="35">
        <v>182</v>
      </c>
    </row>
    <row r="32" spans="1:17" ht="19.5" customHeight="1" x14ac:dyDescent="0.15">
      <c r="A32" s="34"/>
      <c r="B32" s="1329"/>
      <c r="C32" s="1091"/>
      <c r="D32" s="1369"/>
      <c r="E32" s="1369"/>
      <c r="F32" s="1375">
        <v>4464339</v>
      </c>
      <c r="G32" s="1375"/>
      <c r="H32" s="1375"/>
      <c r="I32" s="1375"/>
      <c r="J32" s="1373" t="s">
        <v>547</v>
      </c>
      <c r="K32" s="1373"/>
      <c r="L32" s="1373"/>
      <c r="M32" s="1373"/>
      <c r="N32" s="1373"/>
      <c r="O32" s="1370"/>
      <c r="P32" s="1370"/>
      <c r="Q32" s="37">
        <v>571</v>
      </c>
    </row>
    <row r="33" spans="1:17" ht="18" customHeight="1" x14ac:dyDescent="0.15">
      <c r="A33" s="34"/>
      <c r="B33" s="1365"/>
      <c r="C33" s="1366"/>
      <c r="D33" s="1365"/>
      <c r="E33" s="1366"/>
      <c r="F33" s="1365"/>
      <c r="G33" s="1367"/>
      <c r="H33" s="1367"/>
      <c r="I33" s="1366"/>
      <c r="J33" s="1365"/>
      <c r="K33" s="1367"/>
      <c r="L33" s="1367"/>
      <c r="M33" s="1367"/>
      <c r="N33" s="1366"/>
      <c r="O33" s="1429" t="s">
        <v>548</v>
      </c>
      <c r="P33" s="1430"/>
      <c r="Q33" s="40">
        <v>788</v>
      </c>
    </row>
    <row r="34" spans="1:17" ht="14.25" customHeight="1" x14ac:dyDescent="0.15">
      <c r="A34" s="34"/>
      <c r="B34" s="1376" t="s">
        <v>2229</v>
      </c>
      <c r="C34" s="1377"/>
      <c r="D34" s="1377" t="s">
        <v>2230</v>
      </c>
      <c r="E34" s="1377"/>
      <c r="F34" s="1378">
        <v>4468373</v>
      </c>
      <c r="G34" s="1378"/>
      <c r="H34" s="1378"/>
      <c r="I34" s="1378"/>
      <c r="J34" s="1377" t="s">
        <v>2218</v>
      </c>
      <c r="K34" s="1377"/>
      <c r="L34" s="1377"/>
      <c r="M34" s="1377"/>
      <c r="N34" s="1377"/>
      <c r="O34" s="1378">
        <v>8117</v>
      </c>
      <c r="P34" s="1378"/>
      <c r="Q34" s="33">
        <v>445</v>
      </c>
    </row>
    <row r="35" spans="1:17" ht="14.25" customHeight="1" x14ac:dyDescent="0.15">
      <c r="A35" s="34"/>
      <c r="B35" s="1329"/>
      <c r="C35" s="1091"/>
      <c r="D35" s="1373" t="s">
        <v>2231</v>
      </c>
      <c r="E35" s="1373"/>
      <c r="F35" s="1091"/>
      <c r="G35" s="1091"/>
      <c r="H35" s="1091"/>
      <c r="I35" s="1091"/>
      <c r="J35" s="1091"/>
      <c r="K35" s="1091"/>
      <c r="L35" s="1091"/>
      <c r="M35" s="1091"/>
      <c r="N35" s="1091"/>
      <c r="O35" s="1433"/>
      <c r="P35" s="1433"/>
      <c r="Q35" s="41"/>
    </row>
    <row r="36" spans="1:17" ht="17.75" customHeight="1" x14ac:dyDescent="0.15">
      <c r="A36" s="44"/>
      <c r="B36" s="1365"/>
      <c r="C36" s="1366"/>
      <c r="D36" s="1365"/>
      <c r="E36" s="1366"/>
      <c r="F36" s="1365"/>
      <c r="G36" s="1367"/>
      <c r="H36" s="1367"/>
      <c r="I36" s="1366"/>
      <c r="J36" s="1365"/>
      <c r="K36" s="1367"/>
      <c r="L36" s="1367"/>
      <c r="M36" s="1367"/>
      <c r="N36" s="1366"/>
      <c r="O36" s="1429" t="s">
        <v>548</v>
      </c>
      <c r="P36" s="1430"/>
      <c r="Q36" s="40">
        <v>445</v>
      </c>
    </row>
    <row r="37" spans="1:17" ht="17.75" customHeight="1" x14ac:dyDescent="0.15">
      <c r="A37" s="1374" t="s">
        <v>2232</v>
      </c>
      <c r="B37" s="1373"/>
      <c r="C37" s="57"/>
      <c r="D37" s="1375">
        <v>4464481</v>
      </c>
      <c r="E37" s="1375"/>
      <c r="F37" s="1373" t="s">
        <v>547</v>
      </c>
      <c r="G37" s="1373"/>
      <c r="H37" s="1373"/>
      <c r="I37" s="1373"/>
      <c r="J37" s="1373"/>
      <c r="K37" s="1433"/>
      <c r="L37" s="1433"/>
      <c r="M37" s="1433"/>
      <c r="N37" s="1423">
        <v>445</v>
      </c>
      <c r="O37" s="1423"/>
      <c r="P37" s="1423"/>
    </row>
    <row r="38" spans="1:17" ht="18" customHeight="1" x14ac:dyDescent="0.15">
      <c r="A38" s="1365"/>
      <c r="B38" s="1366"/>
      <c r="C38" s="62"/>
      <c r="D38" s="1365"/>
      <c r="E38" s="1366"/>
      <c r="F38" s="1365"/>
      <c r="G38" s="1367"/>
      <c r="H38" s="1367"/>
      <c r="I38" s="1367"/>
      <c r="J38" s="1366"/>
      <c r="K38" s="1429" t="s">
        <v>548</v>
      </c>
      <c r="L38" s="1447"/>
      <c r="M38" s="1430"/>
      <c r="N38" s="1431">
        <v>445</v>
      </c>
      <c r="O38" s="1457"/>
      <c r="P38" s="1432"/>
    </row>
    <row r="39" spans="1:17" ht="18" customHeight="1" x14ac:dyDescent="0.15">
      <c r="A39" s="1376" t="s">
        <v>2233</v>
      </c>
      <c r="B39" s="1377"/>
      <c r="C39" s="45"/>
      <c r="D39" s="1378">
        <v>4464484</v>
      </c>
      <c r="E39" s="1378"/>
      <c r="F39" s="1377" t="s">
        <v>547</v>
      </c>
      <c r="G39" s="1377"/>
      <c r="H39" s="1377"/>
      <c r="I39" s="1377"/>
      <c r="J39" s="1377"/>
      <c r="K39" s="1441"/>
      <c r="L39" s="1441"/>
      <c r="M39" s="1441"/>
      <c r="N39" s="1411">
        <v>445</v>
      </c>
      <c r="O39" s="1411"/>
      <c r="P39" s="1411"/>
    </row>
    <row r="40" spans="1:17" ht="18" customHeight="1" x14ac:dyDescent="0.15">
      <c r="A40" s="1365"/>
      <c r="B40" s="1366"/>
      <c r="C40" s="62"/>
      <c r="D40" s="1365"/>
      <c r="E40" s="1366"/>
      <c r="F40" s="1365"/>
      <c r="G40" s="1367"/>
      <c r="H40" s="1367"/>
      <c r="I40" s="1367"/>
      <c r="J40" s="1366"/>
      <c r="K40" s="1429" t="s">
        <v>548</v>
      </c>
      <c r="L40" s="1447"/>
      <c r="M40" s="1430"/>
      <c r="N40" s="1431">
        <v>445</v>
      </c>
      <c r="O40" s="1457"/>
      <c r="P40" s="1432"/>
    </row>
    <row r="41" spans="1:17" ht="18" customHeight="1" x14ac:dyDescent="0.15">
      <c r="A41" s="1376" t="s">
        <v>2234</v>
      </c>
      <c r="B41" s="1377"/>
      <c r="C41" s="45"/>
      <c r="D41" s="1378">
        <v>4465199</v>
      </c>
      <c r="E41" s="1378"/>
      <c r="F41" s="1377" t="s">
        <v>547</v>
      </c>
      <c r="G41" s="1377"/>
      <c r="H41" s="1377"/>
      <c r="I41" s="1377"/>
      <c r="J41" s="1377"/>
      <c r="K41" s="1441"/>
      <c r="L41" s="1441"/>
      <c r="M41" s="1441"/>
      <c r="N41" s="1411">
        <v>445</v>
      </c>
      <c r="O41" s="1411"/>
      <c r="P41" s="1411"/>
    </row>
    <row r="42" spans="1:17" ht="18" customHeight="1" x14ac:dyDescent="0.15">
      <c r="A42" s="1365"/>
      <c r="B42" s="1366"/>
      <c r="C42" s="62"/>
      <c r="D42" s="1365"/>
      <c r="E42" s="1366"/>
      <c r="F42" s="1365"/>
      <c r="G42" s="1367"/>
      <c r="H42" s="1367"/>
      <c r="I42" s="1367"/>
      <c r="J42" s="1366"/>
      <c r="K42" s="1429" t="s">
        <v>548</v>
      </c>
      <c r="L42" s="1447"/>
      <c r="M42" s="1430"/>
      <c r="N42" s="1431">
        <v>445</v>
      </c>
      <c r="O42" s="1457"/>
      <c r="P42" s="1432"/>
    </row>
    <row r="43" spans="1:17" ht="18" customHeight="1" x14ac:dyDescent="0.15">
      <c r="A43" s="1376" t="s">
        <v>2235</v>
      </c>
      <c r="B43" s="1377"/>
      <c r="C43" s="45"/>
      <c r="D43" s="1378">
        <v>4465810</v>
      </c>
      <c r="E43" s="1378"/>
      <c r="F43" s="1377" t="s">
        <v>547</v>
      </c>
      <c r="G43" s="1377"/>
      <c r="H43" s="1377"/>
      <c r="I43" s="1377"/>
      <c r="J43" s="1377"/>
      <c r="K43" s="1441"/>
      <c r="L43" s="1441"/>
      <c r="M43" s="1441"/>
      <c r="N43" s="1411">
        <v>19</v>
      </c>
      <c r="O43" s="1411"/>
      <c r="P43" s="1411"/>
    </row>
    <row r="44" spans="1:17" ht="18" customHeight="1" x14ac:dyDescent="0.15">
      <c r="A44" s="1365"/>
      <c r="B44" s="1366"/>
      <c r="C44" s="62"/>
      <c r="D44" s="1365"/>
      <c r="E44" s="1366"/>
      <c r="F44" s="1365"/>
      <c r="G44" s="1367"/>
      <c r="H44" s="1367"/>
      <c r="I44" s="1367"/>
      <c r="J44" s="1366"/>
      <c r="K44" s="1429" t="s">
        <v>548</v>
      </c>
      <c r="L44" s="1447"/>
      <c r="M44" s="1430"/>
      <c r="N44" s="1431">
        <v>19</v>
      </c>
      <c r="O44" s="1457"/>
      <c r="P44" s="1432"/>
    </row>
    <row r="45" spans="1:17" ht="18" customHeight="1" x14ac:dyDescent="0.15">
      <c r="A45" s="1376" t="s">
        <v>2236</v>
      </c>
      <c r="B45" s="1377"/>
      <c r="C45" s="45"/>
      <c r="D45" s="1378">
        <v>4464035</v>
      </c>
      <c r="E45" s="1378"/>
      <c r="F45" s="1377" t="s">
        <v>547</v>
      </c>
      <c r="G45" s="1377"/>
      <c r="H45" s="1377"/>
      <c r="I45" s="1377"/>
      <c r="J45" s="1377"/>
      <c r="K45" s="1441"/>
      <c r="L45" s="1441"/>
      <c r="M45" s="1441"/>
      <c r="N45" s="1411">
        <v>69</v>
      </c>
      <c r="O45" s="1411"/>
      <c r="P45" s="1411"/>
    </row>
    <row r="46" spans="1:17" ht="18" customHeight="1" x14ac:dyDescent="0.15">
      <c r="A46" s="1365"/>
      <c r="B46" s="1366"/>
      <c r="C46" s="62"/>
      <c r="D46" s="1365"/>
      <c r="E46" s="1366"/>
      <c r="F46" s="1365"/>
      <c r="G46" s="1367"/>
      <c r="H46" s="1367"/>
      <c r="I46" s="1367"/>
      <c r="J46" s="1366"/>
      <c r="K46" s="1429" t="s">
        <v>548</v>
      </c>
      <c r="L46" s="1447"/>
      <c r="M46" s="1430"/>
      <c r="N46" s="1431">
        <v>69</v>
      </c>
      <c r="O46" s="1457"/>
      <c r="P46" s="1432"/>
    </row>
    <row r="47" spans="1:17" ht="18" customHeight="1" x14ac:dyDescent="0.15">
      <c r="A47" s="1376" t="s">
        <v>2237</v>
      </c>
      <c r="B47" s="1377"/>
      <c r="C47" s="45"/>
      <c r="D47" s="1378">
        <v>4467729</v>
      </c>
      <c r="E47" s="1378"/>
      <c r="F47" s="1377" t="s">
        <v>547</v>
      </c>
      <c r="G47" s="1377"/>
      <c r="H47" s="1377"/>
      <c r="I47" s="1377"/>
      <c r="J47" s="1377"/>
      <c r="K47" s="1441"/>
      <c r="L47" s="1441"/>
      <c r="M47" s="1441"/>
      <c r="N47" s="1411">
        <v>169</v>
      </c>
      <c r="O47" s="1411"/>
      <c r="P47" s="1411"/>
    </row>
    <row r="48" spans="1:17" ht="18" customHeight="1" x14ac:dyDescent="0.15">
      <c r="A48" s="1365"/>
      <c r="B48" s="1366"/>
      <c r="C48" s="62"/>
      <c r="D48" s="1365"/>
      <c r="E48" s="1366"/>
      <c r="F48" s="1365"/>
      <c r="G48" s="1367"/>
      <c r="H48" s="1367"/>
      <c r="I48" s="1367"/>
      <c r="J48" s="1366"/>
      <c r="K48" s="1429" t="s">
        <v>548</v>
      </c>
      <c r="L48" s="1447"/>
      <c r="M48" s="1430"/>
      <c r="N48" s="1431">
        <v>169</v>
      </c>
      <c r="O48" s="1457"/>
      <c r="P48" s="1432"/>
    </row>
    <row r="49" spans="1:16" ht="16.5" customHeight="1" x14ac:dyDescent="0.15">
      <c r="A49" s="1376" t="s">
        <v>2238</v>
      </c>
      <c r="B49" s="1377"/>
      <c r="C49" s="1379"/>
      <c r="D49" s="1378">
        <v>4462139</v>
      </c>
      <c r="E49" s="1378"/>
      <c r="F49" s="1377" t="s">
        <v>547</v>
      </c>
      <c r="G49" s="1377"/>
      <c r="H49" s="1377"/>
      <c r="I49" s="1377"/>
      <c r="J49" s="1377"/>
      <c r="K49" s="1379"/>
      <c r="L49" s="1379"/>
      <c r="M49" s="1379"/>
      <c r="N49" s="1425">
        <v>356</v>
      </c>
      <c r="O49" s="1425"/>
      <c r="P49" s="1425"/>
    </row>
    <row r="50" spans="1:16" ht="19.5" customHeight="1" x14ac:dyDescent="0.15">
      <c r="A50" s="1329"/>
      <c r="B50" s="1091"/>
      <c r="C50" s="1078"/>
      <c r="D50" s="1375">
        <v>4462140</v>
      </c>
      <c r="E50" s="1375"/>
      <c r="F50" s="1373" t="s">
        <v>547</v>
      </c>
      <c r="G50" s="1373"/>
      <c r="H50" s="1373"/>
      <c r="I50" s="1373"/>
      <c r="J50" s="1373"/>
      <c r="K50" s="1380"/>
      <c r="L50" s="1380"/>
      <c r="M50" s="1380"/>
      <c r="N50" s="1423">
        <v>336</v>
      </c>
      <c r="O50" s="1423"/>
      <c r="P50" s="1423"/>
    </row>
    <row r="51" spans="1:16" ht="18" customHeight="1" x14ac:dyDescent="0.15">
      <c r="A51" s="1365"/>
      <c r="B51" s="1366"/>
      <c r="C51" s="62"/>
      <c r="D51" s="1365"/>
      <c r="E51" s="1366"/>
      <c r="F51" s="1365"/>
      <c r="G51" s="1367"/>
      <c r="H51" s="1367"/>
      <c r="I51" s="1367"/>
      <c r="J51" s="1366"/>
      <c r="K51" s="1429" t="s">
        <v>548</v>
      </c>
      <c r="L51" s="1447"/>
      <c r="M51" s="1430"/>
      <c r="N51" s="1431">
        <v>692</v>
      </c>
      <c r="O51" s="1457"/>
      <c r="P51" s="1432"/>
    </row>
    <row r="52" spans="1:16" ht="16.5" customHeight="1" x14ac:dyDescent="0.15">
      <c r="A52" s="1376" t="s">
        <v>2239</v>
      </c>
      <c r="B52" s="1377"/>
      <c r="C52" s="1379"/>
      <c r="D52" s="1378">
        <v>4469195</v>
      </c>
      <c r="E52" s="1378"/>
      <c r="F52" s="1377" t="s">
        <v>547</v>
      </c>
      <c r="G52" s="1377"/>
      <c r="H52" s="1377"/>
      <c r="I52" s="1377"/>
      <c r="J52" s="1377"/>
      <c r="K52" s="1379"/>
      <c r="L52" s="1379"/>
      <c r="M52" s="1379"/>
      <c r="N52" s="1425">
        <v>356</v>
      </c>
      <c r="O52" s="1425"/>
      <c r="P52" s="1425"/>
    </row>
    <row r="53" spans="1:16" ht="19.5" customHeight="1" x14ac:dyDescent="0.15">
      <c r="A53" s="1329"/>
      <c r="B53" s="1091"/>
      <c r="C53" s="1078"/>
      <c r="D53" s="1375">
        <v>4469196</v>
      </c>
      <c r="E53" s="1375"/>
      <c r="F53" s="1373" t="s">
        <v>547</v>
      </c>
      <c r="G53" s="1373"/>
      <c r="H53" s="1373"/>
      <c r="I53" s="1373"/>
      <c r="J53" s="1373"/>
      <c r="K53" s="1380"/>
      <c r="L53" s="1380"/>
      <c r="M53" s="1380"/>
      <c r="N53" s="1454">
        <v>2676.8</v>
      </c>
      <c r="O53" s="1454"/>
      <c r="P53" s="1454"/>
    </row>
    <row r="54" spans="1:16" ht="18" customHeight="1" x14ac:dyDescent="0.15">
      <c r="A54" s="1365"/>
      <c r="B54" s="1366"/>
      <c r="C54" s="62"/>
      <c r="D54" s="1365"/>
      <c r="E54" s="1366"/>
      <c r="F54" s="1365"/>
      <c r="G54" s="1367"/>
      <c r="H54" s="1367"/>
      <c r="I54" s="1367"/>
      <c r="J54" s="1366"/>
      <c r="K54" s="1429" t="s">
        <v>548</v>
      </c>
      <c r="L54" s="1447"/>
      <c r="M54" s="1430"/>
      <c r="N54" s="1448">
        <v>3032.8</v>
      </c>
      <c r="O54" s="1449"/>
      <c r="P54" s="1450"/>
    </row>
    <row r="55" spans="1:16" ht="18" customHeight="1" x14ac:dyDescent="0.15">
      <c r="A55" s="1376" t="s">
        <v>2240</v>
      </c>
      <c r="B55" s="1377"/>
      <c r="C55" s="45"/>
      <c r="D55" s="1378">
        <v>4462065</v>
      </c>
      <c r="E55" s="1378"/>
      <c r="F55" s="1377" t="s">
        <v>547</v>
      </c>
      <c r="G55" s="1377"/>
      <c r="H55" s="1377"/>
      <c r="I55" s="1377"/>
      <c r="J55" s="1377"/>
      <c r="K55" s="1441"/>
      <c r="L55" s="1441"/>
      <c r="M55" s="1441"/>
      <c r="N55" s="1411">
        <v>903</v>
      </c>
      <c r="O55" s="1411"/>
      <c r="P55" s="1411"/>
    </row>
    <row r="56" spans="1:16" ht="18" customHeight="1" x14ac:dyDescent="0.15">
      <c r="A56" s="1365"/>
      <c r="B56" s="1366"/>
      <c r="C56" s="62"/>
      <c r="D56" s="1365"/>
      <c r="E56" s="1366"/>
      <c r="F56" s="1365"/>
      <c r="G56" s="1367"/>
      <c r="H56" s="1367"/>
      <c r="I56" s="1367"/>
      <c r="J56" s="1366"/>
      <c r="K56" s="1429" t="s">
        <v>548</v>
      </c>
      <c r="L56" s="1447"/>
      <c r="M56" s="1430"/>
      <c r="N56" s="1431">
        <v>903</v>
      </c>
      <c r="O56" s="1457"/>
      <c r="P56" s="1432"/>
    </row>
    <row r="57" spans="1:16" ht="18" customHeight="1" x14ac:dyDescent="0.15">
      <c r="A57" s="1376" t="s">
        <v>2241</v>
      </c>
      <c r="B57" s="1377"/>
      <c r="C57" s="45"/>
      <c r="D57" s="1378">
        <v>4462055</v>
      </c>
      <c r="E57" s="1378"/>
      <c r="F57" s="1377" t="s">
        <v>547</v>
      </c>
      <c r="G57" s="1377"/>
      <c r="H57" s="1377"/>
      <c r="I57" s="1377"/>
      <c r="J57" s="1377"/>
      <c r="K57" s="1441"/>
      <c r="L57" s="1441"/>
      <c r="M57" s="1441"/>
      <c r="N57" s="1411">
        <v>129</v>
      </c>
      <c r="O57" s="1411"/>
      <c r="P57" s="1411"/>
    </row>
    <row r="58" spans="1:16" ht="18" customHeight="1" x14ac:dyDescent="0.15">
      <c r="A58" s="1365"/>
      <c r="B58" s="1366"/>
      <c r="C58" s="62"/>
      <c r="D58" s="1365"/>
      <c r="E58" s="1366"/>
      <c r="F58" s="1365"/>
      <c r="G58" s="1367"/>
      <c r="H58" s="1367"/>
      <c r="I58" s="1367"/>
      <c r="J58" s="1366"/>
      <c r="K58" s="1429" t="s">
        <v>548</v>
      </c>
      <c r="L58" s="1447"/>
      <c r="M58" s="1430"/>
      <c r="N58" s="1431">
        <v>129</v>
      </c>
      <c r="O58" s="1457"/>
      <c r="P58" s="1432"/>
    </row>
    <row r="59" spans="1:16" ht="18" customHeight="1" x14ac:dyDescent="0.15">
      <c r="A59" s="1376" t="s">
        <v>2242</v>
      </c>
      <c r="B59" s="1377"/>
      <c r="C59" s="45"/>
      <c r="D59" s="1378">
        <v>4462058</v>
      </c>
      <c r="E59" s="1378"/>
      <c r="F59" s="1377" t="s">
        <v>547</v>
      </c>
      <c r="G59" s="1377"/>
      <c r="H59" s="1377"/>
      <c r="I59" s="1377"/>
      <c r="J59" s="1377"/>
      <c r="K59" s="1441"/>
      <c r="L59" s="1441"/>
      <c r="M59" s="1441"/>
      <c r="N59" s="1411">
        <v>129</v>
      </c>
      <c r="O59" s="1411"/>
      <c r="P59" s="1411"/>
    </row>
    <row r="60" spans="1:16" ht="18" customHeight="1" x14ac:dyDescent="0.15">
      <c r="A60" s="1365"/>
      <c r="B60" s="1366"/>
      <c r="C60" s="62"/>
      <c r="D60" s="1365"/>
      <c r="E60" s="1366"/>
      <c r="F60" s="1365"/>
      <c r="G60" s="1367"/>
      <c r="H60" s="1367"/>
      <c r="I60" s="1367"/>
      <c r="J60" s="1366"/>
      <c r="K60" s="1429" t="s">
        <v>548</v>
      </c>
      <c r="L60" s="1447"/>
      <c r="M60" s="1430"/>
      <c r="N60" s="1431">
        <v>129</v>
      </c>
      <c r="O60" s="1457"/>
      <c r="P60" s="1432"/>
    </row>
    <row r="61" spans="1:16" ht="16.5" customHeight="1" x14ac:dyDescent="0.15">
      <c r="A61" s="1376" t="s">
        <v>2243</v>
      </c>
      <c r="B61" s="1377"/>
      <c r="C61" s="1379"/>
      <c r="D61" s="1378">
        <v>4462061</v>
      </c>
      <c r="E61" s="1378"/>
      <c r="F61" s="1377" t="s">
        <v>547</v>
      </c>
      <c r="G61" s="1377"/>
      <c r="H61" s="1377"/>
      <c r="I61" s="1377"/>
      <c r="J61" s="1377"/>
      <c r="K61" s="1379"/>
      <c r="L61" s="1379"/>
      <c r="M61" s="1379"/>
      <c r="N61" s="1425">
        <v>129</v>
      </c>
      <c r="O61" s="1425"/>
      <c r="P61" s="1425"/>
    </row>
    <row r="62" spans="1:16" ht="19.5" customHeight="1" x14ac:dyDescent="0.15">
      <c r="A62" s="1329"/>
      <c r="B62" s="1091"/>
      <c r="C62" s="1078"/>
      <c r="D62" s="1375">
        <v>4462062</v>
      </c>
      <c r="E62" s="1375"/>
      <c r="F62" s="1373" t="s">
        <v>547</v>
      </c>
      <c r="G62" s="1373"/>
      <c r="H62" s="1373"/>
      <c r="I62" s="1373"/>
      <c r="J62" s="1373"/>
      <c r="K62" s="1380"/>
      <c r="L62" s="1380"/>
      <c r="M62" s="1380"/>
      <c r="N62" s="1423">
        <v>258</v>
      </c>
      <c r="O62" s="1423"/>
      <c r="P62" s="1423"/>
    </row>
    <row r="63" spans="1:16" ht="18" customHeight="1" x14ac:dyDescent="0.15">
      <c r="A63" s="1365"/>
      <c r="B63" s="1366"/>
      <c r="C63" s="62"/>
      <c r="D63" s="1365"/>
      <c r="E63" s="1366"/>
      <c r="F63" s="1365"/>
      <c r="G63" s="1367"/>
      <c r="H63" s="1367"/>
      <c r="I63" s="1367"/>
      <c r="J63" s="1366"/>
      <c r="K63" s="1429" t="s">
        <v>548</v>
      </c>
      <c r="L63" s="1447"/>
      <c r="M63" s="1430"/>
      <c r="N63" s="1431">
        <v>387</v>
      </c>
      <c r="O63" s="1457"/>
      <c r="P63" s="1432"/>
    </row>
    <row r="64" spans="1:16" ht="18" customHeight="1" x14ac:dyDescent="0.15">
      <c r="A64" s="1376" t="s">
        <v>2244</v>
      </c>
      <c r="B64" s="1377"/>
      <c r="C64" s="45"/>
      <c r="D64" s="1378">
        <v>4462084</v>
      </c>
      <c r="E64" s="1378"/>
      <c r="F64" s="1377" t="s">
        <v>547</v>
      </c>
      <c r="G64" s="1377"/>
      <c r="H64" s="1377"/>
      <c r="I64" s="1377"/>
      <c r="J64" s="1377"/>
      <c r="K64" s="1441"/>
      <c r="L64" s="1441"/>
      <c r="M64" s="1441"/>
      <c r="N64" s="1446">
        <v>2546</v>
      </c>
      <c r="O64" s="1446"/>
      <c r="P64" s="1446"/>
    </row>
    <row r="65" spans="1:18" ht="18" customHeight="1" x14ac:dyDescent="0.15">
      <c r="A65" s="1365"/>
      <c r="B65" s="1366"/>
      <c r="C65" s="62"/>
      <c r="D65" s="1365"/>
      <c r="E65" s="1366"/>
      <c r="F65" s="1365"/>
      <c r="G65" s="1367"/>
      <c r="H65" s="1367"/>
      <c r="I65" s="1367"/>
      <c r="J65" s="1366"/>
      <c r="K65" s="1429" t="s">
        <v>548</v>
      </c>
      <c r="L65" s="1447"/>
      <c r="M65" s="1430"/>
      <c r="N65" s="1448">
        <v>2546</v>
      </c>
      <c r="O65" s="1449"/>
      <c r="P65" s="1450"/>
    </row>
    <row r="66" spans="1:18" ht="18" customHeight="1" x14ac:dyDescent="0.15">
      <c r="A66" s="1376" t="s">
        <v>2245</v>
      </c>
      <c r="B66" s="1377"/>
      <c r="C66" s="45"/>
      <c r="D66" s="1378">
        <v>4463183</v>
      </c>
      <c r="E66" s="1378"/>
      <c r="F66" s="1377" t="s">
        <v>547</v>
      </c>
      <c r="G66" s="1377"/>
      <c r="H66" s="1377"/>
      <c r="I66" s="1377"/>
      <c r="J66" s="1377"/>
      <c r="K66" s="1441"/>
      <c r="L66" s="1441"/>
      <c r="M66" s="1441"/>
      <c r="N66" s="1411">
        <v>269</v>
      </c>
      <c r="O66" s="1411"/>
      <c r="P66" s="1411"/>
    </row>
    <row r="67" spans="1:18" ht="18" customHeight="1" x14ac:dyDescent="0.15">
      <c r="A67" s="1365"/>
      <c r="B67" s="1366"/>
      <c r="C67" s="62"/>
      <c r="D67" s="1365"/>
      <c r="E67" s="1366"/>
      <c r="F67" s="1365"/>
      <c r="G67" s="1367"/>
      <c r="H67" s="1367"/>
      <c r="I67" s="1367"/>
      <c r="J67" s="1366"/>
      <c r="K67" s="1429" t="s">
        <v>548</v>
      </c>
      <c r="L67" s="1447"/>
      <c r="M67" s="1430"/>
      <c r="N67" s="1431">
        <v>269</v>
      </c>
      <c r="O67" s="1457"/>
      <c r="P67" s="1432"/>
    </row>
    <row r="68" spans="1:18" ht="18" customHeight="1" x14ac:dyDescent="0.15">
      <c r="A68" s="1376" t="s">
        <v>2246</v>
      </c>
      <c r="B68" s="1377"/>
      <c r="C68" s="45"/>
      <c r="D68" s="1378">
        <v>4463186</v>
      </c>
      <c r="E68" s="1378"/>
      <c r="F68" s="1377" t="s">
        <v>547</v>
      </c>
      <c r="G68" s="1377"/>
      <c r="H68" s="1377"/>
      <c r="I68" s="1377"/>
      <c r="J68" s="1377"/>
      <c r="K68" s="1441"/>
      <c r="L68" s="1441"/>
      <c r="M68" s="1441"/>
      <c r="N68" s="1411">
        <v>269</v>
      </c>
      <c r="O68" s="1411"/>
      <c r="P68" s="1411"/>
    </row>
    <row r="69" spans="1:18" ht="18" customHeight="1" x14ac:dyDescent="0.15">
      <c r="A69" s="1365"/>
      <c r="B69" s="1366"/>
      <c r="C69" s="62"/>
      <c r="D69" s="1365"/>
      <c r="E69" s="1366"/>
      <c r="F69" s="1365"/>
      <c r="G69" s="1367"/>
      <c r="H69" s="1367"/>
      <c r="I69" s="1367"/>
      <c r="J69" s="1366"/>
      <c r="K69" s="1429" t="s">
        <v>548</v>
      </c>
      <c r="L69" s="1447"/>
      <c r="M69" s="1430"/>
      <c r="N69" s="1431">
        <v>269</v>
      </c>
      <c r="O69" s="1457"/>
      <c r="P69" s="1432"/>
    </row>
    <row r="70" spans="1:18" ht="18" customHeight="1" x14ac:dyDescent="0.15">
      <c r="A70" s="1376" t="s">
        <v>2247</v>
      </c>
      <c r="B70" s="1377"/>
      <c r="C70" s="45"/>
      <c r="D70" s="1378">
        <v>4463189</v>
      </c>
      <c r="E70" s="1378"/>
      <c r="F70" s="1377" t="s">
        <v>547</v>
      </c>
      <c r="G70" s="1377"/>
      <c r="H70" s="1377"/>
      <c r="I70" s="1377"/>
      <c r="J70" s="1377"/>
      <c r="K70" s="1441"/>
      <c r="L70" s="1441"/>
      <c r="M70" s="1441"/>
      <c r="N70" s="1411">
        <v>269</v>
      </c>
      <c r="O70" s="1411"/>
      <c r="P70" s="1411"/>
    </row>
    <row r="71" spans="1:18" ht="18" customHeight="1" x14ac:dyDescent="0.15">
      <c r="A71" s="1365"/>
      <c r="B71" s="1366"/>
      <c r="C71" s="62"/>
      <c r="D71" s="1365"/>
      <c r="E71" s="1366"/>
      <c r="F71" s="1365"/>
      <c r="G71" s="1367"/>
      <c r="H71" s="1367"/>
      <c r="I71" s="1367"/>
      <c r="J71" s="1366"/>
      <c r="K71" s="1429" t="s">
        <v>548</v>
      </c>
      <c r="L71" s="1447"/>
      <c r="M71" s="1430"/>
      <c r="N71" s="1431">
        <v>269</v>
      </c>
      <c r="O71" s="1457"/>
      <c r="P71" s="1432"/>
    </row>
    <row r="72" spans="1:18" ht="17.75" customHeight="1" x14ac:dyDescent="0.15">
      <c r="A72" s="1376" t="s">
        <v>2248</v>
      </c>
      <c r="B72" s="1377"/>
      <c r="C72" s="45"/>
      <c r="D72" s="1378">
        <v>4463282</v>
      </c>
      <c r="E72" s="1378"/>
      <c r="F72" s="1377" t="s">
        <v>547</v>
      </c>
      <c r="G72" s="1377"/>
      <c r="H72" s="1377"/>
      <c r="I72" s="1377"/>
      <c r="J72" s="1377"/>
      <c r="K72" s="1445"/>
      <c r="L72" s="1445"/>
      <c r="M72" s="1445"/>
      <c r="N72" s="1425">
        <v>888</v>
      </c>
      <c r="O72" s="1425"/>
      <c r="P72" s="1425"/>
    </row>
    <row r="73" spans="1:18" ht="14.25" customHeight="1" x14ac:dyDescent="0.15">
      <c r="A73" s="1428" t="s">
        <v>2225</v>
      </c>
      <c r="B73" s="1428"/>
      <c r="C73" s="1428"/>
      <c r="D73" s="1428"/>
      <c r="E73" s="1428"/>
      <c r="F73" s="1428"/>
      <c r="G73" s="1428"/>
      <c r="H73" s="1428"/>
      <c r="I73" s="1428"/>
      <c r="J73" s="1428"/>
      <c r="K73" s="1428"/>
      <c r="L73" s="1428"/>
      <c r="M73" s="1428"/>
      <c r="N73" s="1428"/>
      <c r="O73" s="1428"/>
      <c r="P73" s="1428"/>
      <c r="Q73" s="1428"/>
      <c r="R73" s="1428"/>
    </row>
    <row r="74" spans="1:18" ht="17.75" customHeight="1" x14ac:dyDescent="0.15">
      <c r="A74" s="1365"/>
      <c r="B74" s="1366"/>
      <c r="C74" s="62"/>
      <c r="D74" s="1365"/>
      <c r="E74" s="1366"/>
      <c r="F74" s="1365"/>
      <c r="G74" s="1367"/>
      <c r="H74" s="1367"/>
      <c r="I74" s="1367"/>
      <c r="J74" s="1366"/>
      <c r="K74" s="1429" t="s">
        <v>548</v>
      </c>
      <c r="L74" s="1447"/>
      <c r="M74" s="1430"/>
      <c r="N74" s="1431">
        <v>888</v>
      </c>
      <c r="O74" s="1457"/>
      <c r="P74" s="1432"/>
    </row>
    <row r="75" spans="1:18" ht="18" customHeight="1" x14ac:dyDescent="0.15">
      <c r="A75" s="1376" t="s">
        <v>2249</v>
      </c>
      <c r="B75" s="1377"/>
      <c r="C75" s="63" t="s">
        <v>2250</v>
      </c>
      <c r="D75" s="1378">
        <v>4468633</v>
      </c>
      <c r="E75" s="1378"/>
      <c r="F75" s="1377" t="s">
        <v>2218</v>
      </c>
      <c r="G75" s="1377"/>
      <c r="H75" s="1377"/>
      <c r="I75" s="1377"/>
      <c r="J75" s="1377"/>
      <c r="K75" s="1469">
        <v>13623</v>
      </c>
      <c r="L75" s="1469"/>
      <c r="M75" s="1469"/>
      <c r="N75" s="1446">
        <v>4306</v>
      </c>
      <c r="O75" s="1446"/>
      <c r="P75" s="1446"/>
    </row>
    <row r="76" spans="1:18" ht="18" customHeight="1" x14ac:dyDescent="0.15">
      <c r="A76" s="1365"/>
      <c r="B76" s="1366"/>
      <c r="C76" s="62"/>
      <c r="D76" s="1365"/>
      <c r="E76" s="1366"/>
      <c r="F76" s="1365"/>
      <c r="G76" s="1367"/>
      <c r="H76" s="1367"/>
      <c r="I76" s="1367"/>
      <c r="J76" s="1366"/>
      <c r="K76" s="1429" t="s">
        <v>548</v>
      </c>
      <c r="L76" s="1447"/>
      <c r="M76" s="1430"/>
      <c r="N76" s="1448">
        <v>4306</v>
      </c>
      <c r="O76" s="1449"/>
      <c r="P76" s="1450"/>
    </row>
    <row r="77" spans="1:18" ht="18" customHeight="1" x14ac:dyDescent="0.15">
      <c r="A77" s="1376" t="s">
        <v>2251</v>
      </c>
      <c r="B77" s="1377"/>
      <c r="C77" s="63" t="s">
        <v>2252</v>
      </c>
      <c r="D77" s="1378">
        <v>4468511</v>
      </c>
      <c r="E77" s="1378"/>
      <c r="F77" s="1377" t="s">
        <v>2218</v>
      </c>
      <c r="G77" s="1377"/>
      <c r="H77" s="1377"/>
      <c r="I77" s="1377"/>
      <c r="J77" s="1377"/>
      <c r="K77" s="1439">
        <v>13623</v>
      </c>
      <c r="L77" s="1439"/>
      <c r="M77" s="1439"/>
      <c r="N77" s="1446">
        <v>4306</v>
      </c>
      <c r="O77" s="1446"/>
      <c r="P77" s="1446"/>
    </row>
    <row r="78" spans="1:18" ht="18" customHeight="1" x14ac:dyDescent="0.15">
      <c r="A78" s="1365"/>
      <c r="B78" s="1366"/>
      <c r="C78" s="62"/>
      <c r="D78" s="1365"/>
      <c r="E78" s="1366"/>
      <c r="F78" s="1365"/>
      <c r="G78" s="1367"/>
      <c r="H78" s="1367"/>
      <c r="I78" s="1367"/>
      <c r="J78" s="1366"/>
      <c r="K78" s="1429" t="s">
        <v>548</v>
      </c>
      <c r="L78" s="1447"/>
      <c r="M78" s="1430"/>
      <c r="N78" s="1448">
        <v>4306</v>
      </c>
      <c r="O78" s="1449"/>
      <c r="P78" s="1450"/>
    </row>
    <row r="79" spans="1:18" ht="18" customHeight="1" x14ac:dyDescent="0.15">
      <c r="A79" s="1376" t="s">
        <v>2253</v>
      </c>
      <c r="B79" s="1377"/>
      <c r="C79" s="45"/>
      <c r="D79" s="1378">
        <v>4465601</v>
      </c>
      <c r="E79" s="1378"/>
      <c r="F79" s="1377" t="s">
        <v>547</v>
      </c>
      <c r="G79" s="1377"/>
      <c r="H79" s="1377"/>
      <c r="I79" s="1377"/>
      <c r="J79" s="1377"/>
      <c r="K79" s="1441"/>
      <c r="L79" s="1441"/>
      <c r="M79" s="1441"/>
      <c r="N79" s="1411">
        <v>888</v>
      </c>
      <c r="O79" s="1411"/>
      <c r="P79" s="1411"/>
    </row>
    <row r="80" spans="1:18" ht="18" customHeight="1" x14ac:dyDescent="0.15">
      <c r="A80" s="1365"/>
      <c r="B80" s="1366"/>
      <c r="C80" s="62"/>
      <c r="D80" s="1365"/>
      <c r="E80" s="1366"/>
      <c r="F80" s="1365"/>
      <c r="G80" s="1367"/>
      <c r="H80" s="1367"/>
      <c r="I80" s="1367"/>
      <c r="J80" s="1366"/>
      <c r="K80" s="1429" t="s">
        <v>548</v>
      </c>
      <c r="L80" s="1447"/>
      <c r="M80" s="1430"/>
      <c r="N80" s="1431">
        <v>888</v>
      </c>
      <c r="O80" s="1457"/>
      <c r="P80" s="1432"/>
    </row>
    <row r="81" spans="1:16" ht="18" customHeight="1" x14ac:dyDescent="0.15">
      <c r="A81" s="1376" t="s">
        <v>2254</v>
      </c>
      <c r="B81" s="1377"/>
      <c r="C81" s="63" t="s">
        <v>2255</v>
      </c>
      <c r="D81" s="1378">
        <v>4468501</v>
      </c>
      <c r="E81" s="1378"/>
      <c r="F81" s="1377" t="s">
        <v>2218</v>
      </c>
      <c r="G81" s="1377"/>
      <c r="H81" s="1377"/>
      <c r="I81" s="1377"/>
      <c r="J81" s="1377"/>
      <c r="K81" s="1469">
        <v>13623</v>
      </c>
      <c r="L81" s="1469"/>
      <c r="M81" s="1469"/>
      <c r="N81" s="1446">
        <v>4465.53</v>
      </c>
      <c r="O81" s="1446"/>
      <c r="P81" s="1446"/>
    </row>
    <row r="82" spans="1:16" ht="18" customHeight="1" x14ac:dyDescent="0.15">
      <c r="A82" s="1365"/>
      <c r="B82" s="1366"/>
      <c r="C82" s="62"/>
      <c r="D82" s="1365"/>
      <c r="E82" s="1366"/>
      <c r="F82" s="1365"/>
      <c r="G82" s="1367"/>
      <c r="H82" s="1367"/>
      <c r="I82" s="1367"/>
      <c r="J82" s="1366"/>
      <c r="K82" s="1429" t="s">
        <v>548</v>
      </c>
      <c r="L82" s="1447"/>
      <c r="M82" s="1430"/>
      <c r="N82" s="1448">
        <v>4465.53</v>
      </c>
      <c r="O82" s="1449"/>
      <c r="P82" s="1450"/>
    </row>
    <row r="83" spans="1:16" ht="18" customHeight="1" x14ac:dyDescent="0.15">
      <c r="A83" s="1376" t="s">
        <v>2256</v>
      </c>
      <c r="B83" s="1377"/>
      <c r="C83" s="45"/>
      <c r="D83" s="1378">
        <v>4469192</v>
      </c>
      <c r="E83" s="1378"/>
      <c r="F83" s="1377" t="s">
        <v>547</v>
      </c>
      <c r="G83" s="1377"/>
      <c r="H83" s="1377"/>
      <c r="I83" s="1377"/>
      <c r="J83" s="1377"/>
      <c r="K83" s="1441"/>
      <c r="L83" s="1441"/>
      <c r="M83" s="1441"/>
      <c r="N83" s="1411">
        <v>269</v>
      </c>
      <c r="O83" s="1411"/>
      <c r="P83" s="1411"/>
    </row>
    <row r="84" spans="1:16" ht="18" customHeight="1" x14ac:dyDescent="0.15">
      <c r="A84" s="1365"/>
      <c r="B84" s="1366"/>
      <c r="C84" s="62"/>
      <c r="D84" s="1365"/>
      <c r="E84" s="1366"/>
      <c r="F84" s="1365"/>
      <c r="G84" s="1367"/>
      <c r="H84" s="1367"/>
      <c r="I84" s="1367"/>
      <c r="J84" s="1366"/>
      <c r="K84" s="1429" t="s">
        <v>548</v>
      </c>
      <c r="L84" s="1447"/>
      <c r="M84" s="1430"/>
      <c r="N84" s="1431">
        <v>269</v>
      </c>
      <c r="O84" s="1457"/>
      <c r="P84" s="1432"/>
    </row>
    <row r="85" spans="1:16" ht="26.25" customHeight="1" x14ac:dyDescent="0.15">
      <c r="A85" s="1376" t="s">
        <v>2257</v>
      </c>
      <c r="B85" s="1377"/>
      <c r="C85" s="63" t="s">
        <v>2258</v>
      </c>
      <c r="D85" s="1378">
        <v>4462953</v>
      </c>
      <c r="E85" s="1378"/>
      <c r="F85" s="1377" t="s">
        <v>2218</v>
      </c>
      <c r="G85" s="1377"/>
      <c r="H85" s="1377"/>
      <c r="I85" s="1377"/>
      <c r="J85" s="1377"/>
      <c r="K85" s="1439">
        <v>1004</v>
      </c>
      <c r="L85" s="1439"/>
      <c r="M85" s="1439"/>
      <c r="N85" s="1411">
        <v>165</v>
      </c>
      <c r="O85" s="1411"/>
      <c r="P85" s="1411"/>
    </row>
    <row r="86" spans="1:16" ht="18" customHeight="1" x14ac:dyDescent="0.15">
      <c r="A86" s="1365"/>
      <c r="B86" s="1366"/>
      <c r="C86" s="62"/>
      <c r="D86" s="1365"/>
      <c r="E86" s="1366"/>
      <c r="F86" s="1365"/>
      <c r="G86" s="1367"/>
      <c r="H86" s="1367"/>
      <c r="I86" s="1367"/>
      <c r="J86" s="1366"/>
      <c r="K86" s="1429" t="s">
        <v>548</v>
      </c>
      <c r="L86" s="1447"/>
      <c r="M86" s="1430"/>
      <c r="N86" s="1431">
        <v>165</v>
      </c>
      <c r="O86" s="1457"/>
      <c r="P86" s="1432"/>
    </row>
    <row r="87" spans="1:16" ht="16.5" customHeight="1" x14ac:dyDescent="0.15">
      <c r="A87" s="1376" t="s">
        <v>2259</v>
      </c>
      <c r="B87" s="1377"/>
      <c r="C87" s="1379"/>
      <c r="D87" s="1378">
        <v>4462494</v>
      </c>
      <c r="E87" s="1378"/>
      <c r="F87" s="1377" t="s">
        <v>547</v>
      </c>
      <c r="G87" s="1377"/>
      <c r="H87" s="1377"/>
      <c r="I87" s="1377"/>
      <c r="J87" s="1377"/>
      <c r="K87" s="1379"/>
      <c r="L87" s="1379"/>
      <c r="M87" s="1379"/>
      <c r="N87" s="1425">
        <v>13</v>
      </c>
      <c r="O87" s="1425"/>
      <c r="P87" s="1425"/>
    </row>
    <row r="88" spans="1:16" ht="19.5" customHeight="1" x14ac:dyDescent="0.15">
      <c r="A88" s="1329"/>
      <c r="B88" s="1091"/>
      <c r="C88" s="1078"/>
      <c r="D88" s="1375">
        <v>4462495</v>
      </c>
      <c r="E88" s="1375"/>
      <c r="F88" s="1373" t="s">
        <v>547</v>
      </c>
      <c r="G88" s="1373"/>
      <c r="H88" s="1373"/>
      <c r="I88" s="1373"/>
      <c r="J88" s="1373"/>
      <c r="K88" s="1380"/>
      <c r="L88" s="1380"/>
      <c r="M88" s="1380"/>
      <c r="N88" s="1423">
        <v>35</v>
      </c>
      <c r="O88" s="1423"/>
      <c r="P88" s="1423"/>
    </row>
    <row r="89" spans="1:16" ht="18" customHeight="1" x14ac:dyDescent="0.15">
      <c r="A89" s="1365"/>
      <c r="B89" s="1366"/>
      <c r="C89" s="62"/>
      <c r="D89" s="1365"/>
      <c r="E89" s="1366"/>
      <c r="F89" s="1365"/>
      <c r="G89" s="1367"/>
      <c r="H89" s="1367"/>
      <c r="I89" s="1367"/>
      <c r="J89" s="1366"/>
      <c r="K89" s="1429" t="s">
        <v>548</v>
      </c>
      <c r="L89" s="1447"/>
      <c r="M89" s="1430"/>
      <c r="N89" s="1431">
        <v>48</v>
      </c>
      <c r="O89" s="1457"/>
      <c r="P89" s="1432"/>
    </row>
    <row r="90" spans="1:16" ht="18" customHeight="1" x14ac:dyDescent="0.15">
      <c r="A90" s="1376" t="s">
        <v>2260</v>
      </c>
      <c r="B90" s="1377"/>
      <c r="C90" s="45"/>
      <c r="D90" s="1378">
        <v>4464199</v>
      </c>
      <c r="E90" s="1378"/>
      <c r="F90" s="1377" t="s">
        <v>547</v>
      </c>
      <c r="G90" s="1377"/>
      <c r="H90" s="1377"/>
      <c r="I90" s="1377"/>
      <c r="J90" s="1377"/>
      <c r="K90" s="1441"/>
      <c r="L90" s="1441"/>
      <c r="M90" s="1441"/>
      <c r="N90" s="1411">
        <v>138</v>
      </c>
      <c r="O90" s="1411"/>
      <c r="P90" s="1411"/>
    </row>
    <row r="91" spans="1:16" ht="18" customHeight="1" x14ac:dyDescent="0.15">
      <c r="A91" s="1365"/>
      <c r="B91" s="1366"/>
      <c r="C91" s="62"/>
      <c r="D91" s="1365"/>
      <c r="E91" s="1366"/>
      <c r="F91" s="1365"/>
      <c r="G91" s="1367"/>
      <c r="H91" s="1367"/>
      <c r="I91" s="1367"/>
      <c r="J91" s="1366"/>
      <c r="K91" s="1429" t="s">
        <v>548</v>
      </c>
      <c r="L91" s="1447"/>
      <c r="M91" s="1430"/>
      <c r="N91" s="1431">
        <v>138</v>
      </c>
      <c r="O91" s="1457"/>
      <c r="P91" s="1432"/>
    </row>
    <row r="92" spans="1:16" ht="18" customHeight="1" x14ac:dyDescent="0.15">
      <c r="A92" s="1376" t="s">
        <v>2261</v>
      </c>
      <c r="B92" s="1377"/>
      <c r="C92" s="45"/>
      <c r="D92" s="1378">
        <v>4464150</v>
      </c>
      <c r="E92" s="1378"/>
      <c r="F92" s="1377" t="s">
        <v>547</v>
      </c>
      <c r="G92" s="1377"/>
      <c r="H92" s="1377"/>
      <c r="I92" s="1377"/>
      <c r="J92" s="1377"/>
      <c r="K92" s="1441"/>
      <c r="L92" s="1441"/>
      <c r="M92" s="1441"/>
      <c r="N92" s="1411">
        <v>138</v>
      </c>
      <c r="O92" s="1411"/>
      <c r="P92" s="1411"/>
    </row>
    <row r="93" spans="1:16" ht="18" customHeight="1" x14ac:dyDescent="0.15">
      <c r="A93" s="1365"/>
      <c r="B93" s="1366"/>
      <c r="C93" s="62"/>
      <c r="D93" s="1365"/>
      <c r="E93" s="1366"/>
      <c r="F93" s="1365"/>
      <c r="G93" s="1367"/>
      <c r="H93" s="1367"/>
      <c r="I93" s="1367"/>
      <c r="J93" s="1366"/>
      <c r="K93" s="1429" t="s">
        <v>548</v>
      </c>
      <c r="L93" s="1447"/>
      <c r="M93" s="1430"/>
      <c r="N93" s="1431">
        <v>138</v>
      </c>
      <c r="O93" s="1457"/>
      <c r="P93" s="1432"/>
    </row>
    <row r="94" spans="1:16" ht="18" customHeight="1" x14ac:dyDescent="0.15">
      <c r="A94" s="1376" t="s">
        <v>2262</v>
      </c>
      <c r="B94" s="1377"/>
      <c r="C94" s="45"/>
      <c r="D94" s="1378">
        <v>4463644</v>
      </c>
      <c r="E94" s="1378"/>
      <c r="F94" s="1377" t="s">
        <v>547</v>
      </c>
      <c r="G94" s="1377"/>
      <c r="H94" s="1377"/>
      <c r="I94" s="1377"/>
      <c r="J94" s="1377"/>
      <c r="K94" s="1441"/>
      <c r="L94" s="1441"/>
      <c r="M94" s="1441"/>
      <c r="N94" s="1411">
        <v>477</v>
      </c>
      <c r="O94" s="1411"/>
      <c r="P94" s="1411"/>
    </row>
    <row r="95" spans="1:16" ht="18" customHeight="1" x14ac:dyDescent="0.15">
      <c r="A95" s="1365"/>
      <c r="B95" s="1366"/>
      <c r="C95" s="62"/>
      <c r="D95" s="1365"/>
      <c r="E95" s="1366"/>
      <c r="F95" s="1365"/>
      <c r="G95" s="1367"/>
      <c r="H95" s="1367"/>
      <c r="I95" s="1367"/>
      <c r="J95" s="1366"/>
      <c r="K95" s="1429" t="s">
        <v>548</v>
      </c>
      <c r="L95" s="1447"/>
      <c r="M95" s="1430"/>
      <c r="N95" s="1431">
        <v>477</v>
      </c>
      <c r="O95" s="1457"/>
      <c r="P95" s="1432"/>
    </row>
    <row r="96" spans="1:16" ht="16.5" customHeight="1" x14ac:dyDescent="0.15">
      <c r="A96" s="1376" t="s">
        <v>2263</v>
      </c>
      <c r="B96" s="1377"/>
      <c r="C96" s="1368"/>
      <c r="D96" s="1378">
        <v>4464153</v>
      </c>
      <c r="E96" s="1378"/>
      <c r="F96" s="1377" t="s">
        <v>547</v>
      </c>
      <c r="G96" s="1377"/>
      <c r="H96" s="1377"/>
      <c r="I96" s="1377"/>
      <c r="J96" s="1377"/>
      <c r="K96" s="1368"/>
      <c r="L96" s="1368"/>
      <c r="M96" s="1368"/>
      <c r="N96" s="1425">
        <v>6</v>
      </c>
      <c r="O96" s="1425"/>
      <c r="P96" s="1425"/>
    </row>
    <row r="97" spans="1:18" ht="18" customHeight="1" x14ac:dyDescent="0.15">
      <c r="A97" s="1329"/>
      <c r="B97" s="1091"/>
      <c r="C97" s="1369"/>
      <c r="D97" s="1375">
        <v>4464154</v>
      </c>
      <c r="E97" s="1375"/>
      <c r="F97" s="1373" t="s">
        <v>547</v>
      </c>
      <c r="G97" s="1373"/>
      <c r="H97" s="1373"/>
      <c r="I97" s="1373"/>
      <c r="J97" s="1373"/>
      <c r="K97" s="1369"/>
      <c r="L97" s="1369"/>
      <c r="M97" s="1369"/>
      <c r="N97" s="1424">
        <v>65</v>
      </c>
      <c r="O97" s="1424"/>
      <c r="P97" s="1424"/>
    </row>
    <row r="98" spans="1:18" ht="18" customHeight="1" x14ac:dyDescent="0.15">
      <c r="A98" s="1329"/>
      <c r="B98" s="1091"/>
      <c r="C98" s="1369"/>
      <c r="D98" s="1375">
        <v>4464155</v>
      </c>
      <c r="E98" s="1375"/>
      <c r="F98" s="1373" t="s">
        <v>547</v>
      </c>
      <c r="G98" s="1373"/>
      <c r="H98" s="1373"/>
      <c r="I98" s="1373"/>
      <c r="J98" s="1373"/>
      <c r="K98" s="1369"/>
      <c r="L98" s="1369"/>
      <c r="M98" s="1369"/>
      <c r="N98" s="1424">
        <v>127</v>
      </c>
      <c r="O98" s="1424"/>
      <c r="P98" s="1424"/>
    </row>
    <row r="99" spans="1:18" ht="19.5" customHeight="1" x14ac:dyDescent="0.15">
      <c r="A99" s="1329"/>
      <c r="B99" s="1091"/>
      <c r="C99" s="1369"/>
      <c r="D99" s="1375">
        <v>4464156</v>
      </c>
      <c r="E99" s="1375"/>
      <c r="F99" s="1373" t="s">
        <v>547</v>
      </c>
      <c r="G99" s="1373"/>
      <c r="H99" s="1373"/>
      <c r="I99" s="1373"/>
      <c r="J99" s="1373"/>
      <c r="K99" s="1370"/>
      <c r="L99" s="1370"/>
      <c r="M99" s="1370"/>
      <c r="N99" s="1423">
        <v>306</v>
      </c>
      <c r="O99" s="1423"/>
      <c r="P99" s="1423"/>
    </row>
    <row r="100" spans="1:18" ht="18" customHeight="1" x14ac:dyDescent="0.15">
      <c r="A100" s="1365"/>
      <c r="B100" s="1366"/>
      <c r="C100" s="62"/>
      <c r="D100" s="1365"/>
      <c r="E100" s="1366"/>
      <c r="F100" s="1365"/>
      <c r="G100" s="1367"/>
      <c r="H100" s="1367"/>
      <c r="I100" s="1367"/>
      <c r="J100" s="1366"/>
      <c r="K100" s="1429" t="s">
        <v>548</v>
      </c>
      <c r="L100" s="1447"/>
      <c r="M100" s="1430"/>
      <c r="N100" s="1431">
        <v>504</v>
      </c>
      <c r="O100" s="1457"/>
      <c r="P100" s="1432"/>
    </row>
    <row r="101" spans="1:18" ht="16.5" customHeight="1" x14ac:dyDescent="0.15">
      <c r="A101" s="1376" t="s">
        <v>2264</v>
      </c>
      <c r="B101" s="1377"/>
      <c r="C101" s="1368"/>
      <c r="D101" s="1378">
        <v>4463703</v>
      </c>
      <c r="E101" s="1378"/>
      <c r="F101" s="1377" t="s">
        <v>547</v>
      </c>
      <c r="G101" s="1377"/>
      <c r="H101" s="1377"/>
      <c r="I101" s="1377"/>
      <c r="J101" s="1377"/>
      <c r="K101" s="1368"/>
      <c r="L101" s="1368"/>
      <c r="M101" s="1368"/>
      <c r="N101" s="1425">
        <v>59</v>
      </c>
      <c r="O101" s="1425"/>
      <c r="P101" s="1425"/>
    </row>
    <row r="102" spans="1:18" ht="18" customHeight="1" x14ac:dyDescent="0.15">
      <c r="A102" s="1329"/>
      <c r="B102" s="1091"/>
      <c r="C102" s="1369"/>
      <c r="D102" s="1375">
        <v>4463704</v>
      </c>
      <c r="E102" s="1375"/>
      <c r="F102" s="1373" t="s">
        <v>547</v>
      </c>
      <c r="G102" s="1373"/>
      <c r="H102" s="1373"/>
      <c r="I102" s="1373"/>
      <c r="J102" s="1373"/>
      <c r="K102" s="1369"/>
      <c r="L102" s="1369"/>
      <c r="M102" s="1369"/>
      <c r="N102" s="1424">
        <v>130</v>
      </c>
      <c r="O102" s="1424"/>
      <c r="P102" s="1424"/>
    </row>
    <row r="103" spans="1:18" ht="18" customHeight="1" x14ac:dyDescent="0.15">
      <c r="A103" s="1329"/>
      <c r="B103" s="1091"/>
      <c r="C103" s="1369"/>
      <c r="D103" s="1375">
        <v>4463705</v>
      </c>
      <c r="E103" s="1375"/>
      <c r="F103" s="1373" t="s">
        <v>547</v>
      </c>
      <c r="G103" s="1373"/>
      <c r="H103" s="1373"/>
      <c r="I103" s="1373"/>
      <c r="J103" s="1373"/>
      <c r="K103" s="1369"/>
      <c r="L103" s="1369"/>
      <c r="M103" s="1369"/>
      <c r="N103" s="1472">
        <v>-48</v>
      </c>
      <c r="O103" s="1472"/>
      <c r="P103" s="1472"/>
    </row>
    <row r="104" spans="1:18" ht="19.5" customHeight="1" x14ac:dyDescent="0.15">
      <c r="A104" s="1329"/>
      <c r="B104" s="1091"/>
      <c r="C104" s="1369"/>
      <c r="D104" s="1375">
        <v>4463706</v>
      </c>
      <c r="E104" s="1375"/>
      <c r="F104" s="1373" t="s">
        <v>547</v>
      </c>
      <c r="G104" s="1373"/>
      <c r="H104" s="1373"/>
      <c r="I104" s="1373"/>
      <c r="J104" s="1373"/>
      <c r="K104" s="1370"/>
      <c r="L104" s="1370"/>
      <c r="M104" s="1370"/>
      <c r="N104" s="1423">
        <v>128</v>
      </c>
      <c r="O104" s="1423"/>
      <c r="P104" s="1423"/>
    </row>
    <row r="105" spans="1:18" ht="18" customHeight="1" x14ac:dyDescent="0.15">
      <c r="A105" s="1365"/>
      <c r="B105" s="1366"/>
      <c r="C105" s="62"/>
      <c r="D105" s="1365"/>
      <c r="E105" s="1366"/>
      <c r="F105" s="1365"/>
      <c r="G105" s="1367"/>
      <c r="H105" s="1367"/>
      <c r="I105" s="1367"/>
      <c r="J105" s="1366"/>
      <c r="K105" s="1429" t="s">
        <v>548</v>
      </c>
      <c r="L105" s="1447"/>
      <c r="M105" s="1430"/>
      <c r="N105" s="1431">
        <v>269</v>
      </c>
      <c r="O105" s="1457"/>
      <c r="P105" s="1432"/>
    </row>
    <row r="106" spans="1:18" ht="16.5" customHeight="1" x14ac:dyDescent="0.15">
      <c r="A106" s="1376" t="s">
        <v>2265</v>
      </c>
      <c r="B106" s="1377"/>
      <c r="C106" s="63" t="s">
        <v>2266</v>
      </c>
      <c r="D106" s="1378">
        <v>4463301</v>
      </c>
      <c r="E106" s="1378"/>
      <c r="F106" s="1377" t="s">
        <v>2218</v>
      </c>
      <c r="G106" s="1377"/>
      <c r="H106" s="1377"/>
      <c r="I106" s="1377"/>
      <c r="J106" s="1377"/>
      <c r="K106" s="1378">
        <v>27205</v>
      </c>
      <c r="L106" s="1378"/>
      <c r="M106" s="1378"/>
      <c r="N106" s="1451">
        <v>6942.95</v>
      </c>
      <c r="O106" s="1451"/>
      <c r="P106" s="1451"/>
    </row>
    <row r="107" spans="1:18" ht="18" customHeight="1" x14ac:dyDescent="0.15">
      <c r="A107" s="1329"/>
      <c r="B107" s="1091"/>
      <c r="C107" s="64" t="s">
        <v>2266</v>
      </c>
      <c r="D107" s="1375">
        <v>4463302</v>
      </c>
      <c r="E107" s="1375"/>
      <c r="F107" s="1373" t="s">
        <v>2218</v>
      </c>
      <c r="G107" s="1373"/>
      <c r="H107" s="1373"/>
      <c r="I107" s="1373"/>
      <c r="J107" s="1373"/>
      <c r="K107" s="1375">
        <v>27205</v>
      </c>
      <c r="L107" s="1375"/>
      <c r="M107" s="1375"/>
      <c r="N107" s="1459">
        <v>1767.7</v>
      </c>
      <c r="O107" s="1459"/>
      <c r="P107" s="1459"/>
    </row>
    <row r="108" spans="1:18" ht="19.25" customHeight="1" x14ac:dyDescent="0.15">
      <c r="A108" s="1329"/>
      <c r="B108" s="1091"/>
      <c r="C108" s="64" t="s">
        <v>2266</v>
      </c>
      <c r="D108" s="1375">
        <v>4463303</v>
      </c>
      <c r="E108" s="1375"/>
      <c r="F108" s="1373" t="s">
        <v>2218</v>
      </c>
      <c r="G108" s="1373"/>
      <c r="H108" s="1373"/>
      <c r="I108" s="1373"/>
      <c r="J108" s="1373"/>
      <c r="K108" s="1375">
        <v>27205</v>
      </c>
      <c r="L108" s="1375"/>
      <c r="M108" s="1375"/>
      <c r="N108" s="1459">
        <v>1500.12</v>
      </c>
      <c r="O108" s="1459"/>
      <c r="P108" s="1459"/>
    </row>
    <row r="109" spans="1:18" ht="14.25" customHeight="1" x14ac:dyDescent="0.15">
      <c r="A109" s="1428" t="s">
        <v>2225</v>
      </c>
      <c r="B109" s="1428"/>
      <c r="C109" s="1428"/>
      <c r="D109" s="1428"/>
      <c r="E109" s="1428"/>
      <c r="F109" s="1428"/>
      <c r="G109" s="1428"/>
      <c r="H109" s="1428"/>
      <c r="I109" s="1428"/>
      <c r="J109" s="1428"/>
      <c r="K109" s="1428"/>
      <c r="L109" s="1428"/>
      <c r="M109" s="1428"/>
      <c r="N109" s="1428"/>
      <c r="O109" s="1428"/>
      <c r="P109" s="1428"/>
      <c r="Q109" s="1428"/>
      <c r="R109" s="1428"/>
    </row>
    <row r="110" spans="1:18" ht="17.75" customHeight="1" x14ac:dyDescent="0.15">
      <c r="A110" s="1365"/>
      <c r="B110" s="1366"/>
      <c r="C110" s="62"/>
      <c r="D110" s="1365"/>
      <c r="E110" s="1366"/>
      <c r="F110" s="1365"/>
      <c r="G110" s="1367"/>
      <c r="H110" s="1367"/>
      <c r="I110" s="1367"/>
      <c r="J110" s="1366"/>
      <c r="K110" s="1429" t="s">
        <v>548</v>
      </c>
      <c r="L110" s="1447"/>
      <c r="M110" s="1430"/>
      <c r="N110" s="1448">
        <v>10210.77</v>
      </c>
      <c r="O110" s="1449"/>
      <c r="P110" s="1450"/>
    </row>
    <row r="111" spans="1:18" ht="16.5" customHeight="1" x14ac:dyDescent="0.15">
      <c r="A111" s="1415" t="s">
        <v>2267</v>
      </c>
      <c r="B111" s="1416"/>
      <c r="C111" s="1379"/>
      <c r="D111" s="1378">
        <v>4462902</v>
      </c>
      <c r="E111" s="1378"/>
      <c r="F111" s="1377" t="s">
        <v>547</v>
      </c>
      <c r="G111" s="1377"/>
      <c r="H111" s="1377"/>
      <c r="I111" s="1377"/>
      <c r="J111" s="1377"/>
      <c r="K111" s="1379"/>
      <c r="L111" s="1379"/>
      <c r="M111" s="1379"/>
      <c r="N111" s="1425">
        <v>630</v>
      </c>
      <c r="O111" s="1425"/>
      <c r="P111" s="1425"/>
    </row>
    <row r="112" spans="1:18" ht="19.5" customHeight="1" x14ac:dyDescent="0.15">
      <c r="A112" s="1329"/>
      <c r="B112" s="1091"/>
      <c r="C112" s="1078"/>
      <c r="D112" s="1375">
        <v>4462903</v>
      </c>
      <c r="E112" s="1375"/>
      <c r="F112" s="1373" t="s">
        <v>547</v>
      </c>
      <c r="G112" s="1373"/>
      <c r="H112" s="1373"/>
      <c r="I112" s="1373"/>
      <c r="J112" s="1373"/>
      <c r="K112" s="1380"/>
      <c r="L112" s="1380"/>
      <c r="M112" s="1380"/>
      <c r="N112" s="1423">
        <v>700</v>
      </c>
      <c r="O112" s="1423"/>
      <c r="P112" s="1423"/>
    </row>
    <row r="113" spans="1:16" ht="18" customHeight="1" x14ac:dyDescent="0.15">
      <c r="A113" s="1365"/>
      <c r="B113" s="1366"/>
      <c r="C113" s="62"/>
      <c r="D113" s="1365"/>
      <c r="E113" s="1366"/>
      <c r="F113" s="1365"/>
      <c r="G113" s="1367"/>
      <c r="H113" s="1367"/>
      <c r="I113" s="1367"/>
      <c r="J113" s="1366"/>
      <c r="K113" s="1429" t="s">
        <v>548</v>
      </c>
      <c r="L113" s="1447"/>
      <c r="M113" s="1430"/>
      <c r="N113" s="1448">
        <v>1330</v>
      </c>
      <c r="O113" s="1449"/>
      <c r="P113" s="1450"/>
    </row>
    <row r="114" spans="1:16" ht="18" customHeight="1" x14ac:dyDescent="0.15">
      <c r="A114" s="1415" t="s">
        <v>2268</v>
      </c>
      <c r="B114" s="1416"/>
      <c r="C114" s="45"/>
      <c r="D114" s="1378">
        <v>4462899</v>
      </c>
      <c r="E114" s="1378"/>
      <c r="F114" s="1377" t="s">
        <v>547</v>
      </c>
      <c r="G114" s="1377"/>
      <c r="H114" s="1377"/>
      <c r="I114" s="1377"/>
      <c r="J114" s="1377"/>
      <c r="K114" s="1441"/>
      <c r="L114" s="1441"/>
      <c r="M114" s="1441"/>
      <c r="N114" s="1411">
        <v>630</v>
      </c>
      <c r="O114" s="1411"/>
      <c r="P114" s="1411"/>
    </row>
    <row r="115" spans="1:16" ht="18" customHeight="1" x14ac:dyDescent="0.15">
      <c r="A115" s="1365"/>
      <c r="B115" s="1366"/>
      <c r="C115" s="62"/>
      <c r="D115" s="1365"/>
      <c r="E115" s="1366"/>
      <c r="F115" s="1365"/>
      <c r="G115" s="1367"/>
      <c r="H115" s="1367"/>
      <c r="I115" s="1367"/>
      <c r="J115" s="1366"/>
      <c r="K115" s="1429" t="s">
        <v>548</v>
      </c>
      <c r="L115" s="1447"/>
      <c r="M115" s="1430"/>
      <c r="N115" s="1431">
        <v>630</v>
      </c>
      <c r="O115" s="1457"/>
      <c r="P115" s="1432"/>
    </row>
    <row r="116" spans="1:16" ht="18" customHeight="1" x14ac:dyDescent="0.15">
      <c r="A116" s="1415" t="s">
        <v>2269</v>
      </c>
      <c r="B116" s="1416"/>
      <c r="C116" s="45"/>
      <c r="D116" s="1378">
        <v>4462943</v>
      </c>
      <c r="E116" s="1378"/>
      <c r="F116" s="1377" t="s">
        <v>547</v>
      </c>
      <c r="G116" s="1377"/>
      <c r="H116" s="1377"/>
      <c r="I116" s="1377"/>
      <c r="J116" s="1377"/>
      <c r="K116" s="1441"/>
      <c r="L116" s="1441"/>
      <c r="M116" s="1441"/>
      <c r="N116" s="1411">
        <v>630</v>
      </c>
      <c r="O116" s="1411"/>
      <c r="P116" s="1411"/>
    </row>
    <row r="117" spans="1:16" ht="18" customHeight="1" x14ac:dyDescent="0.15">
      <c r="A117" s="1365"/>
      <c r="B117" s="1366"/>
      <c r="C117" s="62"/>
      <c r="D117" s="1365"/>
      <c r="E117" s="1366"/>
      <c r="F117" s="1365"/>
      <c r="G117" s="1367"/>
      <c r="H117" s="1367"/>
      <c r="I117" s="1367"/>
      <c r="J117" s="1366"/>
      <c r="K117" s="1429" t="s">
        <v>548</v>
      </c>
      <c r="L117" s="1447"/>
      <c r="M117" s="1430"/>
      <c r="N117" s="1431">
        <v>630</v>
      </c>
      <c r="O117" s="1457"/>
      <c r="P117" s="1432"/>
    </row>
    <row r="118" spans="1:16" ht="16.5" customHeight="1" x14ac:dyDescent="0.15">
      <c r="A118" s="1415" t="s">
        <v>2270</v>
      </c>
      <c r="B118" s="1416"/>
      <c r="C118" s="1379"/>
      <c r="D118" s="1378">
        <v>4463647</v>
      </c>
      <c r="E118" s="1378"/>
      <c r="F118" s="1377" t="s">
        <v>547</v>
      </c>
      <c r="G118" s="1377"/>
      <c r="H118" s="1377"/>
      <c r="I118" s="1377"/>
      <c r="J118" s="1377"/>
      <c r="K118" s="1379"/>
      <c r="L118" s="1379"/>
      <c r="M118" s="1379"/>
      <c r="N118" s="1425">
        <v>630</v>
      </c>
      <c r="O118" s="1425"/>
      <c r="P118" s="1425"/>
    </row>
    <row r="119" spans="1:16" ht="19.5" customHeight="1" x14ac:dyDescent="0.15">
      <c r="A119" s="1329"/>
      <c r="B119" s="1091"/>
      <c r="C119" s="1078"/>
      <c r="D119" s="1375">
        <v>4463648</v>
      </c>
      <c r="E119" s="1375"/>
      <c r="F119" s="1373" t="s">
        <v>547</v>
      </c>
      <c r="G119" s="1373"/>
      <c r="H119" s="1373"/>
      <c r="I119" s="1373"/>
      <c r="J119" s="1373"/>
      <c r="K119" s="1380"/>
      <c r="L119" s="1380"/>
      <c r="M119" s="1380"/>
      <c r="N119" s="1423">
        <v>700</v>
      </c>
      <c r="O119" s="1423"/>
      <c r="P119" s="1423"/>
    </row>
    <row r="120" spans="1:16" ht="18" customHeight="1" x14ac:dyDescent="0.15">
      <c r="A120" s="1365"/>
      <c r="B120" s="1366"/>
      <c r="C120" s="62"/>
      <c r="D120" s="1365"/>
      <c r="E120" s="1366"/>
      <c r="F120" s="1365"/>
      <c r="G120" s="1367"/>
      <c r="H120" s="1367"/>
      <c r="I120" s="1367"/>
      <c r="J120" s="1366"/>
      <c r="K120" s="1429" t="s">
        <v>548</v>
      </c>
      <c r="L120" s="1447"/>
      <c r="M120" s="1430"/>
      <c r="N120" s="1448">
        <v>1330</v>
      </c>
      <c r="O120" s="1449"/>
      <c r="P120" s="1450"/>
    </row>
    <row r="121" spans="1:16" ht="18" customHeight="1" x14ac:dyDescent="0.15">
      <c r="A121" s="1415" t="s">
        <v>2271</v>
      </c>
      <c r="B121" s="1416"/>
      <c r="C121" s="45"/>
      <c r="D121" s="1378">
        <v>4463231</v>
      </c>
      <c r="E121" s="1378"/>
      <c r="F121" s="1377" t="s">
        <v>547</v>
      </c>
      <c r="G121" s="1377"/>
      <c r="H121" s="1377"/>
      <c r="I121" s="1377"/>
      <c r="J121" s="1377"/>
      <c r="K121" s="1441"/>
      <c r="L121" s="1441"/>
      <c r="M121" s="1441"/>
      <c r="N121" s="1411">
        <v>630</v>
      </c>
      <c r="O121" s="1411"/>
      <c r="P121" s="1411"/>
    </row>
    <row r="122" spans="1:16" ht="18" customHeight="1" x14ac:dyDescent="0.15">
      <c r="A122" s="1365"/>
      <c r="B122" s="1366"/>
      <c r="C122" s="62"/>
      <c r="D122" s="1365"/>
      <c r="E122" s="1366"/>
      <c r="F122" s="1365"/>
      <c r="G122" s="1367"/>
      <c r="H122" s="1367"/>
      <c r="I122" s="1367"/>
      <c r="J122" s="1366"/>
      <c r="K122" s="1429" t="s">
        <v>548</v>
      </c>
      <c r="L122" s="1447"/>
      <c r="M122" s="1430"/>
      <c r="N122" s="1431">
        <v>630</v>
      </c>
      <c r="O122" s="1457"/>
      <c r="P122" s="1432"/>
    </row>
    <row r="123" spans="1:16" ht="16.5" customHeight="1" x14ac:dyDescent="0.15">
      <c r="A123" s="1415" t="s">
        <v>2272</v>
      </c>
      <c r="B123" s="1416"/>
      <c r="C123" s="1368"/>
      <c r="D123" s="1378">
        <v>4463268</v>
      </c>
      <c r="E123" s="1378"/>
      <c r="F123" s="1377" t="s">
        <v>547</v>
      </c>
      <c r="G123" s="1377"/>
      <c r="H123" s="1377"/>
      <c r="I123" s="1377"/>
      <c r="J123" s="1377"/>
      <c r="K123" s="1368"/>
      <c r="L123" s="1368"/>
      <c r="M123" s="1368"/>
      <c r="N123" s="1425">
        <v>795</v>
      </c>
      <c r="O123" s="1425"/>
      <c r="P123" s="1425"/>
    </row>
    <row r="124" spans="1:16" ht="18" customHeight="1" x14ac:dyDescent="0.15">
      <c r="A124" s="1329"/>
      <c r="B124" s="1091"/>
      <c r="C124" s="1369"/>
      <c r="D124" s="1375">
        <v>4463269</v>
      </c>
      <c r="E124" s="1375"/>
      <c r="F124" s="1373" t="s">
        <v>547</v>
      </c>
      <c r="G124" s="1373"/>
      <c r="H124" s="1373"/>
      <c r="I124" s="1373"/>
      <c r="J124" s="1373"/>
      <c r="K124" s="1369"/>
      <c r="L124" s="1369"/>
      <c r="M124" s="1369"/>
      <c r="N124" s="1424">
        <v>700</v>
      </c>
      <c r="O124" s="1424"/>
      <c r="P124" s="1424"/>
    </row>
    <row r="125" spans="1:16" ht="19.5" customHeight="1" x14ac:dyDescent="0.15">
      <c r="A125" s="1329"/>
      <c r="B125" s="1091"/>
      <c r="C125" s="1369"/>
      <c r="D125" s="1375">
        <v>4463270</v>
      </c>
      <c r="E125" s="1375"/>
      <c r="F125" s="1373" t="s">
        <v>547</v>
      </c>
      <c r="G125" s="1373"/>
      <c r="H125" s="1373"/>
      <c r="I125" s="1373"/>
      <c r="J125" s="1373"/>
      <c r="K125" s="1370"/>
      <c r="L125" s="1370"/>
      <c r="M125" s="1370"/>
      <c r="N125" s="1423">
        <v>159</v>
      </c>
      <c r="O125" s="1423"/>
      <c r="P125" s="1423"/>
    </row>
    <row r="126" spans="1:16" ht="18" customHeight="1" x14ac:dyDescent="0.15">
      <c r="A126" s="1365"/>
      <c r="B126" s="1366"/>
      <c r="C126" s="62"/>
      <c r="D126" s="1365"/>
      <c r="E126" s="1366"/>
      <c r="F126" s="1365"/>
      <c r="G126" s="1367"/>
      <c r="H126" s="1367"/>
      <c r="I126" s="1367"/>
      <c r="J126" s="1366"/>
      <c r="K126" s="1429" t="s">
        <v>548</v>
      </c>
      <c r="L126" s="1447"/>
      <c r="M126" s="1430"/>
      <c r="N126" s="1448">
        <v>1654</v>
      </c>
      <c r="O126" s="1449"/>
      <c r="P126" s="1450"/>
    </row>
    <row r="127" spans="1:16" ht="18" customHeight="1" x14ac:dyDescent="0.15">
      <c r="A127" s="1415" t="s">
        <v>2273</v>
      </c>
      <c r="B127" s="1416"/>
      <c r="C127" s="45"/>
      <c r="D127" s="1378">
        <v>4463431</v>
      </c>
      <c r="E127" s="1378"/>
      <c r="F127" s="1377" t="s">
        <v>547</v>
      </c>
      <c r="G127" s="1377"/>
      <c r="H127" s="1377"/>
      <c r="I127" s="1377"/>
      <c r="J127" s="1377"/>
      <c r="K127" s="1441"/>
      <c r="L127" s="1441"/>
      <c r="M127" s="1441"/>
      <c r="N127" s="1411">
        <v>250</v>
      </c>
      <c r="O127" s="1411"/>
      <c r="P127" s="1411"/>
    </row>
    <row r="128" spans="1:16" ht="18" customHeight="1" x14ac:dyDescent="0.15">
      <c r="A128" s="1365"/>
      <c r="B128" s="1366"/>
      <c r="C128" s="62"/>
      <c r="D128" s="1365"/>
      <c r="E128" s="1366"/>
      <c r="F128" s="1365"/>
      <c r="G128" s="1367"/>
      <c r="H128" s="1367"/>
      <c r="I128" s="1367"/>
      <c r="J128" s="1366"/>
      <c r="K128" s="1429" t="s">
        <v>548</v>
      </c>
      <c r="L128" s="1447"/>
      <c r="M128" s="1430"/>
      <c r="N128" s="1431">
        <v>250</v>
      </c>
      <c r="O128" s="1457"/>
      <c r="P128" s="1432"/>
    </row>
    <row r="129" spans="1:16" ht="18" customHeight="1" x14ac:dyDescent="0.15">
      <c r="A129" s="1415" t="s">
        <v>2274</v>
      </c>
      <c r="B129" s="1416"/>
      <c r="C129" s="45"/>
      <c r="D129" s="1378">
        <v>4463434</v>
      </c>
      <c r="E129" s="1378"/>
      <c r="F129" s="1377" t="s">
        <v>547</v>
      </c>
      <c r="G129" s="1377"/>
      <c r="H129" s="1377"/>
      <c r="I129" s="1377"/>
      <c r="J129" s="1377"/>
      <c r="K129" s="1441"/>
      <c r="L129" s="1441"/>
      <c r="M129" s="1441"/>
      <c r="N129" s="1411">
        <v>250</v>
      </c>
      <c r="O129" s="1411"/>
      <c r="P129" s="1411"/>
    </row>
    <row r="130" spans="1:16" ht="18" customHeight="1" x14ac:dyDescent="0.15">
      <c r="A130" s="1365"/>
      <c r="B130" s="1366"/>
      <c r="C130" s="62"/>
      <c r="D130" s="1365"/>
      <c r="E130" s="1366"/>
      <c r="F130" s="1365"/>
      <c r="G130" s="1367"/>
      <c r="H130" s="1367"/>
      <c r="I130" s="1367"/>
      <c r="J130" s="1366"/>
      <c r="K130" s="1429" t="s">
        <v>548</v>
      </c>
      <c r="L130" s="1447"/>
      <c r="M130" s="1430"/>
      <c r="N130" s="1431">
        <v>250</v>
      </c>
      <c r="O130" s="1457"/>
      <c r="P130" s="1432"/>
    </row>
    <row r="131" spans="1:16" ht="18" customHeight="1" x14ac:dyDescent="0.15">
      <c r="A131" s="1415" t="s">
        <v>2275</v>
      </c>
      <c r="B131" s="1416"/>
      <c r="C131" s="45"/>
      <c r="D131" s="1378">
        <v>4463437</v>
      </c>
      <c r="E131" s="1378"/>
      <c r="F131" s="1377" t="s">
        <v>547</v>
      </c>
      <c r="G131" s="1377"/>
      <c r="H131" s="1377"/>
      <c r="I131" s="1377"/>
      <c r="J131" s="1377"/>
      <c r="K131" s="1441"/>
      <c r="L131" s="1441"/>
      <c r="M131" s="1441"/>
      <c r="N131" s="1411">
        <v>250</v>
      </c>
      <c r="O131" s="1411"/>
      <c r="P131" s="1411"/>
    </row>
    <row r="132" spans="1:16" ht="18" customHeight="1" x14ac:dyDescent="0.15">
      <c r="A132" s="1365"/>
      <c r="B132" s="1366"/>
      <c r="C132" s="62"/>
      <c r="D132" s="1365"/>
      <c r="E132" s="1366"/>
      <c r="F132" s="1365"/>
      <c r="G132" s="1367"/>
      <c r="H132" s="1367"/>
      <c r="I132" s="1367"/>
      <c r="J132" s="1366"/>
      <c r="K132" s="1429" t="s">
        <v>548</v>
      </c>
      <c r="L132" s="1447"/>
      <c r="M132" s="1430"/>
      <c r="N132" s="1431">
        <v>250</v>
      </c>
      <c r="O132" s="1457"/>
      <c r="P132" s="1432"/>
    </row>
    <row r="133" spans="1:16" ht="18" customHeight="1" x14ac:dyDescent="0.15">
      <c r="A133" s="1415" t="s">
        <v>2276</v>
      </c>
      <c r="B133" s="1416"/>
      <c r="C133" s="45"/>
      <c r="D133" s="1378">
        <v>4463440</v>
      </c>
      <c r="E133" s="1378"/>
      <c r="F133" s="1377" t="s">
        <v>547</v>
      </c>
      <c r="G133" s="1377"/>
      <c r="H133" s="1377"/>
      <c r="I133" s="1377"/>
      <c r="J133" s="1377"/>
      <c r="K133" s="1441"/>
      <c r="L133" s="1441"/>
      <c r="M133" s="1441"/>
      <c r="N133" s="1411">
        <v>250</v>
      </c>
      <c r="O133" s="1411"/>
      <c r="P133" s="1411"/>
    </row>
    <row r="134" spans="1:16" ht="18" customHeight="1" x14ac:dyDescent="0.15">
      <c r="A134" s="1365"/>
      <c r="B134" s="1366"/>
      <c r="C134" s="62"/>
      <c r="D134" s="1365"/>
      <c r="E134" s="1366"/>
      <c r="F134" s="1365"/>
      <c r="G134" s="1367"/>
      <c r="H134" s="1367"/>
      <c r="I134" s="1367"/>
      <c r="J134" s="1366"/>
      <c r="K134" s="1429" t="s">
        <v>548</v>
      </c>
      <c r="L134" s="1447"/>
      <c r="M134" s="1430"/>
      <c r="N134" s="1431">
        <v>250</v>
      </c>
      <c r="O134" s="1457"/>
      <c r="P134" s="1432"/>
    </row>
    <row r="135" spans="1:16" ht="18" customHeight="1" x14ac:dyDescent="0.15">
      <c r="A135" s="1415" t="s">
        <v>2277</v>
      </c>
      <c r="B135" s="1416"/>
      <c r="C135" s="45"/>
      <c r="D135" s="1378">
        <v>4463443</v>
      </c>
      <c r="E135" s="1378"/>
      <c r="F135" s="1377" t="s">
        <v>547</v>
      </c>
      <c r="G135" s="1377"/>
      <c r="H135" s="1377"/>
      <c r="I135" s="1377"/>
      <c r="J135" s="1377"/>
      <c r="K135" s="1441"/>
      <c r="L135" s="1441"/>
      <c r="M135" s="1441"/>
      <c r="N135" s="1411">
        <v>250</v>
      </c>
      <c r="O135" s="1411"/>
      <c r="P135" s="1411"/>
    </row>
    <row r="136" spans="1:16" ht="18" customHeight="1" x14ac:dyDescent="0.15">
      <c r="A136" s="1365"/>
      <c r="B136" s="1366"/>
      <c r="C136" s="62"/>
      <c r="D136" s="1365"/>
      <c r="E136" s="1366"/>
      <c r="F136" s="1365"/>
      <c r="G136" s="1367"/>
      <c r="H136" s="1367"/>
      <c r="I136" s="1367"/>
      <c r="J136" s="1366"/>
      <c r="K136" s="1429" t="s">
        <v>548</v>
      </c>
      <c r="L136" s="1447"/>
      <c r="M136" s="1430"/>
      <c r="N136" s="1431">
        <v>250</v>
      </c>
      <c r="O136" s="1457"/>
      <c r="P136" s="1432"/>
    </row>
    <row r="137" spans="1:16" ht="18" customHeight="1" x14ac:dyDescent="0.15">
      <c r="A137" s="1415" t="s">
        <v>2278</v>
      </c>
      <c r="B137" s="1416"/>
      <c r="C137" s="45"/>
      <c r="D137" s="1378">
        <v>4463455</v>
      </c>
      <c r="E137" s="1378"/>
      <c r="F137" s="1377" t="s">
        <v>547</v>
      </c>
      <c r="G137" s="1377"/>
      <c r="H137" s="1377"/>
      <c r="I137" s="1377"/>
      <c r="J137" s="1377"/>
      <c r="K137" s="1441"/>
      <c r="L137" s="1441"/>
      <c r="M137" s="1441"/>
      <c r="N137" s="1411">
        <v>700</v>
      </c>
      <c r="O137" s="1411"/>
      <c r="P137" s="1411"/>
    </row>
    <row r="138" spans="1:16" ht="18" customHeight="1" x14ac:dyDescent="0.15">
      <c r="A138" s="1365"/>
      <c r="B138" s="1366"/>
      <c r="C138" s="62"/>
      <c r="D138" s="1365"/>
      <c r="E138" s="1366"/>
      <c r="F138" s="1365"/>
      <c r="G138" s="1367"/>
      <c r="H138" s="1367"/>
      <c r="I138" s="1367"/>
      <c r="J138" s="1366"/>
      <c r="K138" s="1429" t="s">
        <v>548</v>
      </c>
      <c r="L138" s="1447"/>
      <c r="M138" s="1430"/>
      <c r="N138" s="1431">
        <v>700</v>
      </c>
      <c r="O138" s="1457"/>
      <c r="P138" s="1432"/>
    </row>
    <row r="139" spans="1:16" ht="18" customHeight="1" x14ac:dyDescent="0.15">
      <c r="A139" s="1415" t="s">
        <v>2279</v>
      </c>
      <c r="B139" s="1416"/>
      <c r="C139" s="45"/>
      <c r="D139" s="1378">
        <v>4463446</v>
      </c>
      <c r="E139" s="1378"/>
      <c r="F139" s="1377" t="s">
        <v>547</v>
      </c>
      <c r="G139" s="1377"/>
      <c r="H139" s="1377"/>
      <c r="I139" s="1377"/>
      <c r="J139" s="1377"/>
      <c r="K139" s="1441"/>
      <c r="L139" s="1441"/>
      <c r="M139" s="1441"/>
      <c r="N139" s="1411">
        <v>250</v>
      </c>
      <c r="O139" s="1411"/>
      <c r="P139" s="1411"/>
    </row>
    <row r="140" spans="1:16" ht="18" customHeight="1" x14ac:dyDescent="0.15">
      <c r="A140" s="1365"/>
      <c r="B140" s="1366"/>
      <c r="C140" s="62"/>
      <c r="D140" s="1365"/>
      <c r="E140" s="1366"/>
      <c r="F140" s="1365"/>
      <c r="G140" s="1367"/>
      <c r="H140" s="1367"/>
      <c r="I140" s="1367"/>
      <c r="J140" s="1366"/>
      <c r="K140" s="1429" t="s">
        <v>548</v>
      </c>
      <c r="L140" s="1447"/>
      <c r="M140" s="1430"/>
      <c r="N140" s="1431">
        <v>250</v>
      </c>
      <c r="O140" s="1457"/>
      <c r="P140" s="1432"/>
    </row>
    <row r="141" spans="1:16" ht="18" customHeight="1" x14ac:dyDescent="0.15">
      <c r="A141" s="1415" t="s">
        <v>2280</v>
      </c>
      <c r="B141" s="1416"/>
      <c r="C141" s="45"/>
      <c r="D141" s="1378">
        <v>4463449</v>
      </c>
      <c r="E141" s="1378"/>
      <c r="F141" s="1377" t="s">
        <v>547</v>
      </c>
      <c r="G141" s="1377"/>
      <c r="H141" s="1377"/>
      <c r="I141" s="1377"/>
      <c r="J141" s="1377"/>
      <c r="K141" s="1441"/>
      <c r="L141" s="1441"/>
      <c r="M141" s="1441"/>
      <c r="N141" s="1411">
        <v>250</v>
      </c>
      <c r="O141" s="1411"/>
      <c r="P141" s="1411"/>
    </row>
    <row r="142" spans="1:16" ht="18" customHeight="1" x14ac:dyDescent="0.15">
      <c r="A142" s="1365"/>
      <c r="B142" s="1366"/>
      <c r="C142" s="62"/>
      <c r="D142" s="1365"/>
      <c r="E142" s="1366"/>
      <c r="F142" s="1365"/>
      <c r="G142" s="1367"/>
      <c r="H142" s="1367"/>
      <c r="I142" s="1367"/>
      <c r="J142" s="1366"/>
      <c r="K142" s="1429" t="s">
        <v>548</v>
      </c>
      <c r="L142" s="1447"/>
      <c r="M142" s="1430"/>
      <c r="N142" s="1431">
        <v>250</v>
      </c>
      <c r="O142" s="1457"/>
      <c r="P142" s="1432"/>
    </row>
    <row r="143" spans="1:16" ht="18" customHeight="1" x14ac:dyDescent="0.15">
      <c r="A143" s="1415" t="s">
        <v>2281</v>
      </c>
      <c r="B143" s="1416"/>
      <c r="C143" s="45"/>
      <c r="D143" s="1378">
        <v>4463452</v>
      </c>
      <c r="E143" s="1378"/>
      <c r="F143" s="1377" t="s">
        <v>547</v>
      </c>
      <c r="G143" s="1377"/>
      <c r="H143" s="1377"/>
      <c r="I143" s="1377"/>
      <c r="J143" s="1377"/>
      <c r="K143" s="1441"/>
      <c r="L143" s="1441"/>
      <c r="M143" s="1441"/>
      <c r="N143" s="1411">
        <v>250</v>
      </c>
      <c r="O143" s="1411"/>
      <c r="P143" s="1411"/>
    </row>
    <row r="144" spans="1:16" ht="18" customHeight="1" x14ac:dyDescent="0.15">
      <c r="A144" s="1365"/>
      <c r="B144" s="1366"/>
      <c r="C144" s="62"/>
      <c r="D144" s="1365"/>
      <c r="E144" s="1366"/>
      <c r="F144" s="1365"/>
      <c r="G144" s="1367"/>
      <c r="H144" s="1367"/>
      <c r="I144" s="1367"/>
      <c r="J144" s="1366"/>
      <c r="K144" s="1429" t="s">
        <v>548</v>
      </c>
      <c r="L144" s="1447"/>
      <c r="M144" s="1430"/>
      <c r="N144" s="1431">
        <v>250</v>
      </c>
      <c r="O144" s="1457"/>
      <c r="P144" s="1432"/>
    </row>
    <row r="145" spans="1:18" ht="17.75" customHeight="1" x14ac:dyDescent="0.15">
      <c r="A145" s="1415" t="s">
        <v>2282</v>
      </c>
      <c r="B145" s="1416"/>
      <c r="C145" s="45"/>
      <c r="D145" s="1378">
        <v>4463815</v>
      </c>
      <c r="E145" s="1378"/>
      <c r="F145" s="1377" t="s">
        <v>547</v>
      </c>
      <c r="G145" s="1377"/>
      <c r="H145" s="1377"/>
      <c r="I145" s="1377"/>
      <c r="J145" s="1377"/>
      <c r="K145" s="1445"/>
      <c r="L145" s="1445"/>
      <c r="M145" s="1445"/>
      <c r="N145" s="1425">
        <v>477</v>
      </c>
      <c r="O145" s="1425"/>
      <c r="P145" s="1425"/>
    </row>
    <row r="146" spans="1:18" ht="14.25" customHeight="1" x14ac:dyDescent="0.15">
      <c r="A146" s="1428" t="s">
        <v>2225</v>
      </c>
      <c r="B146" s="1428"/>
      <c r="C146" s="1428"/>
      <c r="D146" s="1428"/>
      <c r="E146" s="1428"/>
      <c r="F146" s="1428"/>
      <c r="G146" s="1428"/>
      <c r="H146" s="1428"/>
      <c r="I146" s="1428"/>
      <c r="J146" s="1428"/>
      <c r="K146" s="1428"/>
      <c r="L146" s="1428"/>
      <c r="M146" s="1428"/>
      <c r="N146" s="1428"/>
      <c r="O146" s="1428"/>
      <c r="P146" s="1428"/>
      <c r="Q146" s="1428"/>
      <c r="R146" s="1428"/>
    </row>
    <row r="147" spans="1:18" ht="17.75" customHeight="1" x14ac:dyDescent="0.15">
      <c r="A147" s="1365"/>
      <c r="B147" s="1366"/>
      <c r="C147" s="62"/>
      <c r="D147" s="1365"/>
      <c r="E147" s="1366"/>
      <c r="F147" s="1365"/>
      <c r="G147" s="1367"/>
      <c r="H147" s="1367"/>
      <c r="I147" s="1367"/>
      <c r="J147" s="1366"/>
      <c r="K147" s="1429" t="s">
        <v>548</v>
      </c>
      <c r="L147" s="1447"/>
      <c r="M147" s="1430"/>
      <c r="N147" s="1431">
        <v>477</v>
      </c>
      <c r="O147" s="1457"/>
      <c r="P147" s="1432"/>
    </row>
    <row r="148" spans="1:18" ht="18" customHeight="1" x14ac:dyDescent="0.15">
      <c r="A148" s="1415" t="s">
        <v>2283</v>
      </c>
      <c r="B148" s="1416"/>
      <c r="C148" s="45"/>
      <c r="D148" s="1378">
        <v>4464582</v>
      </c>
      <c r="E148" s="1378"/>
      <c r="F148" s="1377" t="s">
        <v>547</v>
      </c>
      <c r="G148" s="1377"/>
      <c r="H148" s="1377"/>
      <c r="I148" s="1377"/>
      <c r="J148" s="1377"/>
      <c r="K148" s="1441"/>
      <c r="L148" s="1441"/>
      <c r="M148" s="1441"/>
      <c r="N148" s="1411">
        <v>630</v>
      </c>
      <c r="O148" s="1411"/>
      <c r="P148" s="1411"/>
    </row>
    <row r="149" spans="1:18" ht="18" customHeight="1" x14ac:dyDescent="0.15">
      <c r="A149" s="1365"/>
      <c r="B149" s="1366"/>
      <c r="C149" s="62"/>
      <c r="D149" s="1365"/>
      <c r="E149" s="1366"/>
      <c r="F149" s="1365"/>
      <c r="G149" s="1367"/>
      <c r="H149" s="1367"/>
      <c r="I149" s="1367"/>
      <c r="J149" s="1366"/>
      <c r="K149" s="1429" t="s">
        <v>548</v>
      </c>
      <c r="L149" s="1447"/>
      <c r="M149" s="1430"/>
      <c r="N149" s="1431">
        <v>630</v>
      </c>
      <c r="O149" s="1457"/>
      <c r="P149" s="1432"/>
    </row>
    <row r="150" spans="1:18" ht="16.5" customHeight="1" x14ac:dyDescent="0.15">
      <c r="A150" s="1415" t="s">
        <v>2284</v>
      </c>
      <c r="B150" s="1416"/>
      <c r="C150" s="1379"/>
      <c r="D150" s="1378">
        <v>4463927</v>
      </c>
      <c r="E150" s="1378"/>
      <c r="F150" s="1377" t="s">
        <v>547</v>
      </c>
      <c r="G150" s="1377"/>
      <c r="H150" s="1377"/>
      <c r="I150" s="1377"/>
      <c r="J150" s="1377"/>
      <c r="K150" s="1379"/>
      <c r="L150" s="1379"/>
      <c r="M150" s="1379"/>
      <c r="N150" s="1425">
        <v>630</v>
      </c>
      <c r="O150" s="1425"/>
      <c r="P150" s="1425"/>
    </row>
    <row r="151" spans="1:18" ht="19.5" customHeight="1" x14ac:dyDescent="0.15">
      <c r="A151" s="1329"/>
      <c r="B151" s="1091"/>
      <c r="C151" s="1078"/>
      <c r="D151" s="1375">
        <v>4463928</v>
      </c>
      <c r="E151" s="1375"/>
      <c r="F151" s="1373" t="s">
        <v>547</v>
      </c>
      <c r="G151" s="1373"/>
      <c r="H151" s="1373"/>
      <c r="I151" s="1373"/>
      <c r="J151" s="1373"/>
      <c r="K151" s="1380"/>
      <c r="L151" s="1380"/>
      <c r="M151" s="1380"/>
      <c r="N151" s="1423">
        <v>700</v>
      </c>
      <c r="O151" s="1423"/>
      <c r="P151" s="1423"/>
    </row>
    <row r="152" spans="1:18" ht="18" customHeight="1" x14ac:dyDescent="0.15">
      <c r="A152" s="1365"/>
      <c r="B152" s="1366"/>
      <c r="C152" s="62"/>
      <c r="D152" s="1365"/>
      <c r="E152" s="1366"/>
      <c r="F152" s="1365"/>
      <c r="G152" s="1367"/>
      <c r="H152" s="1367"/>
      <c r="I152" s="1367"/>
      <c r="J152" s="1366"/>
      <c r="K152" s="1429" t="s">
        <v>548</v>
      </c>
      <c r="L152" s="1447"/>
      <c r="M152" s="1430"/>
      <c r="N152" s="1448">
        <v>1330</v>
      </c>
      <c r="O152" s="1449"/>
      <c r="P152" s="1450"/>
    </row>
    <row r="153" spans="1:18" ht="18" customHeight="1" x14ac:dyDescent="0.15">
      <c r="A153" s="1415" t="s">
        <v>2285</v>
      </c>
      <c r="B153" s="1416"/>
      <c r="C153" s="45"/>
      <c r="D153" s="1378">
        <v>4464585</v>
      </c>
      <c r="E153" s="1378"/>
      <c r="F153" s="1377" t="s">
        <v>547</v>
      </c>
      <c r="G153" s="1377"/>
      <c r="H153" s="1377"/>
      <c r="I153" s="1377"/>
      <c r="J153" s="1377"/>
      <c r="K153" s="1441"/>
      <c r="L153" s="1441"/>
      <c r="M153" s="1441"/>
      <c r="N153" s="1411">
        <v>630</v>
      </c>
      <c r="O153" s="1411"/>
      <c r="P153" s="1411"/>
    </row>
    <row r="154" spans="1:18" ht="18" customHeight="1" x14ac:dyDescent="0.15">
      <c r="A154" s="1365"/>
      <c r="B154" s="1366"/>
      <c r="C154" s="62"/>
      <c r="D154" s="1365"/>
      <c r="E154" s="1366"/>
      <c r="F154" s="1365"/>
      <c r="G154" s="1367"/>
      <c r="H154" s="1367"/>
      <c r="I154" s="1367"/>
      <c r="J154" s="1366"/>
      <c r="K154" s="1429" t="s">
        <v>548</v>
      </c>
      <c r="L154" s="1447"/>
      <c r="M154" s="1430"/>
      <c r="N154" s="1431">
        <v>630</v>
      </c>
      <c r="O154" s="1457"/>
      <c r="P154" s="1432"/>
    </row>
    <row r="155" spans="1:18" ht="18" customHeight="1" x14ac:dyDescent="0.15">
      <c r="A155" s="1415" t="s">
        <v>2286</v>
      </c>
      <c r="B155" s="1416"/>
      <c r="C155" s="45"/>
      <c r="D155" s="1378">
        <v>4464591</v>
      </c>
      <c r="E155" s="1378"/>
      <c r="F155" s="1377" t="s">
        <v>547</v>
      </c>
      <c r="G155" s="1377"/>
      <c r="H155" s="1377"/>
      <c r="I155" s="1377"/>
      <c r="J155" s="1377"/>
      <c r="K155" s="1441"/>
      <c r="L155" s="1441"/>
      <c r="M155" s="1441"/>
      <c r="N155" s="1411">
        <v>795</v>
      </c>
      <c r="O155" s="1411"/>
      <c r="P155" s="1411"/>
    </row>
    <row r="156" spans="1:18" ht="18" customHeight="1" x14ac:dyDescent="0.15">
      <c r="A156" s="1365"/>
      <c r="B156" s="1366"/>
      <c r="C156" s="62"/>
      <c r="D156" s="1365"/>
      <c r="E156" s="1366"/>
      <c r="F156" s="1365"/>
      <c r="G156" s="1367"/>
      <c r="H156" s="1367"/>
      <c r="I156" s="1367"/>
      <c r="J156" s="1366"/>
      <c r="K156" s="1429" t="s">
        <v>548</v>
      </c>
      <c r="L156" s="1447"/>
      <c r="M156" s="1430"/>
      <c r="N156" s="1431">
        <v>795</v>
      </c>
      <c r="O156" s="1457"/>
      <c r="P156" s="1432"/>
    </row>
    <row r="157" spans="1:18" ht="18" customHeight="1" x14ac:dyDescent="0.15">
      <c r="A157" s="1415" t="s">
        <v>2287</v>
      </c>
      <c r="B157" s="1416"/>
      <c r="C157" s="45"/>
      <c r="D157" s="1378">
        <v>4464588</v>
      </c>
      <c r="E157" s="1378"/>
      <c r="F157" s="1377" t="s">
        <v>547</v>
      </c>
      <c r="G157" s="1377"/>
      <c r="H157" s="1377"/>
      <c r="I157" s="1377"/>
      <c r="J157" s="1377"/>
      <c r="K157" s="1441"/>
      <c r="L157" s="1441"/>
      <c r="M157" s="1441"/>
      <c r="N157" s="1411">
        <v>630</v>
      </c>
      <c r="O157" s="1411"/>
      <c r="P157" s="1411"/>
    </row>
    <row r="158" spans="1:18" ht="18" customHeight="1" x14ac:dyDescent="0.15">
      <c r="A158" s="1365"/>
      <c r="B158" s="1366"/>
      <c r="C158" s="62"/>
      <c r="D158" s="1365"/>
      <c r="E158" s="1366"/>
      <c r="F158" s="1365"/>
      <c r="G158" s="1367"/>
      <c r="H158" s="1367"/>
      <c r="I158" s="1367"/>
      <c r="J158" s="1366"/>
      <c r="K158" s="1429" t="s">
        <v>548</v>
      </c>
      <c r="L158" s="1447"/>
      <c r="M158" s="1430"/>
      <c r="N158" s="1431">
        <v>630</v>
      </c>
      <c r="O158" s="1457"/>
      <c r="P158" s="1432"/>
    </row>
    <row r="159" spans="1:18" ht="16.5" customHeight="1" x14ac:dyDescent="0.15">
      <c r="A159" s="1415" t="s">
        <v>2288</v>
      </c>
      <c r="B159" s="1416"/>
      <c r="C159" s="1368"/>
      <c r="D159" s="1378">
        <v>4465804</v>
      </c>
      <c r="E159" s="1378"/>
      <c r="F159" s="1377" t="s">
        <v>547</v>
      </c>
      <c r="G159" s="1377"/>
      <c r="H159" s="1377"/>
      <c r="I159" s="1377"/>
      <c r="J159" s="1377"/>
      <c r="K159" s="1368"/>
      <c r="L159" s="1368"/>
      <c r="M159" s="1368"/>
      <c r="N159" s="1451">
        <v>1557.96</v>
      </c>
      <c r="O159" s="1451"/>
      <c r="P159" s="1451"/>
    </row>
    <row r="160" spans="1:18" ht="18" customHeight="1" x14ac:dyDescent="0.15">
      <c r="A160" s="1329"/>
      <c r="B160" s="1091"/>
      <c r="C160" s="1369"/>
      <c r="D160" s="1375">
        <v>4465805</v>
      </c>
      <c r="E160" s="1375"/>
      <c r="F160" s="1373" t="s">
        <v>547</v>
      </c>
      <c r="G160" s="1373"/>
      <c r="H160" s="1373"/>
      <c r="I160" s="1373"/>
      <c r="J160" s="1373"/>
      <c r="K160" s="1369"/>
      <c r="L160" s="1369"/>
      <c r="M160" s="1369"/>
      <c r="N160" s="1459">
        <v>1057</v>
      </c>
      <c r="O160" s="1459"/>
      <c r="P160" s="1459"/>
    </row>
    <row r="161" spans="1:16" ht="19.5" customHeight="1" x14ac:dyDescent="0.15">
      <c r="A161" s="1329"/>
      <c r="B161" s="1091"/>
      <c r="C161" s="1369"/>
      <c r="D161" s="1375">
        <v>4465806</v>
      </c>
      <c r="E161" s="1375"/>
      <c r="F161" s="1373" t="s">
        <v>547</v>
      </c>
      <c r="G161" s="1373"/>
      <c r="H161" s="1373"/>
      <c r="I161" s="1373"/>
      <c r="J161" s="1373"/>
      <c r="K161" s="1370"/>
      <c r="L161" s="1370"/>
      <c r="M161" s="1370"/>
      <c r="N161" s="1423">
        <v>477</v>
      </c>
      <c r="O161" s="1423"/>
      <c r="P161" s="1423"/>
    </row>
    <row r="162" spans="1:16" ht="18" customHeight="1" x14ac:dyDescent="0.15">
      <c r="A162" s="1365"/>
      <c r="B162" s="1366"/>
      <c r="C162" s="62"/>
      <c r="D162" s="1365"/>
      <c r="E162" s="1366"/>
      <c r="F162" s="1365"/>
      <c r="G162" s="1367"/>
      <c r="H162" s="1367"/>
      <c r="I162" s="1367"/>
      <c r="J162" s="1366"/>
      <c r="K162" s="1429" t="s">
        <v>548</v>
      </c>
      <c r="L162" s="1447"/>
      <c r="M162" s="1430"/>
      <c r="N162" s="1448">
        <v>3091.96</v>
      </c>
      <c r="O162" s="1449"/>
      <c r="P162" s="1450"/>
    </row>
    <row r="163" spans="1:16" ht="16.5" customHeight="1" x14ac:dyDescent="0.15">
      <c r="A163" s="1415" t="s">
        <v>2289</v>
      </c>
      <c r="B163" s="1416"/>
      <c r="C163" s="1379"/>
      <c r="D163" s="1378">
        <v>4467392</v>
      </c>
      <c r="E163" s="1378"/>
      <c r="F163" s="1377" t="s">
        <v>547</v>
      </c>
      <c r="G163" s="1377"/>
      <c r="H163" s="1377"/>
      <c r="I163" s="1377"/>
      <c r="J163" s="1377"/>
      <c r="K163" s="1379"/>
      <c r="L163" s="1379"/>
      <c r="M163" s="1379"/>
      <c r="N163" s="1425">
        <v>700</v>
      </c>
      <c r="O163" s="1425"/>
      <c r="P163" s="1425"/>
    </row>
    <row r="164" spans="1:16" ht="19.5" customHeight="1" x14ac:dyDescent="0.15">
      <c r="A164" s="1329"/>
      <c r="B164" s="1091"/>
      <c r="C164" s="1078"/>
      <c r="D164" s="1375">
        <v>4467393</v>
      </c>
      <c r="E164" s="1375"/>
      <c r="F164" s="1373" t="s">
        <v>547</v>
      </c>
      <c r="G164" s="1373"/>
      <c r="H164" s="1373"/>
      <c r="I164" s="1373"/>
      <c r="J164" s="1373"/>
      <c r="K164" s="1380"/>
      <c r="L164" s="1380"/>
      <c r="M164" s="1380"/>
      <c r="N164" s="1423">
        <v>795</v>
      </c>
      <c r="O164" s="1423"/>
      <c r="P164" s="1423"/>
    </row>
    <row r="165" spans="1:16" ht="18" customHeight="1" x14ac:dyDescent="0.15">
      <c r="A165" s="1365"/>
      <c r="B165" s="1366"/>
      <c r="C165" s="62"/>
      <c r="D165" s="1365"/>
      <c r="E165" s="1366"/>
      <c r="F165" s="1365"/>
      <c r="G165" s="1367"/>
      <c r="H165" s="1367"/>
      <c r="I165" s="1367"/>
      <c r="J165" s="1366"/>
      <c r="K165" s="1429" t="s">
        <v>548</v>
      </c>
      <c r="L165" s="1447"/>
      <c r="M165" s="1430"/>
      <c r="N165" s="1448">
        <v>1495</v>
      </c>
      <c r="O165" s="1449"/>
      <c r="P165" s="1450"/>
    </row>
    <row r="166" spans="1:16" ht="16.5" customHeight="1" x14ac:dyDescent="0.15">
      <c r="A166" s="1415" t="s">
        <v>2290</v>
      </c>
      <c r="B166" s="1416"/>
      <c r="C166" s="1379"/>
      <c r="D166" s="1378">
        <v>4466554</v>
      </c>
      <c r="E166" s="1378"/>
      <c r="F166" s="1377" t="s">
        <v>547</v>
      </c>
      <c r="G166" s="1377"/>
      <c r="H166" s="1377"/>
      <c r="I166" s="1377"/>
      <c r="J166" s="1377"/>
      <c r="K166" s="1379"/>
      <c r="L166" s="1379"/>
      <c r="M166" s="1379"/>
      <c r="N166" s="1425">
        <v>630</v>
      </c>
      <c r="O166" s="1425"/>
      <c r="P166" s="1425"/>
    </row>
    <row r="167" spans="1:16" ht="19.5" customHeight="1" x14ac:dyDescent="0.15">
      <c r="A167" s="1329"/>
      <c r="B167" s="1091"/>
      <c r="C167" s="1078"/>
      <c r="D167" s="1375">
        <v>4466555</v>
      </c>
      <c r="E167" s="1375"/>
      <c r="F167" s="1373" t="s">
        <v>547</v>
      </c>
      <c r="G167" s="1373"/>
      <c r="H167" s="1373"/>
      <c r="I167" s="1373"/>
      <c r="J167" s="1373"/>
      <c r="K167" s="1380"/>
      <c r="L167" s="1380"/>
      <c r="M167" s="1380"/>
      <c r="N167" s="1423">
        <v>700</v>
      </c>
      <c r="O167" s="1423"/>
      <c r="P167" s="1423"/>
    </row>
    <row r="168" spans="1:16" ht="18" customHeight="1" x14ac:dyDescent="0.15">
      <c r="A168" s="1365"/>
      <c r="B168" s="1366"/>
      <c r="C168" s="62"/>
      <c r="D168" s="1365"/>
      <c r="E168" s="1366"/>
      <c r="F168" s="1365"/>
      <c r="G168" s="1367"/>
      <c r="H168" s="1367"/>
      <c r="I168" s="1367"/>
      <c r="J168" s="1366"/>
      <c r="K168" s="1429" t="s">
        <v>548</v>
      </c>
      <c r="L168" s="1447"/>
      <c r="M168" s="1430"/>
      <c r="N168" s="1448">
        <v>1330</v>
      </c>
      <c r="O168" s="1449"/>
      <c r="P168" s="1450"/>
    </row>
    <row r="169" spans="1:16" ht="16.5" customHeight="1" x14ac:dyDescent="0.15">
      <c r="A169" s="1415" t="s">
        <v>2291</v>
      </c>
      <c r="B169" s="1416"/>
      <c r="C169" s="1379"/>
      <c r="D169" s="1378">
        <v>4466558</v>
      </c>
      <c r="E169" s="1378"/>
      <c r="F169" s="1377" t="s">
        <v>547</v>
      </c>
      <c r="G169" s="1377"/>
      <c r="H169" s="1377"/>
      <c r="I169" s="1377"/>
      <c r="J169" s="1377"/>
      <c r="K169" s="1379"/>
      <c r="L169" s="1379"/>
      <c r="M169" s="1379"/>
      <c r="N169" s="1425">
        <v>630</v>
      </c>
      <c r="O169" s="1425"/>
      <c r="P169" s="1425"/>
    </row>
    <row r="170" spans="1:16" ht="19.5" customHeight="1" x14ac:dyDescent="0.15">
      <c r="A170" s="1329"/>
      <c r="B170" s="1091"/>
      <c r="C170" s="1078"/>
      <c r="D170" s="1375">
        <v>4466559</v>
      </c>
      <c r="E170" s="1375"/>
      <c r="F170" s="1373" t="s">
        <v>547</v>
      </c>
      <c r="G170" s="1373"/>
      <c r="H170" s="1373"/>
      <c r="I170" s="1373"/>
      <c r="J170" s="1373"/>
      <c r="K170" s="1380"/>
      <c r="L170" s="1380"/>
      <c r="M170" s="1380"/>
      <c r="N170" s="1423">
        <v>700</v>
      </c>
      <c r="O170" s="1423"/>
      <c r="P170" s="1423"/>
    </row>
    <row r="171" spans="1:16" ht="18" customHeight="1" x14ac:dyDescent="0.15">
      <c r="A171" s="1365"/>
      <c r="B171" s="1366"/>
      <c r="C171" s="62"/>
      <c r="D171" s="1365"/>
      <c r="E171" s="1366"/>
      <c r="F171" s="1365"/>
      <c r="G171" s="1367"/>
      <c r="H171" s="1367"/>
      <c r="I171" s="1367"/>
      <c r="J171" s="1366"/>
      <c r="K171" s="1429" t="s">
        <v>548</v>
      </c>
      <c r="L171" s="1447"/>
      <c r="M171" s="1430"/>
      <c r="N171" s="1448">
        <v>1330</v>
      </c>
      <c r="O171" s="1449"/>
      <c r="P171" s="1450"/>
    </row>
    <row r="172" spans="1:16" ht="16.5" customHeight="1" x14ac:dyDescent="0.15">
      <c r="A172" s="1415" t="s">
        <v>2292</v>
      </c>
      <c r="B172" s="1416"/>
      <c r="C172" s="1379"/>
      <c r="D172" s="1378">
        <v>4468506</v>
      </c>
      <c r="E172" s="1378"/>
      <c r="F172" s="1377" t="s">
        <v>2218</v>
      </c>
      <c r="G172" s="1377"/>
      <c r="H172" s="1377"/>
      <c r="I172" s="1377"/>
      <c r="J172" s="1377"/>
      <c r="K172" s="1470">
        <v>13623</v>
      </c>
      <c r="L172" s="1470"/>
      <c r="M172" s="1470"/>
      <c r="N172" s="1451">
        <v>1934.38</v>
      </c>
      <c r="O172" s="1451"/>
      <c r="P172" s="1451"/>
    </row>
    <row r="173" spans="1:16" ht="19.5" customHeight="1" x14ac:dyDescent="0.15">
      <c r="A173" s="1329"/>
      <c r="B173" s="1091"/>
      <c r="C173" s="1078"/>
      <c r="D173" s="1375">
        <v>4468507</v>
      </c>
      <c r="E173" s="1375"/>
      <c r="F173" s="1373" t="s">
        <v>2218</v>
      </c>
      <c r="G173" s="1373"/>
      <c r="H173" s="1373"/>
      <c r="I173" s="1373"/>
      <c r="J173" s="1373"/>
      <c r="K173" s="1471">
        <v>13623</v>
      </c>
      <c r="L173" s="1471"/>
      <c r="M173" s="1471"/>
      <c r="N173" s="1454">
        <v>25856.959999999999</v>
      </c>
      <c r="O173" s="1454"/>
      <c r="P173" s="1454"/>
    </row>
    <row r="174" spans="1:16" ht="18" customHeight="1" x14ac:dyDescent="0.15">
      <c r="A174" s="1365"/>
      <c r="B174" s="1366"/>
      <c r="C174" s="62"/>
      <c r="D174" s="1365"/>
      <c r="E174" s="1366"/>
      <c r="F174" s="1365"/>
      <c r="G174" s="1367"/>
      <c r="H174" s="1367"/>
      <c r="I174" s="1367"/>
      <c r="J174" s="1366"/>
      <c r="K174" s="1429" t="s">
        <v>548</v>
      </c>
      <c r="L174" s="1447"/>
      <c r="M174" s="1430"/>
      <c r="N174" s="1448">
        <v>27791.34</v>
      </c>
      <c r="O174" s="1449"/>
      <c r="P174" s="1450"/>
    </row>
    <row r="175" spans="1:16" ht="16.5" customHeight="1" x14ac:dyDescent="0.15">
      <c r="A175" s="1415" t="s">
        <v>2293</v>
      </c>
      <c r="B175" s="1416"/>
      <c r="C175" s="1379"/>
      <c r="D175" s="1378">
        <v>4467696</v>
      </c>
      <c r="E175" s="1378"/>
      <c r="F175" s="1377" t="s">
        <v>547</v>
      </c>
      <c r="G175" s="1377"/>
      <c r="H175" s="1377"/>
      <c r="I175" s="1377"/>
      <c r="J175" s="1377"/>
      <c r="K175" s="1379"/>
      <c r="L175" s="1379"/>
      <c r="M175" s="1379"/>
      <c r="N175" s="1425">
        <v>630</v>
      </c>
      <c r="O175" s="1425"/>
      <c r="P175" s="1425"/>
    </row>
    <row r="176" spans="1:16" ht="19.5" customHeight="1" x14ac:dyDescent="0.15">
      <c r="A176" s="1329"/>
      <c r="B176" s="1091"/>
      <c r="C176" s="1078"/>
      <c r="D176" s="1375">
        <v>4467697</v>
      </c>
      <c r="E176" s="1375"/>
      <c r="F176" s="1373" t="s">
        <v>547</v>
      </c>
      <c r="G176" s="1373"/>
      <c r="H176" s="1373"/>
      <c r="I176" s="1373"/>
      <c r="J176" s="1373"/>
      <c r="K176" s="1380"/>
      <c r="L176" s="1380"/>
      <c r="M176" s="1380"/>
      <c r="N176" s="1423">
        <v>700</v>
      </c>
      <c r="O176" s="1423"/>
      <c r="P176" s="1423"/>
    </row>
    <row r="177" spans="1:18" ht="18" customHeight="1" x14ac:dyDescent="0.15">
      <c r="A177" s="1365"/>
      <c r="B177" s="1366"/>
      <c r="C177" s="62"/>
      <c r="D177" s="1365"/>
      <c r="E177" s="1366"/>
      <c r="F177" s="1365"/>
      <c r="G177" s="1367"/>
      <c r="H177" s="1367"/>
      <c r="I177" s="1367"/>
      <c r="J177" s="1366"/>
      <c r="K177" s="1429" t="s">
        <v>548</v>
      </c>
      <c r="L177" s="1447"/>
      <c r="M177" s="1430"/>
      <c r="N177" s="1448">
        <v>1330</v>
      </c>
      <c r="O177" s="1449"/>
      <c r="P177" s="1450"/>
    </row>
    <row r="178" spans="1:18" ht="16.5" customHeight="1" x14ac:dyDescent="0.15">
      <c r="A178" s="1415" t="s">
        <v>2294</v>
      </c>
      <c r="B178" s="1416"/>
      <c r="C178" s="1379"/>
      <c r="D178" s="1378">
        <v>4469207</v>
      </c>
      <c r="E178" s="1378"/>
      <c r="F178" s="1377" t="s">
        <v>547</v>
      </c>
      <c r="G178" s="1377"/>
      <c r="H178" s="1377"/>
      <c r="I178" s="1377"/>
      <c r="J178" s="1377"/>
      <c r="K178" s="1379"/>
      <c r="L178" s="1379"/>
      <c r="M178" s="1379"/>
      <c r="N178" s="1451">
        <v>1480.08</v>
      </c>
      <c r="O178" s="1451"/>
      <c r="P178" s="1451"/>
    </row>
    <row r="179" spans="1:18" ht="19.5" customHeight="1" x14ac:dyDescent="0.15">
      <c r="A179" s="1329"/>
      <c r="B179" s="1091"/>
      <c r="C179" s="1078"/>
      <c r="D179" s="1375">
        <v>4469208</v>
      </c>
      <c r="E179" s="1375"/>
      <c r="F179" s="1373" t="s">
        <v>547</v>
      </c>
      <c r="G179" s="1373"/>
      <c r="H179" s="1373"/>
      <c r="I179" s="1373"/>
      <c r="J179" s="1373"/>
      <c r="K179" s="1380"/>
      <c r="L179" s="1380"/>
      <c r="M179" s="1380"/>
      <c r="N179" s="1454">
        <v>1057</v>
      </c>
      <c r="O179" s="1454"/>
      <c r="P179" s="1454"/>
    </row>
    <row r="180" spans="1:18" ht="18" customHeight="1" x14ac:dyDescent="0.15">
      <c r="A180" s="1365"/>
      <c r="B180" s="1366"/>
      <c r="C180" s="62"/>
      <c r="D180" s="1365"/>
      <c r="E180" s="1366"/>
      <c r="F180" s="1365"/>
      <c r="G180" s="1367"/>
      <c r="H180" s="1367"/>
      <c r="I180" s="1367"/>
      <c r="J180" s="1366"/>
      <c r="K180" s="1429" t="s">
        <v>548</v>
      </c>
      <c r="L180" s="1447"/>
      <c r="M180" s="1430"/>
      <c r="N180" s="1448">
        <v>2537.08</v>
      </c>
      <c r="O180" s="1449"/>
      <c r="P180" s="1450"/>
    </row>
    <row r="181" spans="1:18" ht="16.5" customHeight="1" x14ac:dyDescent="0.15">
      <c r="A181" s="1415" t="s">
        <v>2295</v>
      </c>
      <c r="B181" s="1416"/>
      <c r="C181" s="1379"/>
      <c r="D181" s="1378">
        <v>4462505</v>
      </c>
      <c r="E181" s="1378"/>
      <c r="F181" s="1377" t="s">
        <v>547</v>
      </c>
      <c r="G181" s="1377"/>
      <c r="H181" s="1377"/>
      <c r="I181" s="1377"/>
      <c r="J181" s="1377"/>
      <c r="K181" s="1379"/>
      <c r="L181" s="1379"/>
      <c r="M181" s="1379"/>
      <c r="N181" s="1425">
        <v>134</v>
      </c>
      <c r="O181" s="1425"/>
      <c r="P181" s="1425"/>
    </row>
    <row r="182" spans="1:18" ht="19.25" customHeight="1" x14ac:dyDescent="0.15">
      <c r="A182" s="1329"/>
      <c r="B182" s="1091"/>
      <c r="C182" s="1078"/>
      <c r="D182" s="1375">
        <v>4462506</v>
      </c>
      <c r="E182" s="1375"/>
      <c r="F182" s="1373" t="s">
        <v>547</v>
      </c>
      <c r="G182" s="1373"/>
      <c r="H182" s="1373"/>
      <c r="I182" s="1373"/>
      <c r="J182" s="1373"/>
      <c r="K182" s="1078"/>
      <c r="L182" s="1078"/>
      <c r="M182" s="1078"/>
      <c r="N182" s="1424">
        <v>67</v>
      </c>
      <c r="O182" s="1424"/>
      <c r="P182" s="1424"/>
    </row>
    <row r="183" spans="1:18" ht="14.25" customHeight="1" x14ac:dyDescent="0.15">
      <c r="A183" s="1428" t="s">
        <v>2225</v>
      </c>
      <c r="B183" s="1428"/>
      <c r="C183" s="1428"/>
      <c r="D183" s="1428"/>
      <c r="E183" s="1428"/>
      <c r="F183" s="1428"/>
      <c r="G183" s="1428"/>
      <c r="H183" s="1428"/>
      <c r="I183" s="1428"/>
      <c r="J183" s="1428"/>
      <c r="K183" s="1428"/>
      <c r="L183" s="1428"/>
      <c r="M183" s="1428"/>
      <c r="N183" s="1428"/>
      <c r="O183" s="1428"/>
      <c r="P183" s="1428"/>
      <c r="Q183" s="1428"/>
      <c r="R183" s="1428"/>
    </row>
    <row r="184" spans="1:18" ht="17.75" customHeight="1" x14ac:dyDescent="0.15">
      <c r="A184" s="1417" t="s">
        <v>2295</v>
      </c>
      <c r="B184" s="1418"/>
      <c r="C184" s="57"/>
      <c r="D184" s="1375">
        <v>4462507</v>
      </c>
      <c r="E184" s="1375"/>
      <c r="F184" s="1373" t="s">
        <v>547</v>
      </c>
      <c r="G184" s="1373"/>
      <c r="H184" s="1373"/>
      <c r="I184" s="1373"/>
      <c r="J184" s="1373"/>
      <c r="K184" s="1433"/>
      <c r="L184" s="1433"/>
      <c r="M184" s="1433"/>
      <c r="N184" s="1423">
        <v>67</v>
      </c>
      <c r="O184" s="1423"/>
      <c r="P184" s="1423"/>
    </row>
    <row r="185" spans="1:18" ht="18" customHeight="1" x14ac:dyDescent="0.15">
      <c r="A185" s="1365"/>
      <c r="B185" s="1366"/>
      <c r="C185" s="62"/>
      <c r="D185" s="1365"/>
      <c r="E185" s="1366"/>
      <c r="F185" s="1365"/>
      <c r="G185" s="1367"/>
      <c r="H185" s="1367"/>
      <c r="I185" s="1367"/>
      <c r="J185" s="1366"/>
      <c r="K185" s="1429" t="s">
        <v>548</v>
      </c>
      <c r="L185" s="1447"/>
      <c r="M185" s="1430"/>
      <c r="N185" s="1431">
        <v>268</v>
      </c>
      <c r="O185" s="1457"/>
      <c r="P185" s="1432"/>
    </row>
    <row r="186" spans="1:18" ht="18" customHeight="1" x14ac:dyDescent="0.15">
      <c r="A186" s="1415" t="s">
        <v>2296</v>
      </c>
      <c r="B186" s="1416"/>
      <c r="C186" s="45"/>
      <c r="D186" s="1378">
        <v>4466036</v>
      </c>
      <c r="E186" s="1378"/>
      <c r="F186" s="1377" t="s">
        <v>547</v>
      </c>
      <c r="G186" s="1377"/>
      <c r="H186" s="1377"/>
      <c r="I186" s="1377"/>
      <c r="J186" s="1377"/>
      <c r="K186" s="1441"/>
      <c r="L186" s="1441"/>
      <c r="M186" s="1441"/>
      <c r="N186" s="1411">
        <v>77</v>
      </c>
      <c r="O186" s="1411"/>
      <c r="P186" s="1411"/>
    </row>
    <row r="187" spans="1:18" ht="18" customHeight="1" x14ac:dyDescent="0.15">
      <c r="A187" s="1365"/>
      <c r="B187" s="1366"/>
      <c r="C187" s="62"/>
      <c r="D187" s="1365"/>
      <c r="E187" s="1366"/>
      <c r="F187" s="1365"/>
      <c r="G187" s="1367"/>
      <c r="H187" s="1367"/>
      <c r="I187" s="1367"/>
      <c r="J187" s="1366"/>
      <c r="K187" s="1429" t="s">
        <v>548</v>
      </c>
      <c r="L187" s="1447"/>
      <c r="M187" s="1430"/>
      <c r="N187" s="1431">
        <v>77</v>
      </c>
      <c r="O187" s="1457"/>
      <c r="P187" s="1432"/>
    </row>
    <row r="188" spans="1:18" ht="18" customHeight="1" x14ac:dyDescent="0.15">
      <c r="A188" s="1415" t="s">
        <v>2297</v>
      </c>
      <c r="B188" s="1416"/>
      <c r="C188" s="63" t="s">
        <v>2298</v>
      </c>
      <c r="D188" s="1378">
        <v>4462104</v>
      </c>
      <c r="E188" s="1378"/>
      <c r="F188" s="1377" t="s">
        <v>2218</v>
      </c>
      <c r="G188" s="1377"/>
      <c r="H188" s="1377"/>
      <c r="I188" s="1377"/>
      <c r="J188" s="1377"/>
      <c r="K188" s="1439">
        <v>15005</v>
      </c>
      <c r="L188" s="1439"/>
      <c r="M188" s="1439"/>
      <c r="N188" s="1446">
        <v>1438</v>
      </c>
      <c r="O188" s="1446"/>
      <c r="P188" s="1446"/>
    </row>
    <row r="189" spans="1:18" ht="18" customHeight="1" x14ac:dyDescent="0.15">
      <c r="A189" s="1365"/>
      <c r="B189" s="1366"/>
      <c r="C189" s="62"/>
      <c r="D189" s="1365"/>
      <c r="E189" s="1366"/>
      <c r="F189" s="1365"/>
      <c r="G189" s="1367"/>
      <c r="H189" s="1367"/>
      <c r="I189" s="1367"/>
      <c r="J189" s="1366"/>
      <c r="K189" s="1429" t="s">
        <v>548</v>
      </c>
      <c r="L189" s="1447"/>
      <c r="M189" s="1430"/>
      <c r="N189" s="1448">
        <v>1438</v>
      </c>
      <c r="O189" s="1449"/>
      <c r="P189" s="1450"/>
    </row>
    <row r="190" spans="1:18" ht="16.5" customHeight="1" x14ac:dyDescent="0.15">
      <c r="A190" s="1415" t="s">
        <v>2299</v>
      </c>
      <c r="B190" s="1416"/>
      <c r="C190" s="1368"/>
      <c r="D190" s="1378">
        <v>4463210</v>
      </c>
      <c r="E190" s="1378"/>
      <c r="F190" s="1377" t="s">
        <v>547</v>
      </c>
      <c r="G190" s="1377"/>
      <c r="H190" s="1377"/>
      <c r="I190" s="1377"/>
      <c r="J190" s="1377"/>
      <c r="K190" s="1368"/>
      <c r="L190" s="1368"/>
      <c r="M190" s="1368"/>
      <c r="N190" s="1425">
        <v>79</v>
      </c>
      <c r="O190" s="1425"/>
      <c r="P190" s="1425"/>
    </row>
    <row r="191" spans="1:18" ht="18" customHeight="1" x14ac:dyDescent="0.15">
      <c r="A191" s="1329"/>
      <c r="B191" s="1091"/>
      <c r="C191" s="1369"/>
      <c r="D191" s="1375">
        <v>4463211</v>
      </c>
      <c r="E191" s="1375"/>
      <c r="F191" s="1373" t="s">
        <v>547</v>
      </c>
      <c r="G191" s="1373"/>
      <c r="H191" s="1373"/>
      <c r="I191" s="1373"/>
      <c r="J191" s="1373"/>
      <c r="K191" s="1369"/>
      <c r="L191" s="1369"/>
      <c r="M191" s="1369"/>
      <c r="N191" s="1424">
        <v>83</v>
      </c>
      <c r="O191" s="1424"/>
      <c r="P191" s="1424"/>
    </row>
    <row r="192" spans="1:18" ht="18" customHeight="1" x14ac:dyDescent="0.15">
      <c r="A192" s="1329"/>
      <c r="B192" s="1091"/>
      <c r="C192" s="1369"/>
      <c r="D192" s="1375">
        <v>4463212</v>
      </c>
      <c r="E192" s="1375"/>
      <c r="F192" s="1373" t="s">
        <v>547</v>
      </c>
      <c r="G192" s="1373"/>
      <c r="H192" s="1373"/>
      <c r="I192" s="1373"/>
      <c r="J192" s="1373"/>
      <c r="K192" s="1369"/>
      <c r="L192" s="1369"/>
      <c r="M192" s="1369"/>
      <c r="N192" s="1424">
        <v>64</v>
      </c>
      <c r="O192" s="1424"/>
      <c r="P192" s="1424"/>
    </row>
    <row r="193" spans="1:16" ht="18" customHeight="1" x14ac:dyDescent="0.15">
      <c r="A193" s="1329"/>
      <c r="B193" s="1091"/>
      <c r="C193" s="1369"/>
      <c r="D193" s="1375">
        <v>4463213</v>
      </c>
      <c r="E193" s="1375"/>
      <c r="F193" s="1373" t="s">
        <v>547</v>
      </c>
      <c r="G193" s="1373"/>
      <c r="H193" s="1373"/>
      <c r="I193" s="1373"/>
      <c r="J193" s="1373"/>
      <c r="K193" s="1369"/>
      <c r="L193" s="1369"/>
      <c r="M193" s="1369"/>
      <c r="N193" s="1424">
        <v>83</v>
      </c>
      <c r="O193" s="1424"/>
      <c r="P193" s="1424"/>
    </row>
    <row r="194" spans="1:16" ht="18" customHeight="1" x14ac:dyDescent="0.15">
      <c r="A194" s="1329"/>
      <c r="B194" s="1091"/>
      <c r="C194" s="1369"/>
      <c r="D194" s="1375">
        <v>4463214</v>
      </c>
      <c r="E194" s="1375"/>
      <c r="F194" s="1373" t="s">
        <v>547</v>
      </c>
      <c r="G194" s="1373"/>
      <c r="H194" s="1373"/>
      <c r="I194" s="1373"/>
      <c r="J194" s="1373"/>
      <c r="K194" s="1369"/>
      <c r="L194" s="1369"/>
      <c r="M194" s="1369"/>
      <c r="N194" s="1424">
        <v>64</v>
      </c>
      <c r="O194" s="1424"/>
      <c r="P194" s="1424"/>
    </row>
    <row r="195" spans="1:16" ht="18" customHeight="1" x14ac:dyDescent="0.15">
      <c r="A195" s="1329"/>
      <c r="B195" s="1091"/>
      <c r="C195" s="1369"/>
      <c r="D195" s="1375">
        <v>4463215</v>
      </c>
      <c r="E195" s="1375"/>
      <c r="F195" s="1373" t="s">
        <v>547</v>
      </c>
      <c r="G195" s="1373"/>
      <c r="H195" s="1373"/>
      <c r="I195" s="1373"/>
      <c r="J195" s="1373"/>
      <c r="K195" s="1369"/>
      <c r="L195" s="1369"/>
      <c r="M195" s="1369"/>
      <c r="N195" s="1424">
        <v>83</v>
      </c>
      <c r="O195" s="1424"/>
      <c r="P195" s="1424"/>
    </row>
    <row r="196" spans="1:16" ht="18" customHeight="1" x14ac:dyDescent="0.15">
      <c r="A196" s="1329"/>
      <c r="B196" s="1091"/>
      <c r="C196" s="1369"/>
      <c r="D196" s="1375">
        <v>4463216</v>
      </c>
      <c r="E196" s="1375"/>
      <c r="F196" s="1373" t="s">
        <v>547</v>
      </c>
      <c r="G196" s="1373"/>
      <c r="H196" s="1373"/>
      <c r="I196" s="1373"/>
      <c r="J196" s="1373"/>
      <c r="K196" s="1369"/>
      <c r="L196" s="1369"/>
      <c r="M196" s="1369"/>
      <c r="N196" s="1424">
        <v>64</v>
      </c>
      <c r="O196" s="1424"/>
      <c r="P196" s="1424"/>
    </row>
    <row r="197" spans="1:16" ht="19.5" customHeight="1" x14ac:dyDescent="0.15">
      <c r="A197" s="1329"/>
      <c r="B197" s="1091"/>
      <c r="C197" s="1369"/>
      <c r="D197" s="1375">
        <v>4463217</v>
      </c>
      <c r="E197" s="1375"/>
      <c r="F197" s="1373" t="s">
        <v>547</v>
      </c>
      <c r="G197" s="1373"/>
      <c r="H197" s="1373"/>
      <c r="I197" s="1373"/>
      <c r="J197" s="1373"/>
      <c r="K197" s="1370"/>
      <c r="L197" s="1370"/>
      <c r="M197" s="1370"/>
      <c r="N197" s="1423">
        <v>83</v>
      </c>
      <c r="O197" s="1423"/>
      <c r="P197" s="1423"/>
    </row>
    <row r="198" spans="1:16" ht="18" customHeight="1" x14ac:dyDescent="0.15">
      <c r="A198" s="1365"/>
      <c r="B198" s="1366"/>
      <c r="C198" s="62"/>
      <c r="D198" s="1365"/>
      <c r="E198" s="1366"/>
      <c r="F198" s="1365"/>
      <c r="G198" s="1367"/>
      <c r="H198" s="1367"/>
      <c r="I198" s="1367"/>
      <c r="J198" s="1366"/>
      <c r="K198" s="1429" t="s">
        <v>548</v>
      </c>
      <c r="L198" s="1447"/>
      <c r="M198" s="1430"/>
      <c r="N198" s="1431">
        <v>603</v>
      </c>
      <c r="O198" s="1457"/>
      <c r="P198" s="1432"/>
    </row>
    <row r="199" spans="1:16" ht="18" customHeight="1" x14ac:dyDescent="0.15">
      <c r="A199" s="1415" t="s">
        <v>2300</v>
      </c>
      <c r="B199" s="1416"/>
      <c r="C199" s="45"/>
      <c r="D199" s="1378">
        <v>4464202</v>
      </c>
      <c r="E199" s="1378"/>
      <c r="F199" s="1377" t="s">
        <v>547</v>
      </c>
      <c r="G199" s="1377"/>
      <c r="H199" s="1377"/>
      <c r="I199" s="1377"/>
      <c r="J199" s="1377"/>
      <c r="K199" s="1441"/>
      <c r="L199" s="1441"/>
      <c r="M199" s="1441"/>
      <c r="N199" s="1411">
        <v>209</v>
      </c>
      <c r="O199" s="1411"/>
      <c r="P199" s="1411"/>
    </row>
    <row r="200" spans="1:16" ht="18" customHeight="1" x14ac:dyDescent="0.15">
      <c r="A200" s="1365"/>
      <c r="B200" s="1366"/>
      <c r="C200" s="62"/>
      <c r="D200" s="1365"/>
      <c r="E200" s="1366"/>
      <c r="F200" s="1365"/>
      <c r="G200" s="1367"/>
      <c r="H200" s="1367"/>
      <c r="I200" s="1367"/>
      <c r="J200" s="1366"/>
      <c r="K200" s="1429" t="s">
        <v>548</v>
      </c>
      <c r="L200" s="1447"/>
      <c r="M200" s="1430"/>
      <c r="N200" s="1431">
        <v>209</v>
      </c>
      <c r="O200" s="1457"/>
      <c r="P200" s="1432"/>
    </row>
    <row r="201" spans="1:16" ht="18" customHeight="1" x14ac:dyDescent="0.15">
      <c r="A201" s="1415" t="s">
        <v>2301</v>
      </c>
      <c r="B201" s="1416"/>
      <c r="C201" s="45"/>
      <c r="D201" s="1378">
        <v>4463192</v>
      </c>
      <c r="E201" s="1378"/>
      <c r="F201" s="1377" t="s">
        <v>547</v>
      </c>
      <c r="G201" s="1377"/>
      <c r="H201" s="1377"/>
      <c r="I201" s="1377"/>
      <c r="J201" s="1377"/>
      <c r="K201" s="1441"/>
      <c r="L201" s="1441"/>
      <c r="M201" s="1441"/>
      <c r="N201" s="1411">
        <v>305</v>
      </c>
      <c r="O201" s="1411"/>
      <c r="P201" s="1411"/>
    </row>
    <row r="202" spans="1:16" ht="18" customHeight="1" x14ac:dyDescent="0.15">
      <c r="A202" s="1365"/>
      <c r="B202" s="1366"/>
      <c r="C202" s="62"/>
      <c r="D202" s="1365"/>
      <c r="E202" s="1366"/>
      <c r="F202" s="1365"/>
      <c r="G202" s="1367"/>
      <c r="H202" s="1367"/>
      <c r="I202" s="1367"/>
      <c r="J202" s="1366"/>
      <c r="K202" s="1429" t="s">
        <v>548</v>
      </c>
      <c r="L202" s="1447"/>
      <c r="M202" s="1430"/>
      <c r="N202" s="1431">
        <v>305</v>
      </c>
      <c r="O202" s="1457"/>
      <c r="P202" s="1432"/>
    </row>
    <row r="203" spans="1:16" ht="18" customHeight="1" x14ac:dyDescent="0.15">
      <c r="A203" s="1415" t="s">
        <v>2302</v>
      </c>
      <c r="B203" s="1416"/>
      <c r="C203" s="45"/>
      <c r="D203" s="1378">
        <v>4462572</v>
      </c>
      <c r="E203" s="1378"/>
      <c r="F203" s="1377" t="s">
        <v>547</v>
      </c>
      <c r="G203" s="1377"/>
      <c r="H203" s="1377"/>
      <c r="I203" s="1377"/>
      <c r="J203" s="1377"/>
      <c r="K203" s="1441"/>
      <c r="L203" s="1441"/>
      <c r="M203" s="1441"/>
      <c r="N203" s="1411">
        <v>445</v>
      </c>
      <c r="O203" s="1411"/>
      <c r="P203" s="1411"/>
    </row>
    <row r="204" spans="1:16" ht="18" customHeight="1" x14ac:dyDescent="0.15">
      <c r="A204" s="1365"/>
      <c r="B204" s="1366"/>
      <c r="C204" s="62"/>
      <c r="D204" s="1365"/>
      <c r="E204" s="1366"/>
      <c r="F204" s="1365"/>
      <c r="G204" s="1367"/>
      <c r="H204" s="1367"/>
      <c r="I204" s="1367"/>
      <c r="J204" s="1366"/>
      <c r="K204" s="1429" t="s">
        <v>548</v>
      </c>
      <c r="L204" s="1447"/>
      <c r="M204" s="1430"/>
      <c r="N204" s="1431">
        <v>445</v>
      </c>
      <c r="O204" s="1457"/>
      <c r="P204" s="1432"/>
    </row>
    <row r="205" spans="1:16" ht="18" customHeight="1" x14ac:dyDescent="0.15">
      <c r="A205" s="1415" t="s">
        <v>2303</v>
      </c>
      <c r="B205" s="1416"/>
      <c r="C205" s="45"/>
      <c r="D205" s="1378">
        <v>4467334</v>
      </c>
      <c r="E205" s="1378"/>
      <c r="F205" s="1377" t="s">
        <v>547</v>
      </c>
      <c r="G205" s="1377"/>
      <c r="H205" s="1377"/>
      <c r="I205" s="1377"/>
      <c r="J205" s="1377"/>
      <c r="K205" s="1441"/>
      <c r="L205" s="1441"/>
      <c r="M205" s="1441"/>
      <c r="N205" s="1411">
        <v>445</v>
      </c>
      <c r="O205" s="1411"/>
      <c r="P205" s="1411"/>
    </row>
    <row r="206" spans="1:16" ht="18" customHeight="1" x14ac:dyDescent="0.15">
      <c r="A206" s="1365"/>
      <c r="B206" s="1366"/>
      <c r="C206" s="62"/>
      <c r="D206" s="1365"/>
      <c r="E206" s="1366"/>
      <c r="F206" s="1365"/>
      <c r="G206" s="1367"/>
      <c r="H206" s="1367"/>
      <c r="I206" s="1367"/>
      <c r="J206" s="1366"/>
      <c r="K206" s="1429" t="s">
        <v>548</v>
      </c>
      <c r="L206" s="1447"/>
      <c r="M206" s="1430"/>
      <c r="N206" s="1431">
        <v>445</v>
      </c>
      <c r="O206" s="1457"/>
      <c r="P206" s="1432"/>
    </row>
    <row r="207" spans="1:16" ht="18" customHeight="1" x14ac:dyDescent="0.15">
      <c r="A207" s="1415" t="s">
        <v>2304</v>
      </c>
      <c r="B207" s="1416"/>
      <c r="C207" s="45"/>
      <c r="D207" s="1378">
        <v>4462588</v>
      </c>
      <c r="E207" s="1378"/>
      <c r="F207" s="1377" t="s">
        <v>547</v>
      </c>
      <c r="G207" s="1377"/>
      <c r="H207" s="1377"/>
      <c r="I207" s="1377"/>
      <c r="J207" s="1377"/>
      <c r="K207" s="1441"/>
      <c r="L207" s="1441"/>
      <c r="M207" s="1441"/>
      <c r="N207" s="1411">
        <v>445</v>
      </c>
      <c r="O207" s="1411"/>
      <c r="P207" s="1411"/>
    </row>
    <row r="208" spans="1:16" ht="18" customHeight="1" x14ac:dyDescent="0.15">
      <c r="A208" s="1365"/>
      <c r="B208" s="1366"/>
      <c r="C208" s="62"/>
      <c r="D208" s="1365"/>
      <c r="E208" s="1366"/>
      <c r="F208" s="1365"/>
      <c r="G208" s="1367"/>
      <c r="H208" s="1367"/>
      <c r="I208" s="1367"/>
      <c r="J208" s="1366"/>
      <c r="K208" s="1429" t="s">
        <v>548</v>
      </c>
      <c r="L208" s="1447"/>
      <c r="M208" s="1430"/>
      <c r="N208" s="1431">
        <v>445</v>
      </c>
      <c r="O208" s="1457"/>
      <c r="P208" s="1432"/>
    </row>
    <row r="209" spans="1:18" ht="18" customHeight="1" x14ac:dyDescent="0.15">
      <c r="A209" s="1415" t="s">
        <v>2305</v>
      </c>
      <c r="B209" s="1416"/>
      <c r="C209" s="45"/>
      <c r="D209" s="1378">
        <v>4467396</v>
      </c>
      <c r="E209" s="1378"/>
      <c r="F209" s="1377" t="s">
        <v>547</v>
      </c>
      <c r="G209" s="1377"/>
      <c r="H209" s="1377"/>
      <c r="I209" s="1377"/>
      <c r="J209" s="1377"/>
      <c r="K209" s="1441"/>
      <c r="L209" s="1441"/>
      <c r="M209" s="1441"/>
      <c r="N209" s="1411">
        <v>516</v>
      </c>
      <c r="O209" s="1411"/>
      <c r="P209" s="1411"/>
    </row>
    <row r="210" spans="1:18" ht="18" customHeight="1" x14ac:dyDescent="0.15">
      <c r="A210" s="1365"/>
      <c r="B210" s="1366"/>
      <c r="C210" s="62"/>
      <c r="D210" s="1365"/>
      <c r="E210" s="1366"/>
      <c r="F210" s="1365"/>
      <c r="G210" s="1367"/>
      <c r="H210" s="1367"/>
      <c r="I210" s="1367"/>
      <c r="J210" s="1366"/>
      <c r="K210" s="1429" t="s">
        <v>548</v>
      </c>
      <c r="L210" s="1447"/>
      <c r="M210" s="1430"/>
      <c r="N210" s="1431">
        <v>516</v>
      </c>
      <c r="O210" s="1457"/>
      <c r="P210" s="1432"/>
    </row>
    <row r="211" spans="1:18" ht="26.25" customHeight="1" x14ac:dyDescent="0.15">
      <c r="A211" s="1415" t="s">
        <v>2306</v>
      </c>
      <c r="B211" s="1416"/>
      <c r="C211" s="63" t="s">
        <v>2307</v>
      </c>
      <c r="D211" s="1378">
        <v>4465850</v>
      </c>
      <c r="E211" s="1378"/>
      <c r="F211" s="1377" t="s">
        <v>2218</v>
      </c>
      <c r="G211" s="1377"/>
      <c r="H211" s="1377"/>
      <c r="I211" s="1377"/>
      <c r="J211" s="1377"/>
      <c r="K211" s="1439">
        <v>1013</v>
      </c>
      <c r="L211" s="1439"/>
      <c r="M211" s="1439"/>
      <c r="N211" s="1411">
        <v>449</v>
      </c>
      <c r="O211" s="1411"/>
      <c r="P211" s="1411"/>
    </row>
    <row r="212" spans="1:18" ht="18" customHeight="1" x14ac:dyDescent="0.15">
      <c r="A212" s="1365"/>
      <c r="B212" s="1366"/>
      <c r="C212" s="62"/>
      <c r="D212" s="1365"/>
      <c r="E212" s="1366"/>
      <c r="F212" s="1365"/>
      <c r="G212" s="1367"/>
      <c r="H212" s="1367"/>
      <c r="I212" s="1367"/>
      <c r="J212" s="1366"/>
      <c r="K212" s="1429" t="s">
        <v>548</v>
      </c>
      <c r="L212" s="1447"/>
      <c r="M212" s="1430"/>
      <c r="N212" s="1431">
        <v>449</v>
      </c>
      <c r="O212" s="1457"/>
      <c r="P212" s="1432"/>
    </row>
    <row r="213" spans="1:18" ht="26.25" customHeight="1" x14ac:dyDescent="0.15">
      <c r="A213" s="1415" t="s">
        <v>2308</v>
      </c>
      <c r="B213" s="1416"/>
      <c r="C213" s="63" t="s">
        <v>2307</v>
      </c>
      <c r="D213" s="1378">
        <v>4465853</v>
      </c>
      <c r="E213" s="1378"/>
      <c r="F213" s="1377" t="s">
        <v>2218</v>
      </c>
      <c r="G213" s="1377"/>
      <c r="H213" s="1377"/>
      <c r="I213" s="1377"/>
      <c r="J213" s="1377"/>
      <c r="K213" s="1439">
        <v>1013</v>
      </c>
      <c r="L213" s="1439"/>
      <c r="M213" s="1439"/>
      <c r="N213" s="1411">
        <v>449</v>
      </c>
      <c r="O213" s="1411"/>
      <c r="P213" s="1411"/>
    </row>
    <row r="214" spans="1:18" ht="18" customHeight="1" x14ac:dyDescent="0.15">
      <c r="A214" s="1365"/>
      <c r="B214" s="1366"/>
      <c r="C214" s="62"/>
      <c r="D214" s="1365"/>
      <c r="E214" s="1366"/>
      <c r="F214" s="1365"/>
      <c r="G214" s="1367"/>
      <c r="H214" s="1367"/>
      <c r="I214" s="1367"/>
      <c r="J214" s="1366"/>
      <c r="K214" s="1429" t="s">
        <v>548</v>
      </c>
      <c r="L214" s="1447"/>
      <c r="M214" s="1430"/>
      <c r="N214" s="1431">
        <v>449</v>
      </c>
      <c r="O214" s="1457"/>
      <c r="P214" s="1432"/>
    </row>
    <row r="215" spans="1:18" ht="26.25" customHeight="1" x14ac:dyDescent="0.15">
      <c r="A215" s="1415" t="s">
        <v>2309</v>
      </c>
      <c r="B215" s="1416"/>
      <c r="C215" s="63" t="s">
        <v>2307</v>
      </c>
      <c r="D215" s="1378">
        <v>4465856</v>
      </c>
      <c r="E215" s="1378"/>
      <c r="F215" s="1377" t="s">
        <v>2218</v>
      </c>
      <c r="G215" s="1377"/>
      <c r="H215" s="1377"/>
      <c r="I215" s="1377"/>
      <c r="J215" s="1377"/>
      <c r="K215" s="1439">
        <v>1013</v>
      </c>
      <c r="L215" s="1439"/>
      <c r="M215" s="1439"/>
      <c r="N215" s="1411">
        <v>449</v>
      </c>
      <c r="O215" s="1411"/>
      <c r="P215" s="1411"/>
    </row>
    <row r="216" spans="1:18" ht="18" customHeight="1" x14ac:dyDescent="0.15">
      <c r="A216" s="1365"/>
      <c r="B216" s="1366"/>
      <c r="C216" s="62"/>
      <c r="D216" s="1365"/>
      <c r="E216" s="1366"/>
      <c r="F216" s="1365"/>
      <c r="G216" s="1367"/>
      <c r="H216" s="1367"/>
      <c r="I216" s="1367"/>
      <c r="J216" s="1366"/>
      <c r="K216" s="1429" t="s">
        <v>548</v>
      </c>
      <c r="L216" s="1447"/>
      <c r="M216" s="1430"/>
      <c r="N216" s="1431">
        <v>449</v>
      </c>
      <c r="O216" s="1457"/>
      <c r="P216" s="1432"/>
    </row>
    <row r="217" spans="1:18" ht="26" customHeight="1" x14ac:dyDescent="0.15">
      <c r="A217" s="1415" t="s">
        <v>2310</v>
      </c>
      <c r="B217" s="1416"/>
      <c r="C217" s="63" t="s">
        <v>2307</v>
      </c>
      <c r="D217" s="1378">
        <v>4465859</v>
      </c>
      <c r="E217" s="1378"/>
      <c r="F217" s="1377" t="s">
        <v>2218</v>
      </c>
      <c r="G217" s="1377"/>
      <c r="H217" s="1377"/>
      <c r="I217" s="1377"/>
      <c r="J217" s="1377"/>
      <c r="K217" s="1378">
        <v>1013</v>
      </c>
      <c r="L217" s="1378"/>
      <c r="M217" s="1378"/>
      <c r="N217" s="1425">
        <v>449</v>
      </c>
      <c r="O217" s="1425"/>
      <c r="P217" s="1425"/>
    </row>
    <row r="218" spans="1:18" ht="14.25" customHeight="1" x14ac:dyDescent="0.15">
      <c r="A218" s="1428" t="s">
        <v>2225</v>
      </c>
      <c r="B218" s="1428"/>
      <c r="C218" s="1428"/>
      <c r="D218" s="1428"/>
      <c r="E218" s="1428"/>
      <c r="F218" s="1428"/>
      <c r="G218" s="1428"/>
      <c r="H218" s="1428"/>
      <c r="I218" s="1428"/>
      <c r="J218" s="1428"/>
      <c r="K218" s="1428"/>
      <c r="L218" s="1428"/>
      <c r="M218" s="1428"/>
      <c r="N218" s="1428"/>
      <c r="O218" s="1428"/>
      <c r="P218" s="1428"/>
      <c r="Q218" s="1428"/>
      <c r="R218" s="1428"/>
    </row>
    <row r="219" spans="1:18" ht="17.75" customHeight="1" x14ac:dyDescent="0.15">
      <c r="A219" s="1392" t="s">
        <v>2225</v>
      </c>
      <c r="B219" s="1365"/>
      <c r="C219" s="1366"/>
      <c r="D219" s="1365"/>
      <c r="E219" s="1366"/>
      <c r="F219" s="1365"/>
      <c r="G219" s="1367"/>
      <c r="H219" s="1367"/>
      <c r="I219" s="1366"/>
      <c r="J219" s="1365"/>
      <c r="K219" s="1367"/>
      <c r="L219" s="1367"/>
      <c r="M219" s="1367"/>
      <c r="N219" s="1366"/>
      <c r="O219" s="1429" t="s">
        <v>548</v>
      </c>
      <c r="P219" s="1430"/>
      <c r="Q219" s="40">
        <v>449</v>
      </c>
    </row>
    <row r="220" spans="1:18" ht="26.25" customHeight="1" x14ac:dyDescent="0.15">
      <c r="A220" s="1392"/>
      <c r="B220" s="1415" t="s">
        <v>2311</v>
      </c>
      <c r="C220" s="1416"/>
      <c r="D220" s="1377" t="s">
        <v>2307</v>
      </c>
      <c r="E220" s="1377"/>
      <c r="F220" s="1378">
        <v>4465862</v>
      </c>
      <c r="G220" s="1378"/>
      <c r="H220" s="1378"/>
      <c r="I220" s="1378"/>
      <c r="J220" s="1377" t="s">
        <v>2218</v>
      </c>
      <c r="K220" s="1377"/>
      <c r="L220" s="1377"/>
      <c r="M220" s="1377"/>
      <c r="N220" s="1377"/>
      <c r="O220" s="1439">
        <v>1013</v>
      </c>
      <c r="P220" s="1439"/>
      <c r="Q220" s="43">
        <v>449</v>
      </c>
    </row>
    <row r="221" spans="1:18" ht="18" customHeight="1" x14ac:dyDescent="0.15">
      <c r="A221" s="1392"/>
      <c r="B221" s="1365"/>
      <c r="C221" s="1366"/>
      <c r="D221" s="1365"/>
      <c r="E221" s="1366"/>
      <c r="F221" s="1365"/>
      <c r="G221" s="1367"/>
      <c r="H221" s="1367"/>
      <c r="I221" s="1366"/>
      <c r="J221" s="1365"/>
      <c r="K221" s="1367"/>
      <c r="L221" s="1367"/>
      <c r="M221" s="1367"/>
      <c r="N221" s="1366"/>
      <c r="O221" s="1429" t="s">
        <v>548</v>
      </c>
      <c r="P221" s="1430"/>
      <c r="Q221" s="40">
        <v>449</v>
      </c>
    </row>
    <row r="222" spans="1:18" ht="26.25" customHeight="1" x14ac:dyDescent="0.15">
      <c r="A222" s="1392"/>
      <c r="B222" s="1415" t="s">
        <v>2312</v>
      </c>
      <c r="C222" s="1416"/>
      <c r="D222" s="1377" t="s">
        <v>2307</v>
      </c>
      <c r="E222" s="1377"/>
      <c r="F222" s="1378">
        <v>4465865</v>
      </c>
      <c r="G222" s="1378"/>
      <c r="H222" s="1378"/>
      <c r="I222" s="1378"/>
      <c r="J222" s="1377" t="s">
        <v>2218</v>
      </c>
      <c r="K222" s="1377"/>
      <c r="L222" s="1377"/>
      <c r="M222" s="1377"/>
      <c r="N222" s="1377"/>
      <c r="O222" s="1439">
        <v>1013</v>
      </c>
      <c r="P222" s="1439"/>
      <c r="Q222" s="43">
        <v>449</v>
      </c>
    </row>
    <row r="223" spans="1:18" ht="18" customHeight="1" x14ac:dyDescent="0.15">
      <c r="A223" s="1392"/>
      <c r="B223" s="1365"/>
      <c r="C223" s="1366"/>
      <c r="D223" s="1365"/>
      <c r="E223" s="1366"/>
      <c r="F223" s="1365"/>
      <c r="G223" s="1367"/>
      <c r="H223" s="1367"/>
      <c r="I223" s="1366"/>
      <c r="J223" s="1365"/>
      <c r="K223" s="1367"/>
      <c r="L223" s="1367"/>
      <c r="M223" s="1367"/>
      <c r="N223" s="1366"/>
      <c r="O223" s="1429" t="s">
        <v>548</v>
      </c>
      <c r="P223" s="1430"/>
      <c r="Q223" s="40">
        <v>449</v>
      </c>
    </row>
    <row r="224" spans="1:18" ht="26.25" customHeight="1" x14ac:dyDescent="0.15">
      <c r="A224" s="1392"/>
      <c r="B224" s="1415" t="s">
        <v>2313</v>
      </c>
      <c r="C224" s="1416"/>
      <c r="D224" s="1377" t="s">
        <v>2307</v>
      </c>
      <c r="E224" s="1377"/>
      <c r="F224" s="1378">
        <v>4465868</v>
      </c>
      <c r="G224" s="1378"/>
      <c r="H224" s="1378"/>
      <c r="I224" s="1378"/>
      <c r="J224" s="1377" t="s">
        <v>2218</v>
      </c>
      <c r="K224" s="1377"/>
      <c r="L224" s="1377"/>
      <c r="M224" s="1377"/>
      <c r="N224" s="1377"/>
      <c r="O224" s="1439">
        <v>1013</v>
      </c>
      <c r="P224" s="1439"/>
      <c r="Q224" s="43">
        <v>449</v>
      </c>
    </row>
    <row r="225" spans="1:17" ht="18" customHeight="1" x14ac:dyDescent="0.15">
      <c r="A225" s="1392"/>
      <c r="B225" s="1365"/>
      <c r="C225" s="1366"/>
      <c r="D225" s="1365"/>
      <c r="E225" s="1366"/>
      <c r="F225" s="1365"/>
      <c r="G225" s="1367"/>
      <c r="H225" s="1367"/>
      <c r="I225" s="1366"/>
      <c r="J225" s="1365"/>
      <c r="K225" s="1367"/>
      <c r="L225" s="1367"/>
      <c r="M225" s="1367"/>
      <c r="N225" s="1366"/>
      <c r="O225" s="1429" t="s">
        <v>548</v>
      </c>
      <c r="P225" s="1430"/>
      <c r="Q225" s="40">
        <v>449</v>
      </c>
    </row>
    <row r="226" spans="1:17" ht="26.25" customHeight="1" x14ac:dyDescent="0.15">
      <c r="A226" s="1392"/>
      <c r="B226" s="1415" t="s">
        <v>2314</v>
      </c>
      <c r="C226" s="1416"/>
      <c r="D226" s="1377" t="s">
        <v>2307</v>
      </c>
      <c r="E226" s="1377"/>
      <c r="F226" s="1378">
        <v>4465871</v>
      </c>
      <c r="G226" s="1378"/>
      <c r="H226" s="1378"/>
      <c r="I226" s="1378"/>
      <c r="J226" s="1377" t="s">
        <v>2218</v>
      </c>
      <c r="K226" s="1377"/>
      <c r="L226" s="1377"/>
      <c r="M226" s="1377"/>
      <c r="N226" s="1377"/>
      <c r="O226" s="1439">
        <v>1013</v>
      </c>
      <c r="P226" s="1439"/>
      <c r="Q226" s="43">
        <v>449</v>
      </c>
    </row>
    <row r="227" spans="1:17" ht="18" customHeight="1" x14ac:dyDescent="0.15">
      <c r="A227" s="1392"/>
      <c r="B227" s="1365"/>
      <c r="C227" s="1366"/>
      <c r="D227" s="1365"/>
      <c r="E227" s="1366"/>
      <c r="F227" s="1365"/>
      <c r="G227" s="1367"/>
      <c r="H227" s="1367"/>
      <c r="I227" s="1366"/>
      <c r="J227" s="1365"/>
      <c r="K227" s="1367"/>
      <c r="L227" s="1367"/>
      <c r="M227" s="1367"/>
      <c r="N227" s="1366"/>
      <c r="O227" s="1429" t="s">
        <v>548</v>
      </c>
      <c r="P227" s="1430"/>
      <c r="Q227" s="40">
        <v>449</v>
      </c>
    </row>
    <row r="228" spans="1:17" ht="26.25" customHeight="1" x14ac:dyDescent="0.15">
      <c r="A228" s="1392"/>
      <c r="B228" s="1415" t="s">
        <v>2315</v>
      </c>
      <c r="C228" s="1416"/>
      <c r="D228" s="1377" t="s">
        <v>2307</v>
      </c>
      <c r="E228" s="1377"/>
      <c r="F228" s="1378">
        <v>4465874</v>
      </c>
      <c r="G228" s="1378"/>
      <c r="H228" s="1378"/>
      <c r="I228" s="1378"/>
      <c r="J228" s="1377" t="s">
        <v>2218</v>
      </c>
      <c r="K228" s="1377"/>
      <c r="L228" s="1377"/>
      <c r="M228" s="1377"/>
      <c r="N228" s="1377"/>
      <c r="O228" s="1439">
        <v>1013</v>
      </c>
      <c r="P228" s="1439"/>
      <c r="Q228" s="43">
        <v>449</v>
      </c>
    </row>
    <row r="229" spans="1:17" ht="18" customHeight="1" x14ac:dyDescent="0.15">
      <c r="A229" s="1392"/>
      <c r="B229" s="1365"/>
      <c r="C229" s="1366"/>
      <c r="D229" s="1365"/>
      <c r="E229" s="1366"/>
      <c r="F229" s="1365"/>
      <c r="G229" s="1367"/>
      <c r="H229" s="1367"/>
      <c r="I229" s="1366"/>
      <c r="J229" s="1365"/>
      <c r="K229" s="1367"/>
      <c r="L229" s="1367"/>
      <c r="M229" s="1367"/>
      <c r="N229" s="1366"/>
      <c r="O229" s="1429" t="s">
        <v>548</v>
      </c>
      <c r="P229" s="1430"/>
      <c r="Q229" s="40">
        <v>449</v>
      </c>
    </row>
    <row r="230" spans="1:17" ht="26.25" customHeight="1" x14ac:dyDescent="0.15">
      <c r="A230" s="1392"/>
      <c r="B230" s="1415" t="s">
        <v>2316</v>
      </c>
      <c r="C230" s="1416"/>
      <c r="D230" s="1377" t="s">
        <v>2307</v>
      </c>
      <c r="E230" s="1377"/>
      <c r="F230" s="1378">
        <v>4465877</v>
      </c>
      <c r="G230" s="1378"/>
      <c r="H230" s="1378"/>
      <c r="I230" s="1378"/>
      <c r="J230" s="1377" t="s">
        <v>2218</v>
      </c>
      <c r="K230" s="1377"/>
      <c r="L230" s="1377"/>
      <c r="M230" s="1377"/>
      <c r="N230" s="1377"/>
      <c r="O230" s="1439">
        <v>1013</v>
      </c>
      <c r="P230" s="1439"/>
      <c r="Q230" s="43">
        <v>449</v>
      </c>
    </row>
    <row r="231" spans="1:17" ht="18" customHeight="1" x14ac:dyDescent="0.15">
      <c r="A231" s="1392"/>
      <c r="B231" s="1365"/>
      <c r="C231" s="1366"/>
      <c r="D231" s="1365"/>
      <c r="E231" s="1366"/>
      <c r="F231" s="1365"/>
      <c r="G231" s="1367"/>
      <c r="H231" s="1367"/>
      <c r="I231" s="1366"/>
      <c r="J231" s="1365"/>
      <c r="K231" s="1367"/>
      <c r="L231" s="1367"/>
      <c r="M231" s="1367"/>
      <c r="N231" s="1366"/>
      <c r="O231" s="1429" t="s">
        <v>548</v>
      </c>
      <c r="P231" s="1430"/>
      <c r="Q231" s="40">
        <v>449</v>
      </c>
    </row>
    <row r="232" spans="1:17" ht="26.25" customHeight="1" x14ac:dyDescent="0.15">
      <c r="A232" s="1392"/>
      <c r="B232" s="1415" t="s">
        <v>2317</v>
      </c>
      <c r="C232" s="1416"/>
      <c r="D232" s="1377" t="s">
        <v>2307</v>
      </c>
      <c r="E232" s="1377"/>
      <c r="F232" s="1378">
        <v>4465880</v>
      </c>
      <c r="G232" s="1378"/>
      <c r="H232" s="1378"/>
      <c r="I232" s="1378"/>
      <c r="J232" s="1377" t="s">
        <v>2218</v>
      </c>
      <c r="K232" s="1377"/>
      <c r="L232" s="1377"/>
      <c r="M232" s="1377"/>
      <c r="N232" s="1377"/>
      <c r="O232" s="1439">
        <v>1013</v>
      </c>
      <c r="P232" s="1439"/>
      <c r="Q232" s="43">
        <v>449</v>
      </c>
    </row>
    <row r="233" spans="1:17" ht="18" customHeight="1" x14ac:dyDescent="0.15">
      <c r="A233" s="1392"/>
      <c r="B233" s="1365"/>
      <c r="C233" s="1366"/>
      <c r="D233" s="1365"/>
      <c r="E233" s="1366"/>
      <c r="F233" s="1365"/>
      <c r="G233" s="1367"/>
      <c r="H233" s="1367"/>
      <c r="I233" s="1366"/>
      <c r="J233" s="1365"/>
      <c r="K233" s="1367"/>
      <c r="L233" s="1367"/>
      <c r="M233" s="1367"/>
      <c r="N233" s="1366"/>
      <c r="O233" s="1429" t="s">
        <v>548</v>
      </c>
      <c r="P233" s="1430"/>
      <c r="Q233" s="40">
        <v>449</v>
      </c>
    </row>
    <row r="234" spans="1:17" ht="26.25" customHeight="1" x14ac:dyDescent="0.15">
      <c r="A234" s="1392"/>
      <c r="B234" s="1415" t="s">
        <v>2318</v>
      </c>
      <c r="C234" s="1416"/>
      <c r="D234" s="1377" t="s">
        <v>2307</v>
      </c>
      <c r="E234" s="1377"/>
      <c r="F234" s="1378">
        <v>4465883</v>
      </c>
      <c r="G234" s="1378"/>
      <c r="H234" s="1378"/>
      <c r="I234" s="1378"/>
      <c r="J234" s="1377" t="s">
        <v>2218</v>
      </c>
      <c r="K234" s="1377"/>
      <c r="L234" s="1377"/>
      <c r="M234" s="1377"/>
      <c r="N234" s="1377"/>
      <c r="O234" s="1439">
        <v>1013</v>
      </c>
      <c r="P234" s="1439"/>
      <c r="Q234" s="43">
        <v>449</v>
      </c>
    </row>
    <row r="235" spans="1:17" ht="18" customHeight="1" x14ac:dyDescent="0.15">
      <c r="A235" s="1392"/>
      <c r="B235" s="1365"/>
      <c r="C235" s="1366"/>
      <c r="D235" s="1365"/>
      <c r="E235" s="1366"/>
      <c r="F235" s="1365"/>
      <c r="G235" s="1367"/>
      <c r="H235" s="1367"/>
      <c r="I235" s="1366"/>
      <c r="J235" s="1365"/>
      <c r="K235" s="1367"/>
      <c r="L235" s="1367"/>
      <c r="M235" s="1367"/>
      <c r="N235" s="1366"/>
      <c r="O235" s="1429" t="s">
        <v>548</v>
      </c>
      <c r="P235" s="1430"/>
      <c r="Q235" s="40">
        <v>449</v>
      </c>
    </row>
    <row r="236" spans="1:17" ht="26.25" customHeight="1" x14ac:dyDescent="0.15">
      <c r="A236" s="1392"/>
      <c r="B236" s="1415" t="s">
        <v>2319</v>
      </c>
      <c r="C236" s="1416"/>
      <c r="D236" s="1377" t="s">
        <v>2307</v>
      </c>
      <c r="E236" s="1377"/>
      <c r="F236" s="1378">
        <v>4465886</v>
      </c>
      <c r="G236" s="1378"/>
      <c r="H236" s="1378"/>
      <c r="I236" s="1378"/>
      <c r="J236" s="1377" t="s">
        <v>2218</v>
      </c>
      <c r="K236" s="1377"/>
      <c r="L236" s="1377"/>
      <c r="M236" s="1377"/>
      <c r="N236" s="1377"/>
      <c r="O236" s="1439">
        <v>1013</v>
      </c>
      <c r="P236" s="1439"/>
      <c r="Q236" s="43">
        <v>449</v>
      </c>
    </row>
    <row r="237" spans="1:17" ht="18" customHeight="1" x14ac:dyDescent="0.15">
      <c r="A237" s="1392"/>
      <c r="B237" s="1365"/>
      <c r="C237" s="1366"/>
      <c r="D237" s="1365"/>
      <c r="E237" s="1366"/>
      <c r="F237" s="1365"/>
      <c r="G237" s="1367"/>
      <c r="H237" s="1367"/>
      <c r="I237" s="1366"/>
      <c r="J237" s="1365"/>
      <c r="K237" s="1367"/>
      <c r="L237" s="1367"/>
      <c r="M237" s="1367"/>
      <c r="N237" s="1366"/>
      <c r="O237" s="1429" t="s">
        <v>548</v>
      </c>
      <c r="P237" s="1430"/>
      <c r="Q237" s="40">
        <v>449</v>
      </c>
    </row>
    <row r="238" spans="1:17" ht="26.25" customHeight="1" x14ac:dyDescent="0.15">
      <c r="A238" s="1392"/>
      <c r="B238" s="1415" t="s">
        <v>2320</v>
      </c>
      <c r="C238" s="1416"/>
      <c r="D238" s="1377" t="s">
        <v>2307</v>
      </c>
      <c r="E238" s="1377"/>
      <c r="F238" s="1378">
        <v>4465889</v>
      </c>
      <c r="G238" s="1378"/>
      <c r="H238" s="1378"/>
      <c r="I238" s="1378"/>
      <c r="J238" s="1377" t="s">
        <v>2218</v>
      </c>
      <c r="K238" s="1377"/>
      <c r="L238" s="1377"/>
      <c r="M238" s="1377"/>
      <c r="N238" s="1377"/>
      <c r="O238" s="1439">
        <v>1013</v>
      </c>
      <c r="P238" s="1439"/>
      <c r="Q238" s="43">
        <v>449</v>
      </c>
    </row>
    <row r="239" spans="1:17" ht="18" customHeight="1" x14ac:dyDescent="0.15">
      <c r="A239" s="1392"/>
      <c r="B239" s="1365"/>
      <c r="C239" s="1366"/>
      <c r="D239" s="1365"/>
      <c r="E239" s="1366"/>
      <c r="F239" s="1365"/>
      <c r="G239" s="1367"/>
      <c r="H239" s="1367"/>
      <c r="I239" s="1366"/>
      <c r="J239" s="1365"/>
      <c r="K239" s="1367"/>
      <c r="L239" s="1367"/>
      <c r="M239" s="1367"/>
      <c r="N239" s="1366"/>
      <c r="O239" s="1429" t="s">
        <v>548</v>
      </c>
      <c r="P239" s="1430"/>
      <c r="Q239" s="40">
        <v>449</v>
      </c>
    </row>
    <row r="240" spans="1:17" ht="26.25" customHeight="1" x14ac:dyDescent="0.15">
      <c r="A240" s="1392"/>
      <c r="B240" s="1415" t="s">
        <v>2321</v>
      </c>
      <c r="C240" s="1416"/>
      <c r="D240" s="1377" t="s">
        <v>2307</v>
      </c>
      <c r="E240" s="1377"/>
      <c r="F240" s="1378">
        <v>4465892</v>
      </c>
      <c r="G240" s="1378"/>
      <c r="H240" s="1378"/>
      <c r="I240" s="1378"/>
      <c r="J240" s="1377" t="s">
        <v>2218</v>
      </c>
      <c r="K240" s="1377"/>
      <c r="L240" s="1377"/>
      <c r="M240" s="1377"/>
      <c r="N240" s="1377"/>
      <c r="O240" s="1439">
        <v>1013</v>
      </c>
      <c r="P240" s="1439"/>
      <c r="Q240" s="43">
        <v>449</v>
      </c>
    </row>
    <row r="241" spans="1:17" ht="18" customHeight="1" x14ac:dyDescent="0.15">
      <c r="A241" s="1392"/>
      <c r="B241" s="1365"/>
      <c r="C241" s="1366"/>
      <c r="D241" s="1365"/>
      <c r="E241" s="1366"/>
      <c r="F241" s="1365"/>
      <c r="G241" s="1367"/>
      <c r="H241" s="1367"/>
      <c r="I241" s="1366"/>
      <c r="J241" s="1365"/>
      <c r="K241" s="1367"/>
      <c r="L241" s="1367"/>
      <c r="M241" s="1367"/>
      <c r="N241" s="1366"/>
      <c r="O241" s="1429" t="s">
        <v>548</v>
      </c>
      <c r="P241" s="1430"/>
      <c r="Q241" s="40">
        <v>449</v>
      </c>
    </row>
    <row r="242" spans="1:17" ht="26.25" customHeight="1" x14ac:dyDescent="0.15">
      <c r="A242" s="1392"/>
      <c r="B242" s="1415" t="s">
        <v>2322</v>
      </c>
      <c r="C242" s="1416"/>
      <c r="D242" s="1377" t="s">
        <v>2307</v>
      </c>
      <c r="E242" s="1377"/>
      <c r="F242" s="1378">
        <v>4465895</v>
      </c>
      <c r="G242" s="1378"/>
      <c r="H242" s="1378"/>
      <c r="I242" s="1378"/>
      <c r="J242" s="1377" t="s">
        <v>2218</v>
      </c>
      <c r="K242" s="1377"/>
      <c r="L242" s="1377"/>
      <c r="M242" s="1377"/>
      <c r="N242" s="1377"/>
      <c r="O242" s="1439">
        <v>1013</v>
      </c>
      <c r="P242" s="1439"/>
      <c r="Q242" s="43">
        <v>449</v>
      </c>
    </row>
    <row r="243" spans="1:17" ht="18" customHeight="1" x14ac:dyDescent="0.15">
      <c r="A243" s="1392"/>
      <c r="B243" s="1365"/>
      <c r="C243" s="1366"/>
      <c r="D243" s="1365"/>
      <c r="E243" s="1366"/>
      <c r="F243" s="1365"/>
      <c r="G243" s="1367"/>
      <c r="H243" s="1367"/>
      <c r="I243" s="1366"/>
      <c r="J243" s="1365"/>
      <c r="K243" s="1367"/>
      <c r="L243" s="1367"/>
      <c r="M243" s="1367"/>
      <c r="N243" s="1366"/>
      <c r="O243" s="1429" t="s">
        <v>548</v>
      </c>
      <c r="P243" s="1430"/>
      <c r="Q243" s="40">
        <v>449</v>
      </c>
    </row>
    <row r="244" spans="1:17" ht="26.25" customHeight="1" x14ac:dyDescent="0.15">
      <c r="A244" s="1392"/>
      <c r="B244" s="1415" t="s">
        <v>2323</v>
      </c>
      <c r="C244" s="1416"/>
      <c r="D244" s="1377" t="s">
        <v>2307</v>
      </c>
      <c r="E244" s="1377"/>
      <c r="F244" s="1378">
        <v>4465898</v>
      </c>
      <c r="G244" s="1378"/>
      <c r="H244" s="1378"/>
      <c r="I244" s="1378"/>
      <c r="J244" s="1377" t="s">
        <v>2218</v>
      </c>
      <c r="K244" s="1377"/>
      <c r="L244" s="1377"/>
      <c r="M244" s="1377"/>
      <c r="N244" s="1377"/>
      <c r="O244" s="1439">
        <v>1013</v>
      </c>
      <c r="P244" s="1439"/>
      <c r="Q244" s="43">
        <v>449</v>
      </c>
    </row>
    <row r="245" spans="1:17" ht="18" customHeight="1" x14ac:dyDescent="0.15">
      <c r="A245" s="1392"/>
      <c r="B245" s="1365"/>
      <c r="C245" s="1366"/>
      <c r="D245" s="1365"/>
      <c r="E245" s="1366"/>
      <c r="F245" s="1365"/>
      <c r="G245" s="1367"/>
      <c r="H245" s="1367"/>
      <c r="I245" s="1366"/>
      <c r="J245" s="1365"/>
      <c r="K245" s="1367"/>
      <c r="L245" s="1367"/>
      <c r="M245" s="1367"/>
      <c r="N245" s="1366"/>
      <c r="O245" s="1429" t="s">
        <v>548</v>
      </c>
      <c r="P245" s="1430"/>
      <c r="Q245" s="40">
        <v>449</v>
      </c>
    </row>
    <row r="246" spans="1:17" ht="26.25" customHeight="1" x14ac:dyDescent="0.15">
      <c r="A246" s="1392"/>
      <c r="B246" s="1415" t="s">
        <v>2324</v>
      </c>
      <c r="C246" s="1416"/>
      <c r="D246" s="1377" t="s">
        <v>2307</v>
      </c>
      <c r="E246" s="1377"/>
      <c r="F246" s="1378">
        <v>4465901</v>
      </c>
      <c r="G246" s="1378"/>
      <c r="H246" s="1378"/>
      <c r="I246" s="1378"/>
      <c r="J246" s="1377" t="s">
        <v>2218</v>
      </c>
      <c r="K246" s="1377"/>
      <c r="L246" s="1377"/>
      <c r="M246" s="1377"/>
      <c r="N246" s="1377"/>
      <c r="O246" s="1439">
        <v>1013</v>
      </c>
      <c r="P246" s="1439"/>
      <c r="Q246" s="43">
        <v>449</v>
      </c>
    </row>
    <row r="247" spans="1:17" ht="17.75" customHeight="1" x14ac:dyDescent="0.15">
      <c r="A247" s="1393"/>
      <c r="B247" s="1365"/>
      <c r="C247" s="1366"/>
      <c r="D247" s="1365"/>
      <c r="E247" s="1366"/>
      <c r="F247" s="1365"/>
      <c r="G247" s="1367"/>
      <c r="H247" s="1367"/>
      <c r="I247" s="1366"/>
      <c r="J247" s="1365"/>
      <c r="K247" s="1367"/>
      <c r="L247" s="1367"/>
      <c r="M247" s="1367"/>
      <c r="N247" s="1366"/>
      <c r="O247" s="1429" t="s">
        <v>548</v>
      </c>
      <c r="P247" s="1430"/>
      <c r="Q247" s="40">
        <v>449</v>
      </c>
    </row>
    <row r="248" spans="1:17" ht="2" customHeight="1" x14ac:dyDescent="0.15"/>
    <row r="249" spans="1:17" ht="26" customHeight="1" x14ac:dyDescent="0.15">
      <c r="A249" s="1417" t="s">
        <v>2325</v>
      </c>
      <c r="B249" s="1418"/>
      <c r="C249" s="64" t="s">
        <v>2307</v>
      </c>
      <c r="D249" s="1375">
        <v>4465904</v>
      </c>
      <c r="E249" s="1375"/>
      <c r="F249" s="1373" t="s">
        <v>2218</v>
      </c>
      <c r="G249" s="1373"/>
      <c r="H249" s="1373"/>
      <c r="I249" s="1373"/>
      <c r="J249" s="1373"/>
      <c r="K249" s="1444">
        <v>1013</v>
      </c>
      <c r="L249" s="1444"/>
      <c r="M249" s="1444"/>
      <c r="N249" s="1423">
        <v>449</v>
      </c>
      <c r="O249" s="1423"/>
      <c r="P249" s="1423"/>
    </row>
    <row r="250" spans="1:17" ht="18" customHeight="1" x14ac:dyDescent="0.15">
      <c r="A250" s="1365"/>
      <c r="B250" s="1366"/>
      <c r="C250" s="62"/>
      <c r="D250" s="1365"/>
      <c r="E250" s="1366"/>
      <c r="F250" s="1365"/>
      <c r="G250" s="1367"/>
      <c r="H250" s="1367"/>
      <c r="I250" s="1367"/>
      <c r="J250" s="1366"/>
      <c r="K250" s="1429" t="s">
        <v>548</v>
      </c>
      <c r="L250" s="1447"/>
      <c r="M250" s="1430"/>
      <c r="N250" s="1431">
        <v>449</v>
      </c>
      <c r="O250" s="1457"/>
      <c r="P250" s="1432"/>
    </row>
    <row r="251" spans="1:17" ht="26.25" customHeight="1" x14ac:dyDescent="0.15">
      <c r="A251" s="1415" t="s">
        <v>2326</v>
      </c>
      <c r="B251" s="1416"/>
      <c r="C251" s="63" t="s">
        <v>2307</v>
      </c>
      <c r="D251" s="1378">
        <v>4465907</v>
      </c>
      <c r="E251" s="1378"/>
      <c r="F251" s="1377" t="s">
        <v>2218</v>
      </c>
      <c r="G251" s="1377"/>
      <c r="H251" s="1377"/>
      <c r="I251" s="1377"/>
      <c r="J251" s="1377"/>
      <c r="K251" s="1439">
        <v>1013</v>
      </c>
      <c r="L251" s="1439"/>
      <c r="M251" s="1439"/>
      <c r="N251" s="1411">
        <v>449</v>
      </c>
      <c r="O251" s="1411"/>
      <c r="P251" s="1411"/>
    </row>
    <row r="252" spans="1:17" ht="18" customHeight="1" x14ac:dyDescent="0.15">
      <c r="A252" s="1365"/>
      <c r="B252" s="1366"/>
      <c r="C252" s="62"/>
      <c r="D252" s="1365"/>
      <c r="E252" s="1366"/>
      <c r="F252" s="1365"/>
      <c r="G252" s="1367"/>
      <c r="H252" s="1367"/>
      <c r="I252" s="1367"/>
      <c r="J252" s="1366"/>
      <c r="K252" s="1429" t="s">
        <v>548</v>
      </c>
      <c r="L252" s="1447"/>
      <c r="M252" s="1430"/>
      <c r="N252" s="1431">
        <v>449</v>
      </c>
      <c r="O252" s="1457"/>
      <c r="P252" s="1432"/>
    </row>
    <row r="253" spans="1:17" ht="26.25" customHeight="1" x14ac:dyDescent="0.15">
      <c r="A253" s="1415" t="s">
        <v>2327</v>
      </c>
      <c r="B253" s="1416"/>
      <c r="C253" s="63" t="s">
        <v>2307</v>
      </c>
      <c r="D253" s="1378">
        <v>4465910</v>
      </c>
      <c r="E253" s="1378"/>
      <c r="F253" s="1377" t="s">
        <v>2218</v>
      </c>
      <c r="G253" s="1377"/>
      <c r="H253" s="1377"/>
      <c r="I253" s="1377"/>
      <c r="J253" s="1377"/>
      <c r="K253" s="1439">
        <v>1013</v>
      </c>
      <c r="L253" s="1439"/>
      <c r="M253" s="1439"/>
      <c r="N253" s="1411">
        <v>449</v>
      </c>
      <c r="O253" s="1411"/>
      <c r="P253" s="1411"/>
    </row>
    <row r="254" spans="1:17" ht="18" customHeight="1" x14ac:dyDescent="0.15">
      <c r="A254" s="1365"/>
      <c r="B254" s="1366"/>
      <c r="C254" s="62"/>
      <c r="D254" s="1365"/>
      <c r="E254" s="1366"/>
      <c r="F254" s="1365"/>
      <c r="G254" s="1367"/>
      <c r="H254" s="1367"/>
      <c r="I254" s="1367"/>
      <c r="J254" s="1366"/>
      <c r="K254" s="1429" t="s">
        <v>548</v>
      </c>
      <c r="L254" s="1447"/>
      <c r="M254" s="1430"/>
      <c r="N254" s="1431">
        <v>449</v>
      </c>
      <c r="O254" s="1457"/>
      <c r="P254" s="1432"/>
    </row>
    <row r="255" spans="1:17" ht="26.25" customHeight="1" x14ac:dyDescent="0.15">
      <c r="A255" s="1415" t="s">
        <v>2328</v>
      </c>
      <c r="B255" s="1416"/>
      <c r="C255" s="63" t="s">
        <v>2307</v>
      </c>
      <c r="D255" s="1378">
        <v>4465913</v>
      </c>
      <c r="E255" s="1378"/>
      <c r="F255" s="1377" t="s">
        <v>2218</v>
      </c>
      <c r="G255" s="1377"/>
      <c r="H255" s="1377"/>
      <c r="I255" s="1377"/>
      <c r="J255" s="1377"/>
      <c r="K255" s="1439">
        <v>1013</v>
      </c>
      <c r="L255" s="1439"/>
      <c r="M255" s="1439"/>
      <c r="N255" s="1411">
        <v>449</v>
      </c>
      <c r="O255" s="1411"/>
      <c r="P255" s="1411"/>
    </row>
    <row r="256" spans="1:17" ht="18" customHeight="1" x14ac:dyDescent="0.15">
      <c r="A256" s="1365"/>
      <c r="B256" s="1366"/>
      <c r="C256" s="62"/>
      <c r="D256" s="1365"/>
      <c r="E256" s="1366"/>
      <c r="F256" s="1365"/>
      <c r="G256" s="1367"/>
      <c r="H256" s="1367"/>
      <c r="I256" s="1367"/>
      <c r="J256" s="1366"/>
      <c r="K256" s="1429" t="s">
        <v>548</v>
      </c>
      <c r="L256" s="1447"/>
      <c r="M256" s="1430"/>
      <c r="N256" s="1431">
        <v>449</v>
      </c>
      <c r="O256" s="1457"/>
      <c r="P256" s="1432"/>
    </row>
    <row r="257" spans="1:16" ht="26.25" customHeight="1" x14ac:dyDescent="0.15">
      <c r="A257" s="1415" t="s">
        <v>2329</v>
      </c>
      <c r="B257" s="1416"/>
      <c r="C257" s="63" t="s">
        <v>2307</v>
      </c>
      <c r="D257" s="1378">
        <v>4465916</v>
      </c>
      <c r="E257" s="1378"/>
      <c r="F257" s="1377" t="s">
        <v>2218</v>
      </c>
      <c r="G257" s="1377"/>
      <c r="H257" s="1377"/>
      <c r="I257" s="1377"/>
      <c r="J257" s="1377"/>
      <c r="K257" s="1439">
        <v>1013</v>
      </c>
      <c r="L257" s="1439"/>
      <c r="M257" s="1439"/>
      <c r="N257" s="1411">
        <v>449</v>
      </c>
      <c r="O257" s="1411"/>
      <c r="P257" s="1411"/>
    </row>
    <row r="258" spans="1:16" ht="18" customHeight="1" x14ac:dyDescent="0.15">
      <c r="A258" s="1365"/>
      <c r="B258" s="1366"/>
      <c r="C258" s="62"/>
      <c r="D258" s="1365"/>
      <c r="E258" s="1366"/>
      <c r="F258" s="1365"/>
      <c r="G258" s="1367"/>
      <c r="H258" s="1367"/>
      <c r="I258" s="1367"/>
      <c r="J258" s="1366"/>
      <c r="K258" s="1429" t="s">
        <v>548</v>
      </c>
      <c r="L258" s="1447"/>
      <c r="M258" s="1430"/>
      <c r="N258" s="1431">
        <v>449</v>
      </c>
      <c r="O258" s="1457"/>
      <c r="P258" s="1432"/>
    </row>
    <row r="259" spans="1:16" ht="26.25" customHeight="1" x14ac:dyDescent="0.15">
      <c r="A259" s="1415" t="s">
        <v>2330</v>
      </c>
      <c r="B259" s="1416"/>
      <c r="C259" s="63" t="s">
        <v>2307</v>
      </c>
      <c r="D259" s="1378">
        <v>4465919</v>
      </c>
      <c r="E259" s="1378"/>
      <c r="F259" s="1377" t="s">
        <v>2218</v>
      </c>
      <c r="G259" s="1377"/>
      <c r="H259" s="1377"/>
      <c r="I259" s="1377"/>
      <c r="J259" s="1377"/>
      <c r="K259" s="1439">
        <v>1013</v>
      </c>
      <c r="L259" s="1439"/>
      <c r="M259" s="1439"/>
      <c r="N259" s="1411">
        <v>449</v>
      </c>
      <c r="O259" s="1411"/>
      <c r="P259" s="1411"/>
    </row>
    <row r="260" spans="1:16" ht="18" customHeight="1" x14ac:dyDescent="0.15">
      <c r="A260" s="1365"/>
      <c r="B260" s="1366"/>
      <c r="C260" s="62"/>
      <c r="D260" s="1365"/>
      <c r="E260" s="1366"/>
      <c r="F260" s="1365"/>
      <c r="G260" s="1367"/>
      <c r="H260" s="1367"/>
      <c r="I260" s="1367"/>
      <c r="J260" s="1366"/>
      <c r="K260" s="1429" t="s">
        <v>548</v>
      </c>
      <c r="L260" s="1447"/>
      <c r="M260" s="1430"/>
      <c r="N260" s="1431">
        <v>449</v>
      </c>
      <c r="O260" s="1457"/>
      <c r="P260" s="1432"/>
    </row>
    <row r="261" spans="1:16" ht="26.25" customHeight="1" x14ac:dyDescent="0.15">
      <c r="A261" s="1415" t="s">
        <v>2331</v>
      </c>
      <c r="B261" s="1416"/>
      <c r="C261" s="63" t="s">
        <v>2307</v>
      </c>
      <c r="D261" s="1378">
        <v>4465922</v>
      </c>
      <c r="E261" s="1378"/>
      <c r="F261" s="1377" t="s">
        <v>2218</v>
      </c>
      <c r="G261" s="1377"/>
      <c r="H261" s="1377"/>
      <c r="I261" s="1377"/>
      <c r="J261" s="1377"/>
      <c r="K261" s="1439">
        <v>1013</v>
      </c>
      <c r="L261" s="1439"/>
      <c r="M261" s="1439"/>
      <c r="N261" s="1411">
        <v>449</v>
      </c>
      <c r="O261" s="1411"/>
      <c r="P261" s="1411"/>
    </row>
    <row r="262" spans="1:16" ht="18" customHeight="1" x14ac:dyDescent="0.15">
      <c r="A262" s="1365"/>
      <c r="B262" s="1366"/>
      <c r="C262" s="62"/>
      <c r="D262" s="1365"/>
      <c r="E262" s="1366"/>
      <c r="F262" s="1365"/>
      <c r="G262" s="1367"/>
      <c r="H262" s="1367"/>
      <c r="I262" s="1367"/>
      <c r="J262" s="1366"/>
      <c r="K262" s="1429" t="s">
        <v>548</v>
      </c>
      <c r="L262" s="1447"/>
      <c r="M262" s="1430"/>
      <c r="N262" s="1431">
        <v>449</v>
      </c>
      <c r="O262" s="1457"/>
      <c r="P262" s="1432"/>
    </row>
    <row r="263" spans="1:16" ht="26.25" customHeight="1" x14ac:dyDescent="0.15">
      <c r="A263" s="1415" t="s">
        <v>2332</v>
      </c>
      <c r="B263" s="1416"/>
      <c r="C263" s="63" t="s">
        <v>2307</v>
      </c>
      <c r="D263" s="1378">
        <v>4465925</v>
      </c>
      <c r="E263" s="1378"/>
      <c r="F263" s="1377" t="s">
        <v>2218</v>
      </c>
      <c r="G263" s="1377"/>
      <c r="H263" s="1377"/>
      <c r="I263" s="1377"/>
      <c r="J263" s="1377"/>
      <c r="K263" s="1439">
        <v>1013</v>
      </c>
      <c r="L263" s="1439"/>
      <c r="M263" s="1439"/>
      <c r="N263" s="1411">
        <v>449</v>
      </c>
      <c r="O263" s="1411"/>
      <c r="P263" s="1411"/>
    </row>
    <row r="264" spans="1:16" ht="18" customHeight="1" x14ac:dyDescent="0.15">
      <c r="A264" s="1365"/>
      <c r="B264" s="1366"/>
      <c r="C264" s="62"/>
      <c r="D264" s="1365"/>
      <c r="E264" s="1366"/>
      <c r="F264" s="1365"/>
      <c r="G264" s="1367"/>
      <c r="H264" s="1367"/>
      <c r="I264" s="1367"/>
      <c r="J264" s="1366"/>
      <c r="K264" s="1429" t="s">
        <v>548</v>
      </c>
      <c r="L264" s="1447"/>
      <c r="M264" s="1430"/>
      <c r="N264" s="1431">
        <v>449</v>
      </c>
      <c r="O264" s="1457"/>
      <c r="P264" s="1432"/>
    </row>
    <row r="265" spans="1:16" ht="26.25" customHeight="1" x14ac:dyDescent="0.15">
      <c r="A265" s="1415" t="s">
        <v>2333</v>
      </c>
      <c r="B265" s="1416"/>
      <c r="C265" s="63" t="s">
        <v>2307</v>
      </c>
      <c r="D265" s="1378">
        <v>4465928</v>
      </c>
      <c r="E265" s="1378"/>
      <c r="F265" s="1377" t="s">
        <v>2218</v>
      </c>
      <c r="G265" s="1377"/>
      <c r="H265" s="1377"/>
      <c r="I265" s="1377"/>
      <c r="J265" s="1377"/>
      <c r="K265" s="1439">
        <v>1013</v>
      </c>
      <c r="L265" s="1439"/>
      <c r="M265" s="1439"/>
      <c r="N265" s="1411">
        <v>449</v>
      </c>
      <c r="O265" s="1411"/>
      <c r="P265" s="1411"/>
    </row>
    <row r="266" spans="1:16" ht="18" customHeight="1" x14ac:dyDescent="0.15">
      <c r="A266" s="1365"/>
      <c r="B266" s="1366"/>
      <c r="C266" s="62"/>
      <c r="D266" s="1365"/>
      <c r="E266" s="1366"/>
      <c r="F266" s="1365"/>
      <c r="G266" s="1367"/>
      <c r="H266" s="1367"/>
      <c r="I266" s="1367"/>
      <c r="J266" s="1366"/>
      <c r="K266" s="1429" t="s">
        <v>548</v>
      </c>
      <c r="L266" s="1447"/>
      <c r="M266" s="1430"/>
      <c r="N266" s="1431">
        <v>449</v>
      </c>
      <c r="O266" s="1457"/>
      <c r="P266" s="1432"/>
    </row>
    <row r="267" spans="1:16" ht="18" customHeight="1" x14ac:dyDescent="0.15">
      <c r="A267" s="1415" t="s">
        <v>2334</v>
      </c>
      <c r="B267" s="1416"/>
      <c r="C267" s="45"/>
      <c r="D267" s="1378">
        <v>4464191</v>
      </c>
      <c r="E267" s="1378"/>
      <c r="F267" s="1377" t="s">
        <v>547</v>
      </c>
      <c r="G267" s="1377"/>
      <c r="H267" s="1377"/>
      <c r="I267" s="1377"/>
      <c r="J267" s="1377"/>
      <c r="K267" s="1441"/>
      <c r="L267" s="1441"/>
      <c r="M267" s="1441"/>
      <c r="N267" s="1411">
        <v>445</v>
      </c>
      <c r="O267" s="1411"/>
      <c r="P267" s="1411"/>
    </row>
    <row r="268" spans="1:16" ht="18" customHeight="1" x14ac:dyDescent="0.15">
      <c r="A268" s="1365"/>
      <c r="B268" s="1366"/>
      <c r="C268" s="62"/>
      <c r="D268" s="1365"/>
      <c r="E268" s="1366"/>
      <c r="F268" s="1365"/>
      <c r="G268" s="1367"/>
      <c r="H268" s="1367"/>
      <c r="I268" s="1367"/>
      <c r="J268" s="1366"/>
      <c r="K268" s="1429" t="s">
        <v>548</v>
      </c>
      <c r="L268" s="1447"/>
      <c r="M268" s="1430"/>
      <c r="N268" s="1431">
        <v>445</v>
      </c>
      <c r="O268" s="1457"/>
      <c r="P268" s="1432"/>
    </row>
    <row r="269" spans="1:16" ht="18" customHeight="1" x14ac:dyDescent="0.15">
      <c r="A269" s="1415" t="s">
        <v>2335</v>
      </c>
      <c r="B269" s="1416"/>
      <c r="C269" s="45"/>
      <c r="D269" s="1378">
        <v>4466241</v>
      </c>
      <c r="E269" s="1378"/>
      <c r="F269" s="1377" t="s">
        <v>547</v>
      </c>
      <c r="G269" s="1377"/>
      <c r="H269" s="1377"/>
      <c r="I269" s="1377"/>
      <c r="J269" s="1377"/>
      <c r="K269" s="1441"/>
      <c r="L269" s="1441"/>
      <c r="M269" s="1441"/>
      <c r="N269" s="1411">
        <v>445</v>
      </c>
      <c r="O269" s="1411"/>
      <c r="P269" s="1411"/>
    </row>
    <row r="270" spans="1:16" ht="18" customHeight="1" x14ac:dyDescent="0.15">
      <c r="A270" s="1365"/>
      <c r="B270" s="1366"/>
      <c r="C270" s="62"/>
      <c r="D270" s="1365"/>
      <c r="E270" s="1366"/>
      <c r="F270" s="1365"/>
      <c r="G270" s="1367"/>
      <c r="H270" s="1367"/>
      <c r="I270" s="1367"/>
      <c r="J270" s="1366"/>
      <c r="K270" s="1429" t="s">
        <v>548</v>
      </c>
      <c r="L270" s="1447"/>
      <c r="M270" s="1430"/>
      <c r="N270" s="1431">
        <v>445</v>
      </c>
      <c r="O270" s="1457"/>
      <c r="P270" s="1432"/>
    </row>
    <row r="271" spans="1:16" ht="18" customHeight="1" x14ac:dyDescent="0.15">
      <c r="A271" s="1415" t="s">
        <v>2336</v>
      </c>
      <c r="B271" s="1416"/>
      <c r="C271" s="45"/>
      <c r="D271" s="1378">
        <v>4466449</v>
      </c>
      <c r="E271" s="1378"/>
      <c r="F271" s="1377" t="s">
        <v>547</v>
      </c>
      <c r="G271" s="1377"/>
      <c r="H271" s="1377"/>
      <c r="I271" s="1377"/>
      <c r="J271" s="1377"/>
      <c r="K271" s="1441"/>
      <c r="L271" s="1441"/>
      <c r="M271" s="1441"/>
      <c r="N271" s="1411">
        <v>516</v>
      </c>
      <c r="O271" s="1411"/>
      <c r="P271" s="1411"/>
    </row>
    <row r="272" spans="1:16" ht="18" customHeight="1" x14ac:dyDescent="0.15">
      <c r="A272" s="1365"/>
      <c r="B272" s="1366"/>
      <c r="C272" s="62"/>
      <c r="D272" s="1365"/>
      <c r="E272" s="1366"/>
      <c r="F272" s="1365"/>
      <c r="G272" s="1367"/>
      <c r="H272" s="1367"/>
      <c r="I272" s="1367"/>
      <c r="J272" s="1366"/>
      <c r="K272" s="1429" t="s">
        <v>548</v>
      </c>
      <c r="L272" s="1447"/>
      <c r="M272" s="1430"/>
      <c r="N272" s="1431">
        <v>516</v>
      </c>
      <c r="O272" s="1457"/>
      <c r="P272" s="1432"/>
    </row>
    <row r="273" spans="1:18" ht="18" customHeight="1" x14ac:dyDescent="0.15">
      <c r="A273" s="1415" t="s">
        <v>2337</v>
      </c>
      <c r="B273" s="1416"/>
      <c r="C273" s="45"/>
      <c r="D273" s="1378">
        <v>4463195</v>
      </c>
      <c r="E273" s="1378"/>
      <c r="F273" s="1377" t="s">
        <v>547</v>
      </c>
      <c r="G273" s="1377"/>
      <c r="H273" s="1377"/>
      <c r="I273" s="1377"/>
      <c r="J273" s="1377"/>
      <c r="K273" s="1441"/>
      <c r="L273" s="1441"/>
      <c r="M273" s="1441"/>
      <c r="N273" s="1411">
        <v>387</v>
      </c>
      <c r="O273" s="1411"/>
      <c r="P273" s="1411"/>
    </row>
    <row r="274" spans="1:18" ht="18" customHeight="1" x14ac:dyDescent="0.15">
      <c r="A274" s="1365"/>
      <c r="B274" s="1366"/>
      <c r="C274" s="62"/>
      <c r="D274" s="1365"/>
      <c r="E274" s="1366"/>
      <c r="F274" s="1365"/>
      <c r="G274" s="1367"/>
      <c r="H274" s="1367"/>
      <c r="I274" s="1367"/>
      <c r="J274" s="1366"/>
      <c r="K274" s="1429" t="s">
        <v>548</v>
      </c>
      <c r="L274" s="1447"/>
      <c r="M274" s="1430"/>
      <c r="N274" s="1431">
        <v>387</v>
      </c>
      <c r="O274" s="1457"/>
      <c r="P274" s="1432"/>
    </row>
    <row r="275" spans="1:18" ht="16.5" customHeight="1" x14ac:dyDescent="0.15">
      <c r="A275" s="1415" t="s">
        <v>2338</v>
      </c>
      <c r="B275" s="1416"/>
      <c r="C275" s="1368"/>
      <c r="D275" s="1378">
        <v>4464208</v>
      </c>
      <c r="E275" s="1378"/>
      <c r="F275" s="1377" t="s">
        <v>547</v>
      </c>
      <c r="G275" s="1377"/>
      <c r="H275" s="1377"/>
      <c r="I275" s="1377"/>
      <c r="J275" s="1377"/>
      <c r="K275" s="1368"/>
      <c r="L275" s="1368"/>
      <c r="M275" s="1368"/>
      <c r="N275" s="1425">
        <v>572</v>
      </c>
      <c r="O275" s="1425"/>
      <c r="P275" s="1425"/>
    </row>
    <row r="276" spans="1:18" ht="18" customHeight="1" x14ac:dyDescent="0.15">
      <c r="A276" s="1329"/>
      <c r="B276" s="1091"/>
      <c r="C276" s="1369"/>
      <c r="D276" s="1375">
        <v>4464209</v>
      </c>
      <c r="E276" s="1375"/>
      <c r="F276" s="1373" t="s">
        <v>547</v>
      </c>
      <c r="G276" s="1373"/>
      <c r="H276" s="1373"/>
      <c r="I276" s="1373"/>
      <c r="J276" s="1373"/>
      <c r="K276" s="1369"/>
      <c r="L276" s="1369"/>
      <c r="M276" s="1369"/>
      <c r="N276" s="1459">
        <v>2163</v>
      </c>
      <c r="O276" s="1459"/>
      <c r="P276" s="1459"/>
    </row>
    <row r="277" spans="1:18" ht="19.5" customHeight="1" x14ac:dyDescent="0.15">
      <c r="A277" s="1329"/>
      <c r="B277" s="1091"/>
      <c r="C277" s="1369"/>
      <c r="D277" s="1375">
        <v>4464289</v>
      </c>
      <c r="E277" s="1375"/>
      <c r="F277" s="1373" t="s">
        <v>547</v>
      </c>
      <c r="G277" s="1373"/>
      <c r="H277" s="1373"/>
      <c r="I277" s="1373"/>
      <c r="J277" s="1373"/>
      <c r="K277" s="1370"/>
      <c r="L277" s="1370"/>
      <c r="M277" s="1370"/>
      <c r="N277" s="1423">
        <v>445</v>
      </c>
      <c r="O277" s="1423"/>
      <c r="P277" s="1423"/>
    </row>
    <row r="278" spans="1:18" ht="18" customHeight="1" x14ac:dyDescent="0.15">
      <c r="A278" s="1365"/>
      <c r="B278" s="1366"/>
      <c r="C278" s="62"/>
      <c r="D278" s="1365"/>
      <c r="E278" s="1366"/>
      <c r="F278" s="1365"/>
      <c r="G278" s="1367"/>
      <c r="H278" s="1367"/>
      <c r="I278" s="1367"/>
      <c r="J278" s="1366"/>
      <c r="K278" s="1429" t="s">
        <v>548</v>
      </c>
      <c r="L278" s="1447"/>
      <c r="M278" s="1430"/>
      <c r="N278" s="1448">
        <v>3180</v>
      </c>
      <c r="O278" s="1449"/>
      <c r="P278" s="1450"/>
    </row>
    <row r="279" spans="1:18" ht="17.75" customHeight="1" x14ac:dyDescent="0.15">
      <c r="A279" s="1415" t="s">
        <v>2339</v>
      </c>
      <c r="B279" s="1416"/>
      <c r="C279" s="45"/>
      <c r="D279" s="1378">
        <v>4465173</v>
      </c>
      <c r="E279" s="1378"/>
      <c r="F279" s="1377" t="s">
        <v>547</v>
      </c>
      <c r="G279" s="1377"/>
      <c r="H279" s="1377"/>
      <c r="I279" s="1377"/>
      <c r="J279" s="1377"/>
      <c r="K279" s="1445"/>
      <c r="L279" s="1445"/>
      <c r="M279" s="1445"/>
      <c r="N279" s="1425">
        <v>445</v>
      </c>
      <c r="O279" s="1425"/>
      <c r="P279" s="1425"/>
    </row>
    <row r="280" spans="1:18" ht="2" customHeight="1" x14ac:dyDescent="0.15">
      <c r="A280" s="1369"/>
      <c r="B280" s="1369"/>
      <c r="C280" s="1369"/>
      <c r="D280" s="1369"/>
      <c r="E280" s="1369"/>
      <c r="F280" s="1369"/>
      <c r="G280" s="1369"/>
      <c r="H280" s="1369"/>
      <c r="I280" s="1369"/>
      <c r="J280" s="1369"/>
      <c r="K280" s="1369"/>
      <c r="L280" s="1369"/>
      <c r="M280" s="1369"/>
      <c r="N280" s="1369"/>
      <c r="O280" s="1369"/>
      <c r="P280" s="1369"/>
      <c r="Q280" s="1369"/>
      <c r="R280" s="1369"/>
    </row>
    <row r="281" spans="1:18" ht="14.25" customHeight="1" x14ac:dyDescent="0.15">
      <c r="A281" s="1428" t="s">
        <v>2225</v>
      </c>
      <c r="B281" s="1428"/>
      <c r="C281" s="1428"/>
      <c r="D281" s="1428"/>
      <c r="E281" s="1428"/>
      <c r="F281" s="1428"/>
      <c r="G281" s="1428"/>
      <c r="H281" s="1428"/>
      <c r="I281" s="1428"/>
      <c r="J281" s="1428"/>
      <c r="K281" s="1428"/>
      <c r="L281" s="1428"/>
      <c r="M281" s="1428"/>
      <c r="N281" s="1428"/>
      <c r="O281" s="1428"/>
      <c r="P281" s="1428"/>
      <c r="Q281" s="1428"/>
      <c r="R281" s="1428"/>
    </row>
    <row r="282" spans="1:18" ht="17.75" customHeight="1" x14ac:dyDescent="0.15">
      <c r="A282" s="53" t="s">
        <v>2225</v>
      </c>
      <c r="B282" s="1365"/>
      <c r="C282" s="1366"/>
      <c r="D282" s="1365"/>
      <c r="E282" s="1366"/>
      <c r="F282" s="1365"/>
      <c r="G282" s="1367"/>
      <c r="H282" s="1367"/>
      <c r="I282" s="1366"/>
      <c r="J282" s="1365"/>
      <c r="K282" s="1367"/>
      <c r="L282" s="1367"/>
      <c r="M282" s="1367"/>
      <c r="N282" s="1366"/>
      <c r="O282" s="1429" t="s">
        <v>548</v>
      </c>
      <c r="P282" s="1430"/>
      <c r="Q282" s="40">
        <v>445</v>
      </c>
    </row>
    <row r="283" spans="1:18" ht="18" customHeight="1" x14ac:dyDescent="0.15">
      <c r="A283" s="55"/>
      <c r="B283" s="1415" t="s">
        <v>2340</v>
      </c>
      <c r="C283" s="1416"/>
      <c r="D283" s="1445"/>
      <c r="E283" s="1445"/>
      <c r="F283" s="1378">
        <v>4462075</v>
      </c>
      <c r="G283" s="1378"/>
      <c r="H283" s="1378"/>
      <c r="I283" s="1378"/>
      <c r="J283" s="1377" t="s">
        <v>547</v>
      </c>
      <c r="K283" s="1377"/>
      <c r="L283" s="1377"/>
      <c r="M283" s="1377"/>
      <c r="N283" s="1377"/>
      <c r="O283" s="1441"/>
      <c r="P283" s="1441"/>
      <c r="Q283" s="43">
        <v>449</v>
      </c>
    </row>
    <row r="284" spans="1:18" ht="18" customHeight="1" x14ac:dyDescent="0.15">
      <c r="A284" s="55"/>
      <c r="B284" s="1365"/>
      <c r="C284" s="1366"/>
      <c r="D284" s="1365"/>
      <c r="E284" s="1366"/>
      <c r="F284" s="1365"/>
      <c r="G284" s="1367"/>
      <c r="H284" s="1367"/>
      <c r="I284" s="1366"/>
      <c r="J284" s="1365"/>
      <c r="K284" s="1367"/>
      <c r="L284" s="1367"/>
      <c r="M284" s="1367"/>
      <c r="N284" s="1366"/>
      <c r="O284" s="1429" t="s">
        <v>548</v>
      </c>
      <c r="P284" s="1430"/>
      <c r="Q284" s="40">
        <v>449</v>
      </c>
    </row>
    <row r="285" spans="1:18" ht="18" customHeight="1" x14ac:dyDescent="0.15">
      <c r="A285" s="55"/>
      <c r="B285" s="1415" t="s">
        <v>2341</v>
      </c>
      <c r="C285" s="1416"/>
      <c r="D285" s="1445"/>
      <c r="E285" s="1445"/>
      <c r="F285" s="1378">
        <v>4462078</v>
      </c>
      <c r="G285" s="1378"/>
      <c r="H285" s="1378"/>
      <c r="I285" s="1378"/>
      <c r="J285" s="1377" t="s">
        <v>547</v>
      </c>
      <c r="K285" s="1377"/>
      <c r="L285" s="1377"/>
      <c r="M285" s="1377"/>
      <c r="N285" s="1377"/>
      <c r="O285" s="1441"/>
      <c r="P285" s="1441"/>
      <c r="Q285" s="43">
        <v>449</v>
      </c>
    </row>
    <row r="286" spans="1:18" ht="18" customHeight="1" x14ac:dyDescent="0.15">
      <c r="A286" s="55"/>
      <c r="B286" s="1365"/>
      <c r="C286" s="1366"/>
      <c r="D286" s="1365"/>
      <c r="E286" s="1366"/>
      <c r="F286" s="1365"/>
      <c r="G286" s="1367"/>
      <c r="H286" s="1367"/>
      <c r="I286" s="1366"/>
      <c r="J286" s="1365"/>
      <c r="K286" s="1367"/>
      <c r="L286" s="1367"/>
      <c r="M286" s="1367"/>
      <c r="N286" s="1366"/>
      <c r="O286" s="1429" t="s">
        <v>548</v>
      </c>
      <c r="P286" s="1430"/>
      <c r="Q286" s="40">
        <v>449</v>
      </c>
    </row>
    <row r="287" spans="1:18" ht="18" customHeight="1" x14ac:dyDescent="0.15">
      <c r="A287" s="55"/>
      <c r="B287" s="1415" t="s">
        <v>2342</v>
      </c>
      <c r="C287" s="1416"/>
      <c r="D287" s="1445"/>
      <c r="E287" s="1445"/>
      <c r="F287" s="1378">
        <v>4462081</v>
      </c>
      <c r="G287" s="1378"/>
      <c r="H287" s="1378"/>
      <c r="I287" s="1378"/>
      <c r="J287" s="1377" t="s">
        <v>547</v>
      </c>
      <c r="K287" s="1377"/>
      <c r="L287" s="1377"/>
      <c r="M287" s="1377"/>
      <c r="N287" s="1377"/>
      <c r="O287" s="1441"/>
      <c r="P287" s="1441"/>
      <c r="Q287" s="43">
        <v>449</v>
      </c>
    </row>
    <row r="288" spans="1:18" ht="18" customHeight="1" x14ac:dyDescent="0.15">
      <c r="A288" s="55"/>
      <c r="B288" s="1365"/>
      <c r="C288" s="1366"/>
      <c r="D288" s="1365"/>
      <c r="E288" s="1366"/>
      <c r="F288" s="1365"/>
      <c r="G288" s="1367"/>
      <c r="H288" s="1367"/>
      <c r="I288" s="1366"/>
      <c r="J288" s="1365"/>
      <c r="K288" s="1367"/>
      <c r="L288" s="1367"/>
      <c r="M288" s="1367"/>
      <c r="N288" s="1366"/>
      <c r="O288" s="1429" t="s">
        <v>548</v>
      </c>
      <c r="P288" s="1430"/>
      <c r="Q288" s="40">
        <v>449</v>
      </c>
    </row>
    <row r="289" spans="1:17" ht="18" customHeight="1" x14ac:dyDescent="0.15">
      <c r="A289" s="55"/>
      <c r="B289" s="1415" t="s">
        <v>2343</v>
      </c>
      <c r="C289" s="1416"/>
      <c r="D289" s="1445"/>
      <c r="E289" s="1445"/>
      <c r="F289" s="1378">
        <v>4462003</v>
      </c>
      <c r="G289" s="1378"/>
      <c r="H289" s="1378"/>
      <c r="I289" s="1378"/>
      <c r="J289" s="1377" t="s">
        <v>547</v>
      </c>
      <c r="K289" s="1377"/>
      <c r="L289" s="1377"/>
      <c r="M289" s="1377"/>
      <c r="N289" s="1377"/>
      <c r="O289" s="1441"/>
      <c r="P289" s="1441"/>
      <c r="Q289" s="43">
        <v>234</v>
      </c>
    </row>
    <row r="290" spans="1:17" ht="18" customHeight="1" x14ac:dyDescent="0.15">
      <c r="A290" s="55"/>
      <c r="B290" s="1365"/>
      <c r="C290" s="1366"/>
      <c r="D290" s="1365"/>
      <c r="E290" s="1366"/>
      <c r="F290" s="1365"/>
      <c r="G290" s="1367"/>
      <c r="H290" s="1367"/>
      <c r="I290" s="1366"/>
      <c r="J290" s="1365"/>
      <c r="K290" s="1367"/>
      <c r="L290" s="1367"/>
      <c r="M290" s="1367"/>
      <c r="N290" s="1366"/>
      <c r="O290" s="1429" t="s">
        <v>548</v>
      </c>
      <c r="P290" s="1430"/>
      <c r="Q290" s="40">
        <v>234</v>
      </c>
    </row>
    <row r="291" spans="1:17" ht="16.5" customHeight="1" x14ac:dyDescent="0.15">
      <c r="A291" s="55"/>
      <c r="B291" s="1415" t="s">
        <v>2344</v>
      </c>
      <c r="C291" s="1416"/>
      <c r="D291" s="1379"/>
      <c r="E291" s="1379"/>
      <c r="F291" s="1378">
        <v>4462112</v>
      </c>
      <c r="G291" s="1378"/>
      <c r="H291" s="1378"/>
      <c r="I291" s="1378"/>
      <c r="J291" s="1377" t="s">
        <v>547</v>
      </c>
      <c r="K291" s="1377"/>
      <c r="L291" s="1377"/>
      <c r="M291" s="1377"/>
      <c r="N291" s="1377"/>
      <c r="O291" s="1379"/>
      <c r="P291" s="1379"/>
      <c r="Q291" s="100">
        <v>2163</v>
      </c>
    </row>
    <row r="292" spans="1:17" ht="19.5" customHeight="1" x14ac:dyDescent="0.15">
      <c r="A292" s="55"/>
      <c r="B292" s="1329"/>
      <c r="C292" s="1091"/>
      <c r="D292" s="1078"/>
      <c r="E292" s="1078"/>
      <c r="F292" s="1375">
        <v>4462146</v>
      </c>
      <c r="G292" s="1375"/>
      <c r="H292" s="1375"/>
      <c r="I292" s="1375"/>
      <c r="J292" s="1373" t="s">
        <v>547</v>
      </c>
      <c r="K292" s="1373"/>
      <c r="L292" s="1373"/>
      <c r="M292" s="1373"/>
      <c r="N292" s="1373"/>
      <c r="O292" s="1380"/>
      <c r="P292" s="1380"/>
      <c r="Q292" s="37">
        <v>633</v>
      </c>
    </row>
    <row r="293" spans="1:17" ht="18" customHeight="1" x14ac:dyDescent="0.15">
      <c r="A293" s="55"/>
      <c r="B293" s="1365"/>
      <c r="C293" s="1366"/>
      <c r="D293" s="1365"/>
      <c r="E293" s="1366"/>
      <c r="F293" s="1365"/>
      <c r="G293" s="1367"/>
      <c r="H293" s="1367"/>
      <c r="I293" s="1366"/>
      <c r="J293" s="1365"/>
      <c r="K293" s="1367"/>
      <c r="L293" s="1367"/>
      <c r="M293" s="1367"/>
      <c r="N293" s="1366"/>
      <c r="O293" s="1429" t="s">
        <v>548</v>
      </c>
      <c r="P293" s="1430"/>
      <c r="Q293" s="39">
        <v>2796</v>
      </c>
    </row>
    <row r="294" spans="1:17" ht="16.5" customHeight="1" x14ac:dyDescent="0.15">
      <c r="A294" s="55"/>
      <c r="B294" s="1415" t="s">
        <v>2345</v>
      </c>
      <c r="C294" s="1416"/>
      <c r="D294" s="1379"/>
      <c r="E294" s="1379"/>
      <c r="F294" s="1378">
        <v>4462635</v>
      </c>
      <c r="G294" s="1378"/>
      <c r="H294" s="1378"/>
      <c r="I294" s="1378"/>
      <c r="J294" s="1377" t="s">
        <v>547</v>
      </c>
      <c r="K294" s="1377"/>
      <c r="L294" s="1377"/>
      <c r="M294" s="1377"/>
      <c r="N294" s="1377"/>
      <c r="O294" s="1379"/>
      <c r="P294" s="1379"/>
      <c r="Q294" s="100">
        <v>2163</v>
      </c>
    </row>
    <row r="295" spans="1:17" ht="19.5" customHeight="1" x14ac:dyDescent="0.15">
      <c r="A295" s="55"/>
      <c r="B295" s="1329"/>
      <c r="C295" s="1091"/>
      <c r="D295" s="1078"/>
      <c r="E295" s="1078"/>
      <c r="F295" s="1375">
        <v>4464243</v>
      </c>
      <c r="G295" s="1375"/>
      <c r="H295" s="1375"/>
      <c r="I295" s="1375"/>
      <c r="J295" s="1373" t="s">
        <v>547</v>
      </c>
      <c r="K295" s="1373"/>
      <c r="L295" s="1373"/>
      <c r="M295" s="1373"/>
      <c r="N295" s="1373"/>
      <c r="O295" s="1380"/>
      <c r="P295" s="1380"/>
      <c r="Q295" s="37">
        <v>516</v>
      </c>
    </row>
    <row r="296" spans="1:17" ht="18" customHeight="1" x14ac:dyDescent="0.15">
      <c r="A296" s="55"/>
      <c r="B296" s="1365"/>
      <c r="C296" s="1366"/>
      <c r="D296" s="1365"/>
      <c r="E296" s="1366"/>
      <c r="F296" s="1365"/>
      <c r="G296" s="1367"/>
      <c r="H296" s="1367"/>
      <c r="I296" s="1366"/>
      <c r="J296" s="1365"/>
      <c r="K296" s="1367"/>
      <c r="L296" s="1367"/>
      <c r="M296" s="1367"/>
      <c r="N296" s="1366"/>
      <c r="O296" s="1429" t="s">
        <v>548</v>
      </c>
      <c r="P296" s="1430"/>
      <c r="Q296" s="39">
        <v>2679</v>
      </c>
    </row>
    <row r="297" spans="1:17" ht="18" customHeight="1" x14ac:dyDescent="0.15">
      <c r="A297" s="55"/>
      <c r="B297" s="1415" t="s">
        <v>2346</v>
      </c>
      <c r="C297" s="1416"/>
      <c r="D297" s="1445"/>
      <c r="E297" s="1445"/>
      <c r="F297" s="1378">
        <v>4462821</v>
      </c>
      <c r="G297" s="1378"/>
      <c r="H297" s="1378"/>
      <c r="I297" s="1378"/>
      <c r="J297" s="1377" t="s">
        <v>547</v>
      </c>
      <c r="K297" s="1377"/>
      <c r="L297" s="1377"/>
      <c r="M297" s="1377"/>
      <c r="N297" s="1377"/>
      <c r="O297" s="1441"/>
      <c r="P297" s="1441"/>
      <c r="Q297" s="43">
        <v>269</v>
      </c>
    </row>
    <row r="298" spans="1:17" ht="18" customHeight="1" x14ac:dyDescent="0.15">
      <c r="A298" s="55"/>
      <c r="B298" s="1365"/>
      <c r="C298" s="1366"/>
      <c r="D298" s="1365"/>
      <c r="E298" s="1366"/>
      <c r="F298" s="1365"/>
      <c r="G298" s="1367"/>
      <c r="H298" s="1367"/>
      <c r="I298" s="1366"/>
      <c r="J298" s="1365"/>
      <c r="K298" s="1367"/>
      <c r="L298" s="1367"/>
      <c r="M298" s="1367"/>
      <c r="N298" s="1366"/>
      <c r="O298" s="1429" t="s">
        <v>548</v>
      </c>
      <c r="P298" s="1430"/>
      <c r="Q298" s="40">
        <v>269</v>
      </c>
    </row>
    <row r="299" spans="1:17" ht="16.5" customHeight="1" x14ac:dyDescent="0.15">
      <c r="A299" s="55"/>
      <c r="B299" s="1415" t="s">
        <v>2347</v>
      </c>
      <c r="C299" s="1416"/>
      <c r="D299" s="1377" t="s">
        <v>2348</v>
      </c>
      <c r="E299" s="1377"/>
      <c r="F299" s="1378">
        <v>4462861</v>
      </c>
      <c r="G299" s="1378"/>
      <c r="H299" s="1378"/>
      <c r="I299" s="1378"/>
      <c r="J299" s="1377" t="s">
        <v>2349</v>
      </c>
      <c r="K299" s="1377"/>
      <c r="L299" s="1377"/>
      <c r="M299" s="1377"/>
      <c r="N299" s="1377"/>
      <c r="O299" s="1445"/>
      <c r="P299" s="1445"/>
      <c r="Q299" s="100">
        <v>1500</v>
      </c>
    </row>
    <row r="300" spans="1:17" ht="18" customHeight="1" x14ac:dyDescent="0.15">
      <c r="A300" s="55"/>
      <c r="B300" s="1329"/>
      <c r="C300" s="1091"/>
      <c r="D300" s="1373" t="s">
        <v>2348</v>
      </c>
      <c r="E300" s="1373"/>
      <c r="F300" s="1375">
        <v>4462862</v>
      </c>
      <c r="G300" s="1375"/>
      <c r="H300" s="1375"/>
      <c r="I300" s="1375"/>
      <c r="J300" s="1373" t="s">
        <v>2218</v>
      </c>
      <c r="K300" s="1373"/>
      <c r="L300" s="1373"/>
      <c r="M300" s="1373"/>
      <c r="N300" s="1373"/>
      <c r="O300" s="1375">
        <v>276</v>
      </c>
      <c r="P300" s="1375"/>
      <c r="Q300" s="35">
        <v>663</v>
      </c>
    </row>
    <row r="301" spans="1:17" ht="19.5" customHeight="1" x14ac:dyDescent="0.15">
      <c r="A301" s="55"/>
      <c r="B301" s="1329"/>
      <c r="C301" s="1091"/>
      <c r="D301" s="1091"/>
      <c r="E301" s="1091"/>
      <c r="F301" s="1375">
        <v>4467227</v>
      </c>
      <c r="G301" s="1375"/>
      <c r="H301" s="1375"/>
      <c r="I301" s="1375"/>
      <c r="J301" s="1373" t="s">
        <v>547</v>
      </c>
      <c r="K301" s="1373"/>
      <c r="L301" s="1373"/>
      <c r="M301" s="1373"/>
      <c r="N301" s="1373"/>
      <c r="O301" s="1433"/>
      <c r="P301" s="1433"/>
      <c r="Q301" s="37">
        <v>516</v>
      </c>
    </row>
    <row r="302" spans="1:17" ht="18" customHeight="1" x14ac:dyDescent="0.15">
      <c r="A302" s="55"/>
      <c r="B302" s="1365"/>
      <c r="C302" s="1366"/>
      <c r="D302" s="1365"/>
      <c r="E302" s="1366"/>
      <c r="F302" s="1365"/>
      <c r="G302" s="1367"/>
      <c r="H302" s="1367"/>
      <c r="I302" s="1366"/>
      <c r="J302" s="1365"/>
      <c r="K302" s="1367"/>
      <c r="L302" s="1367"/>
      <c r="M302" s="1367"/>
      <c r="N302" s="1366"/>
      <c r="O302" s="1429" t="s">
        <v>548</v>
      </c>
      <c r="P302" s="1430"/>
      <c r="Q302" s="39">
        <v>2679</v>
      </c>
    </row>
    <row r="303" spans="1:17" ht="18" customHeight="1" x14ac:dyDescent="0.15">
      <c r="A303" s="55"/>
      <c r="B303" s="1415" t="s">
        <v>2350</v>
      </c>
      <c r="C303" s="1416"/>
      <c r="D303" s="1445"/>
      <c r="E303" s="1445"/>
      <c r="F303" s="1378">
        <v>4464317</v>
      </c>
      <c r="G303" s="1378"/>
      <c r="H303" s="1378"/>
      <c r="I303" s="1378"/>
      <c r="J303" s="1377" t="s">
        <v>547</v>
      </c>
      <c r="K303" s="1377"/>
      <c r="L303" s="1377"/>
      <c r="M303" s="1377"/>
      <c r="N303" s="1377"/>
      <c r="O303" s="1441"/>
      <c r="P303" s="1441"/>
      <c r="Q303" s="43">
        <v>445</v>
      </c>
    </row>
    <row r="304" spans="1:17" ht="18" customHeight="1" x14ac:dyDescent="0.15">
      <c r="A304" s="55"/>
      <c r="B304" s="1365"/>
      <c r="C304" s="1366"/>
      <c r="D304" s="1365"/>
      <c r="E304" s="1366"/>
      <c r="F304" s="1365"/>
      <c r="G304" s="1367"/>
      <c r="H304" s="1367"/>
      <c r="I304" s="1366"/>
      <c r="J304" s="1365"/>
      <c r="K304" s="1367"/>
      <c r="L304" s="1367"/>
      <c r="M304" s="1367"/>
      <c r="N304" s="1366"/>
      <c r="O304" s="1429" t="s">
        <v>548</v>
      </c>
      <c r="P304" s="1430"/>
      <c r="Q304" s="40">
        <v>445</v>
      </c>
    </row>
    <row r="305" spans="1:17" ht="14.25" customHeight="1" x14ac:dyDescent="0.15">
      <c r="A305" s="55"/>
      <c r="B305" s="1415" t="s">
        <v>2351</v>
      </c>
      <c r="C305" s="1416"/>
      <c r="D305" s="1377" t="s">
        <v>2352</v>
      </c>
      <c r="E305" s="1377"/>
      <c r="F305" s="1378">
        <v>4462967</v>
      </c>
      <c r="G305" s="1378"/>
      <c r="H305" s="1378"/>
      <c r="I305" s="1378"/>
      <c r="J305" s="1377" t="s">
        <v>2218</v>
      </c>
      <c r="K305" s="1377"/>
      <c r="L305" s="1377"/>
      <c r="M305" s="1377"/>
      <c r="N305" s="1377"/>
      <c r="O305" s="1378">
        <v>3033</v>
      </c>
      <c r="P305" s="1378"/>
      <c r="Q305" s="100">
        <v>2163</v>
      </c>
    </row>
    <row r="306" spans="1:17" ht="14.25" customHeight="1" x14ac:dyDescent="0.15">
      <c r="A306" s="55"/>
      <c r="B306" s="1329"/>
      <c r="C306" s="1091"/>
      <c r="D306" s="1373" t="s">
        <v>2353</v>
      </c>
      <c r="E306" s="1373"/>
      <c r="F306" s="1091"/>
      <c r="G306" s="1091"/>
      <c r="H306" s="1091"/>
      <c r="I306" s="1091"/>
      <c r="J306" s="1091"/>
      <c r="K306" s="1091"/>
      <c r="L306" s="1091"/>
      <c r="M306" s="1091"/>
      <c r="N306" s="1091"/>
      <c r="O306" s="1091"/>
      <c r="P306" s="1091"/>
      <c r="Q306" s="57"/>
    </row>
    <row r="307" spans="1:17" ht="14.25" customHeight="1" x14ac:dyDescent="0.15">
      <c r="A307" s="55"/>
      <c r="B307" s="1329"/>
      <c r="C307" s="1091"/>
      <c r="D307" s="1373" t="s">
        <v>2352</v>
      </c>
      <c r="E307" s="1373"/>
      <c r="F307" s="1375">
        <v>4462968</v>
      </c>
      <c r="G307" s="1375"/>
      <c r="H307" s="1375"/>
      <c r="I307" s="1375"/>
      <c r="J307" s="1373" t="s">
        <v>2218</v>
      </c>
      <c r="K307" s="1373"/>
      <c r="L307" s="1373"/>
      <c r="M307" s="1373"/>
      <c r="N307" s="1373"/>
      <c r="O307" s="1375">
        <v>3033</v>
      </c>
      <c r="P307" s="1375"/>
      <c r="Q307" s="35">
        <v>113</v>
      </c>
    </row>
    <row r="308" spans="1:17" ht="14.25" customHeight="1" x14ac:dyDescent="0.15">
      <c r="A308" s="55"/>
      <c r="B308" s="1329"/>
      <c r="C308" s="1091"/>
      <c r="D308" s="1373" t="s">
        <v>2353</v>
      </c>
      <c r="E308" s="1373"/>
      <c r="F308" s="1091"/>
      <c r="G308" s="1091"/>
      <c r="H308" s="1091"/>
      <c r="I308" s="1091"/>
      <c r="J308" s="1091"/>
      <c r="K308" s="1091"/>
      <c r="L308" s="1091"/>
      <c r="M308" s="1091"/>
      <c r="N308" s="1091"/>
      <c r="O308" s="1091"/>
      <c r="P308" s="1091"/>
      <c r="Q308" s="57"/>
    </row>
    <row r="309" spans="1:17" ht="14.25" customHeight="1" x14ac:dyDescent="0.15">
      <c r="A309" s="55"/>
      <c r="B309" s="1329"/>
      <c r="C309" s="1091"/>
      <c r="D309" s="1373" t="s">
        <v>2352</v>
      </c>
      <c r="E309" s="1373"/>
      <c r="F309" s="1375">
        <v>4462969</v>
      </c>
      <c r="G309" s="1375"/>
      <c r="H309" s="1375"/>
      <c r="I309" s="1375"/>
      <c r="J309" s="1373" t="s">
        <v>2218</v>
      </c>
      <c r="K309" s="1373"/>
      <c r="L309" s="1373"/>
      <c r="M309" s="1373"/>
      <c r="N309" s="1373"/>
      <c r="O309" s="1375">
        <v>3033</v>
      </c>
      <c r="P309" s="1375"/>
      <c r="Q309" s="36">
        <v>5932.8</v>
      </c>
    </row>
    <row r="310" spans="1:17" ht="14.25" customHeight="1" x14ac:dyDescent="0.15">
      <c r="A310" s="55"/>
      <c r="B310" s="1329"/>
      <c r="C310" s="1091"/>
      <c r="D310" s="1373" t="s">
        <v>2353</v>
      </c>
      <c r="E310" s="1373"/>
      <c r="F310" s="1091"/>
      <c r="G310" s="1091"/>
      <c r="H310" s="1091"/>
      <c r="I310" s="1091"/>
      <c r="J310" s="1091"/>
      <c r="K310" s="1091"/>
      <c r="L310" s="1091"/>
      <c r="M310" s="1091"/>
      <c r="N310" s="1091"/>
      <c r="O310" s="1091"/>
      <c r="P310" s="1091"/>
      <c r="Q310" s="57"/>
    </row>
    <row r="311" spans="1:17" ht="18" customHeight="1" x14ac:dyDescent="0.15">
      <c r="A311" s="55"/>
      <c r="B311" s="1329"/>
      <c r="C311" s="1091"/>
      <c r="D311" s="1091"/>
      <c r="E311" s="1091"/>
      <c r="F311" s="1375">
        <v>4467751</v>
      </c>
      <c r="G311" s="1375"/>
      <c r="H311" s="1375"/>
      <c r="I311" s="1375"/>
      <c r="J311" s="1373" t="s">
        <v>547</v>
      </c>
      <c r="K311" s="1373"/>
      <c r="L311" s="1373"/>
      <c r="M311" s="1373"/>
      <c r="N311" s="1373"/>
      <c r="O311" s="1433"/>
      <c r="P311" s="1433"/>
      <c r="Q311" s="37">
        <v>516</v>
      </c>
    </row>
    <row r="312" spans="1:17" ht="18" customHeight="1" x14ac:dyDescent="0.15">
      <c r="A312" s="55"/>
      <c r="B312" s="1365"/>
      <c r="C312" s="1366"/>
      <c r="D312" s="1365"/>
      <c r="E312" s="1366"/>
      <c r="F312" s="1365"/>
      <c r="G312" s="1367"/>
      <c r="H312" s="1367"/>
      <c r="I312" s="1366"/>
      <c r="J312" s="1365"/>
      <c r="K312" s="1367"/>
      <c r="L312" s="1367"/>
      <c r="M312" s="1367"/>
      <c r="N312" s="1366"/>
      <c r="O312" s="1429" t="s">
        <v>548</v>
      </c>
      <c r="P312" s="1430"/>
      <c r="Q312" s="39">
        <v>8724.7999999999993</v>
      </c>
    </row>
    <row r="313" spans="1:17" ht="18" customHeight="1" x14ac:dyDescent="0.15">
      <c r="A313" s="55"/>
      <c r="B313" s="1415" t="s">
        <v>2354</v>
      </c>
      <c r="C313" s="1416"/>
      <c r="D313" s="1445"/>
      <c r="E313" s="1445"/>
      <c r="F313" s="1378">
        <v>4462983</v>
      </c>
      <c r="G313" s="1378"/>
      <c r="H313" s="1378"/>
      <c r="I313" s="1378"/>
      <c r="J313" s="1377" t="s">
        <v>547</v>
      </c>
      <c r="K313" s="1377"/>
      <c r="L313" s="1377"/>
      <c r="M313" s="1377"/>
      <c r="N313" s="1377"/>
      <c r="O313" s="1441"/>
      <c r="P313" s="1441"/>
      <c r="Q313" s="60">
        <v>2163</v>
      </c>
    </row>
    <row r="314" spans="1:17" ht="18" customHeight="1" x14ac:dyDescent="0.15">
      <c r="A314" s="55"/>
      <c r="B314" s="1365"/>
      <c r="C314" s="1366"/>
      <c r="D314" s="1365"/>
      <c r="E314" s="1366"/>
      <c r="F314" s="1365"/>
      <c r="G314" s="1367"/>
      <c r="H314" s="1367"/>
      <c r="I314" s="1366"/>
      <c r="J314" s="1365"/>
      <c r="K314" s="1367"/>
      <c r="L314" s="1367"/>
      <c r="M314" s="1367"/>
      <c r="N314" s="1366"/>
      <c r="O314" s="1429" t="s">
        <v>548</v>
      </c>
      <c r="P314" s="1430"/>
      <c r="Q314" s="39">
        <v>2163</v>
      </c>
    </row>
    <row r="315" spans="1:17" ht="18" customHeight="1" x14ac:dyDescent="0.15">
      <c r="A315" s="55"/>
      <c r="B315" s="1415" t="s">
        <v>2355</v>
      </c>
      <c r="C315" s="1416"/>
      <c r="D315" s="1445"/>
      <c r="E315" s="1445"/>
      <c r="F315" s="1378">
        <v>4463659</v>
      </c>
      <c r="G315" s="1378"/>
      <c r="H315" s="1378"/>
      <c r="I315" s="1378"/>
      <c r="J315" s="1377" t="s">
        <v>547</v>
      </c>
      <c r="K315" s="1377"/>
      <c r="L315" s="1377"/>
      <c r="M315" s="1377"/>
      <c r="N315" s="1377"/>
      <c r="O315" s="1441"/>
      <c r="P315" s="1441"/>
      <c r="Q315" s="43">
        <v>269</v>
      </c>
    </row>
    <row r="316" spans="1:17" ht="18" customHeight="1" x14ac:dyDescent="0.15">
      <c r="A316" s="55"/>
      <c r="B316" s="1365"/>
      <c r="C316" s="1366"/>
      <c r="D316" s="1365"/>
      <c r="E316" s="1366"/>
      <c r="F316" s="1365"/>
      <c r="G316" s="1367"/>
      <c r="H316" s="1367"/>
      <c r="I316" s="1366"/>
      <c r="J316" s="1365"/>
      <c r="K316" s="1367"/>
      <c r="L316" s="1367"/>
      <c r="M316" s="1367"/>
      <c r="N316" s="1366"/>
      <c r="O316" s="1429" t="s">
        <v>548</v>
      </c>
      <c r="P316" s="1430"/>
      <c r="Q316" s="40">
        <v>269</v>
      </c>
    </row>
    <row r="317" spans="1:17" ht="18" customHeight="1" x14ac:dyDescent="0.15">
      <c r="A317" s="55"/>
      <c r="B317" s="1415" t="s">
        <v>2356</v>
      </c>
      <c r="C317" s="1416"/>
      <c r="D317" s="1445"/>
      <c r="E317" s="1445"/>
      <c r="F317" s="1378">
        <v>4463732</v>
      </c>
      <c r="G317" s="1378"/>
      <c r="H317" s="1378"/>
      <c r="I317" s="1378"/>
      <c r="J317" s="1377" t="s">
        <v>547</v>
      </c>
      <c r="K317" s="1377"/>
      <c r="L317" s="1377"/>
      <c r="M317" s="1377"/>
      <c r="N317" s="1377"/>
      <c r="O317" s="1441"/>
      <c r="P317" s="1441"/>
      <c r="Q317" s="43">
        <v>269</v>
      </c>
    </row>
    <row r="318" spans="1:17" ht="17.75" customHeight="1" x14ac:dyDescent="0.15">
      <c r="A318" s="56"/>
      <c r="B318" s="1365"/>
      <c r="C318" s="1366"/>
      <c r="D318" s="1365"/>
      <c r="E318" s="1366"/>
      <c r="F318" s="1365"/>
      <c r="G318" s="1367"/>
      <c r="H318" s="1367"/>
      <c r="I318" s="1366"/>
      <c r="J318" s="1365"/>
      <c r="K318" s="1367"/>
      <c r="L318" s="1367"/>
      <c r="M318" s="1367"/>
      <c r="N318" s="1366"/>
      <c r="O318" s="1429" t="s">
        <v>548</v>
      </c>
      <c r="P318" s="1430"/>
      <c r="Q318" s="40">
        <v>269</v>
      </c>
    </row>
    <row r="319" spans="1:17" ht="2" customHeight="1" x14ac:dyDescent="0.15"/>
    <row r="320" spans="1:17" ht="17.75" customHeight="1" x14ac:dyDescent="0.15">
      <c r="A320" s="53" t="s">
        <v>2225</v>
      </c>
      <c r="B320" s="1417" t="s">
        <v>2357</v>
      </c>
      <c r="C320" s="1418"/>
      <c r="D320" s="1091"/>
      <c r="E320" s="1091"/>
      <c r="F320" s="1375">
        <v>4463892</v>
      </c>
      <c r="G320" s="1375"/>
      <c r="H320" s="1375"/>
      <c r="I320" s="1375"/>
      <c r="J320" s="1373" t="s">
        <v>547</v>
      </c>
      <c r="K320" s="1373"/>
      <c r="L320" s="1373"/>
      <c r="M320" s="1373"/>
      <c r="N320" s="1373"/>
      <c r="O320" s="1433"/>
      <c r="P320" s="1433"/>
      <c r="Q320" s="37">
        <v>269</v>
      </c>
    </row>
    <row r="321" spans="1:17" ht="18" customHeight="1" x14ac:dyDescent="0.15">
      <c r="A321" s="55"/>
      <c r="B321" s="1365"/>
      <c r="C321" s="1366"/>
      <c r="D321" s="1365"/>
      <c r="E321" s="1366"/>
      <c r="F321" s="1365"/>
      <c r="G321" s="1367"/>
      <c r="H321" s="1367"/>
      <c r="I321" s="1366"/>
      <c r="J321" s="1365"/>
      <c r="K321" s="1367"/>
      <c r="L321" s="1367"/>
      <c r="M321" s="1367"/>
      <c r="N321" s="1366"/>
      <c r="O321" s="1429" t="s">
        <v>548</v>
      </c>
      <c r="P321" s="1430"/>
      <c r="Q321" s="40">
        <v>269</v>
      </c>
    </row>
    <row r="322" spans="1:17" ht="18" customHeight="1" x14ac:dyDescent="0.15">
      <c r="A322" s="55"/>
      <c r="B322" s="1415" t="s">
        <v>2358</v>
      </c>
      <c r="C322" s="1416"/>
      <c r="D322" s="1377" t="s">
        <v>2250</v>
      </c>
      <c r="E322" s="1377"/>
      <c r="F322" s="1378">
        <v>4468519</v>
      </c>
      <c r="G322" s="1378"/>
      <c r="H322" s="1378"/>
      <c r="I322" s="1378"/>
      <c r="J322" s="1377" t="s">
        <v>2218</v>
      </c>
      <c r="K322" s="1377"/>
      <c r="L322" s="1377"/>
      <c r="M322" s="1377"/>
      <c r="N322" s="1377"/>
      <c r="O322" s="1469">
        <v>13623</v>
      </c>
      <c r="P322" s="1469"/>
      <c r="Q322" s="43">
        <v>516</v>
      </c>
    </row>
    <row r="323" spans="1:17" ht="18" customHeight="1" x14ac:dyDescent="0.15">
      <c r="A323" s="55"/>
      <c r="B323" s="1365"/>
      <c r="C323" s="1366"/>
      <c r="D323" s="1365"/>
      <c r="E323" s="1366"/>
      <c r="F323" s="1365"/>
      <c r="G323" s="1367"/>
      <c r="H323" s="1367"/>
      <c r="I323" s="1366"/>
      <c r="J323" s="1365"/>
      <c r="K323" s="1367"/>
      <c r="L323" s="1367"/>
      <c r="M323" s="1367"/>
      <c r="N323" s="1366"/>
      <c r="O323" s="1429" t="s">
        <v>548</v>
      </c>
      <c r="P323" s="1430"/>
      <c r="Q323" s="40">
        <v>516</v>
      </c>
    </row>
    <row r="324" spans="1:17" ht="18" customHeight="1" x14ac:dyDescent="0.15">
      <c r="A324" s="55"/>
      <c r="B324" s="1415" t="s">
        <v>2359</v>
      </c>
      <c r="C324" s="1416"/>
      <c r="D324" s="1445"/>
      <c r="E324" s="1445"/>
      <c r="F324" s="1378">
        <v>4464466</v>
      </c>
      <c r="G324" s="1378"/>
      <c r="H324" s="1378"/>
      <c r="I324" s="1378"/>
      <c r="J324" s="1377" t="s">
        <v>547</v>
      </c>
      <c r="K324" s="1377"/>
      <c r="L324" s="1377"/>
      <c r="M324" s="1377"/>
      <c r="N324" s="1377"/>
      <c r="O324" s="1441"/>
      <c r="P324" s="1441"/>
      <c r="Q324" s="43">
        <v>445</v>
      </c>
    </row>
    <row r="325" spans="1:17" ht="18" customHeight="1" x14ac:dyDescent="0.15">
      <c r="A325" s="55"/>
      <c r="B325" s="1365"/>
      <c r="C325" s="1366"/>
      <c r="D325" s="1365"/>
      <c r="E325" s="1366"/>
      <c r="F325" s="1365"/>
      <c r="G325" s="1367"/>
      <c r="H325" s="1367"/>
      <c r="I325" s="1366"/>
      <c r="J325" s="1365"/>
      <c r="K325" s="1367"/>
      <c r="L325" s="1367"/>
      <c r="M325" s="1367"/>
      <c r="N325" s="1366"/>
      <c r="O325" s="1429" t="s">
        <v>548</v>
      </c>
      <c r="P325" s="1430"/>
      <c r="Q325" s="40">
        <v>445</v>
      </c>
    </row>
    <row r="326" spans="1:17" ht="18" customHeight="1" x14ac:dyDescent="0.15">
      <c r="A326" s="55"/>
      <c r="B326" s="1415" t="s">
        <v>2360</v>
      </c>
      <c r="C326" s="1416"/>
      <c r="D326" s="1445"/>
      <c r="E326" s="1445"/>
      <c r="F326" s="1378">
        <v>4464469</v>
      </c>
      <c r="G326" s="1378"/>
      <c r="H326" s="1378"/>
      <c r="I326" s="1378"/>
      <c r="J326" s="1377" t="s">
        <v>547</v>
      </c>
      <c r="K326" s="1377"/>
      <c r="L326" s="1377"/>
      <c r="M326" s="1377"/>
      <c r="N326" s="1377"/>
      <c r="O326" s="1441"/>
      <c r="P326" s="1441"/>
      <c r="Q326" s="43">
        <v>445</v>
      </c>
    </row>
    <row r="327" spans="1:17" ht="18" customHeight="1" x14ac:dyDescent="0.15">
      <c r="A327" s="55"/>
      <c r="B327" s="1365"/>
      <c r="C327" s="1366"/>
      <c r="D327" s="1365"/>
      <c r="E327" s="1366"/>
      <c r="F327" s="1365"/>
      <c r="G327" s="1367"/>
      <c r="H327" s="1367"/>
      <c r="I327" s="1366"/>
      <c r="J327" s="1365"/>
      <c r="K327" s="1367"/>
      <c r="L327" s="1367"/>
      <c r="M327" s="1367"/>
      <c r="N327" s="1366"/>
      <c r="O327" s="1429" t="s">
        <v>548</v>
      </c>
      <c r="P327" s="1430"/>
      <c r="Q327" s="40">
        <v>445</v>
      </c>
    </row>
    <row r="328" spans="1:17" ht="18" customHeight="1" x14ac:dyDescent="0.15">
      <c r="A328" s="55"/>
      <c r="B328" s="1415" t="s">
        <v>2361</v>
      </c>
      <c r="C328" s="1416"/>
      <c r="D328" s="1445"/>
      <c r="E328" s="1445"/>
      <c r="F328" s="1378">
        <v>4464472</v>
      </c>
      <c r="G328" s="1378"/>
      <c r="H328" s="1378"/>
      <c r="I328" s="1378"/>
      <c r="J328" s="1377" t="s">
        <v>547</v>
      </c>
      <c r="K328" s="1377"/>
      <c r="L328" s="1377"/>
      <c r="M328" s="1377"/>
      <c r="N328" s="1377"/>
      <c r="O328" s="1441"/>
      <c r="P328" s="1441"/>
      <c r="Q328" s="43">
        <v>445</v>
      </c>
    </row>
    <row r="329" spans="1:17" ht="18" customHeight="1" x14ac:dyDescent="0.15">
      <c r="A329" s="55"/>
      <c r="B329" s="1365"/>
      <c r="C329" s="1366"/>
      <c r="D329" s="1365"/>
      <c r="E329" s="1366"/>
      <c r="F329" s="1365"/>
      <c r="G329" s="1367"/>
      <c r="H329" s="1367"/>
      <c r="I329" s="1366"/>
      <c r="J329" s="1365"/>
      <c r="K329" s="1367"/>
      <c r="L329" s="1367"/>
      <c r="M329" s="1367"/>
      <c r="N329" s="1366"/>
      <c r="O329" s="1429" t="s">
        <v>548</v>
      </c>
      <c r="P329" s="1430"/>
      <c r="Q329" s="40">
        <v>445</v>
      </c>
    </row>
    <row r="330" spans="1:17" ht="18" customHeight="1" x14ac:dyDescent="0.15">
      <c r="A330" s="55"/>
      <c r="B330" s="1415" t="s">
        <v>2362</v>
      </c>
      <c r="C330" s="1416"/>
      <c r="D330" s="1445"/>
      <c r="E330" s="1445"/>
      <c r="F330" s="1378">
        <v>4464475</v>
      </c>
      <c r="G330" s="1378"/>
      <c r="H330" s="1378"/>
      <c r="I330" s="1378"/>
      <c r="J330" s="1377" t="s">
        <v>547</v>
      </c>
      <c r="K330" s="1377"/>
      <c r="L330" s="1377"/>
      <c r="M330" s="1377"/>
      <c r="N330" s="1377"/>
      <c r="O330" s="1441"/>
      <c r="P330" s="1441"/>
      <c r="Q330" s="43">
        <v>445</v>
      </c>
    </row>
    <row r="331" spans="1:17" ht="18" customHeight="1" x14ac:dyDescent="0.15">
      <c r="A331" s="55"/>
      <c r="B331" s="1365"/>
      <c r="C331" s="1366"/>
      <c r="D331" s="1365"/>
      <c r="E331" s="1366"/>
      <c r="F331" s="1365"/>
      <c r="G331" s="1367"/>
      <c r="H331" s="1367"/>
      <c r="I331" s="1366"/>
      <c r="J331" s="1365"/>
      <c r="K331" s="1367"/>
      <c r="L331" s="1367"/>
      <c r="M331" s="1367"/>
      <c r="N331" s="1366"/>
      <c r="O331" s="1429" t="s">
        <v>548</v>
      </c>
      <c r="P331" s="1430"/>
      <c r="Q331" s="40">
        <v>445</v>
      </c>
    </row>
    <row r="332" spans="1:17" ht="18" customHeight="1" x14ac:dyDescent="0.15">
      <c r="A332" s="55"/>
      <c r="B332" s="1415" t="s">
        <v>2363</v>
      </c>
      <c r="C332" s="1416"/>
      <c r="D332" s="1445"/>
      <c r="E332" s="1445"/>
      <c r="F332" s="1378">
        <v>4464478</v>
      </c>
      <c r="G332" s="1378"/>
      <c r="H332" s="1378"/>
      <c r="I332" s="1378"/>
      <c r="J332" s="1377" t="s">
        <v>547</v>
      </c>
      <c r="K332" s="1377"/>
      <c r="L332" s="1377"/>
      <c r="M332" s="1377"/>
      <c r="N332" s="1377"/>
      <c r="O332" s="1441"/>
      <c r="P332" s="1441"/>
      <c r="Q332" s="43">
        <v>445</v>
      </c>
    </row>
    <row r="333" spans="1:17" ht="18" customHeight="1" x14ac:dyDescent="0.15">
      <c r="A333" s="55"/>
      <c r="B333" s="1365"/>
      <c r="C333" s="1366"/>
      <c r="D333" s="1365"/>
      <c r="E333" s="1366"/>
      <c r="F333" s="1365"/>
      <c r="G333" s="1367"/>
      <c r="H333" s="1367"/>
      <c r="I333" s="1366"/>
      <c r="J333" s="1365"/>
      <c r="K333" s="1367"/>
      <c r="L333" s="1367"/>
      <c r="M333" s="1367"/>
      <c r="N333" s="1366"/>
      <c r="O333" s="1429" t="s">
        <v>548</v>
      </c>
      <c r="P333" s="1430"/>
      <c r="Q333" s="40">
        <v>445</v>
      </c>
    </row>
    <row r="334" spans="1:17" ht="14.25" customHeight="1" x14ac:dyDescent="0.15">
      <c r="A334" s="55"/>
      <c r="B334" s="1415" t="s">
        <v>2364</v>
      </c>
      <c r="C334" s="1416"/>
      <c r="D334" s="1377" t="s">
        <v>2365</v>
      </c>
      <c r="E334" s="1377"/>
      <c r="F334" s="1378">
        <v>4464595</v>
      </c>
      <c r="G334" s="1378"/>
      <c r="H334" s="1378"/>
      <c r="I334" s="1378"/>
      <c r="J334" s="1377" t="s">
        <v>2218</v>
      </c>
      <c r="K334" s="1377"/>
      <c r="L334" s="1377"/>
      <c r="M334" s="1377"/>
      <c r="N334" s="1377"/>
      <c r="O334" s="1378">
        <v>1319</v>
      </c>
      <c r="P334" s="1378"/>
      <c r="Q334" s="100">
        <v>2163</v>
      </c>
    </row>
    <row r="335" spans="1:17" ht="14.25" customHeight="1" x14ac:dyDescent="0.15">
      <c r="A335" s="55"/>
      <c r="B335" s="1329"/>
      <c r="C335" s="1091"/>
      <c r="D335" s="1373" t="s">
        <v>2366</v>
      </c>
      <c r="E335" s="1373"/>
      <c r="F335" s="1091"/>
      <c r="G335" s="1091"/>
      <c r="H335" s="1091"/>
      <c r="I335" s="1091"/>
      <c r="J335" s="1091"/>
      <c r="K335" s="1091"/>
      <c r="L335" s="1091"/>
      <c r="M335" s="1091"/>
      <c r="N335" s="1091"/>
      <c r="O335" s="1091"/>
      <c r="P335" s="1091"/>
      <c r="Q335" s="57"/>
    </row>
    <row r="336" spans="1:17" ht="18" customHeight="1" x14ac:dyDescent="0.15">
      <c r="A336" s="55"/>
      <c r="B336" s="1329"/>
      <c r="C336" s="1091"/>
      <c r="D336" s="1091"/>
      <c r="E336" s="1091"/>
      <c r="F336" s="1375">
        <v>4465202</v>
      </c>
      <c r="G336" s="1375"/>
      <c r="H336" s="1375"/>
      <c r="I336" s="1375"/>
      <c r="J336" s="1373" t="s">
        <v>547</v>
      </c>
      <c r="K336" s="1373"/>
      <c r="L336" s="1373"/>
      <c r="M336" s="1373"/>
      <c r="N336" s="1373"/>
      <c r="O336" s="1433"/>
      <c r="P336" s="1433"/>
      <c r="Q336" s="37">
        <v>445</v>
      </c>
    </row>
    <row r="337" spans="1:17" ht="18" customHeight="1" x14ac:dyDescent="0.15">
      <c r="A337" s="55"/>
      <c r="B337" s="1365"/>
      <c r="C337" s="1366"/>
      <c r="D337" s="1365"/>
      <c r="E337" s="1366"/>
      <c r="F337" s="1365"/>
      <c r="G337" s="1367"/>
      <c r="H337" s="1367"/>
      <c r="I337" s="1366"/>
      <c r="J337" s="1365"/>
      <c r="K337" s="1367"/>
      <c r="L337" s="1367"/>
      <c r="M337" s="1367"/>
      <c r="N337" s="1366"/>
      <c r="O337" s="1429" t="s">
        <v>548</v>
      </c>
      <c r="P337" s="1430"/>
      <c r="Q337" s="39">
        <v>2608</v>
      </c>
    </row>
    <row r="338" spans="1:17" ht="14.25" customHeight="1" x14ac:dyDescent="0.15">
      <c r="A338" s="55"/>
      <c r="B338" s="1415" t="s">
        <v>2367</v>
      </c>
      <c r="C338" s="1416"/>
      <c r="D338" s="1377" t="s">
        <v>2365</v>
      </c>
      <c r="E338" s="1377"/>
      <c r="F338" s="1378">
        <v>4464598</v>
      </c>
      <c r="G338" s="1378"/>
      <c r="H338" s="1378"/>
      <c r="I338" s="1378"/>
      <c r="J338" s="1377" t="s">
        <v>2218</v>
      </c>
      <c r="K338" s="1377"/>
      <c r="L338" s="1377"/>
      <c r="M338" s="1377"/>
      <c r="N338" s="1377"/>
      <c r="O338" s="1378">
        <v>1319</v>
      </c>
      <c r="P338" s="1378"/>
      <c r="Q338" s="100">
        <v>2163</v>
      </c>
    </row>
    <row r="339" spans="1:17" ht="14.25" customHeight="1" x14ac:dyDescent="0.15">
      <c r="A339" s="55"/>
      <c r="B339" s="1329"/>
      <c r="C339" s="1091"/>
      <c r="D339" s="1373" t="s">
        <v>2366</v>
      </c>
      <c r="E339" s="1373"/>
      <c r="F339" s="1091"/>
      <c r="G339" s="1091"/>
      <c r="H339" s="1091"/>
      <c r="I339" s="1091"/>
      <c r="J339" s="1091"/>
      <c r="K339" s="1091"/>
      <c r="L339" s="1091"/>
      <c r="M339" s="1091"/>
      <c r="N339" s="1091"/>
      <c r="O339" s="1091"/>
      <c r="P339" s="1091"/>
      <c r="Q339" s="57"/>
    </row>
    <row r="340" spans="1:17" ht="18" customHeight="1" x14ac:dyDescent="0.15">
      <c r="A340" s="55"/>
      <c r="B340" s="1329"/>
      <c r="C340" s="1091"/>
      <c r="D340" s="1091"/>
      <c r="E340" s="1091"/>
      <c r="F340" s="1375">
        <v>4465205</v>
      </c>
      <c r="G340" s="1375"/>
      <c r="H340" s="1375"/>
      <c r="I340" s="1375"/>
      <c r="J340" s="1373" t="s">
        <v>547</v>
      </c>
      <c r="K340" s="1373"/>
      <c r="L340" s="1373"/>
      <c r="M340" s="1373"/>
      <c r="N340" s="1373"/>
      <c r="O340" s="1433"/>
      <c r="P340" s="1433"/>
      <c r="Q340" s="37">
        <v>445</v>
      </c>
    </row>
    <row r="341" spans="1:17" ht="18" customHeight="1" x14ac:dyDescent="0.15">
      <c r="A341" s="55"/>
      <c r="B341" s="1365"/>
      <c r="C341" s="1366"/>
      <c r="D341" s="1365"/>
      <c r="E341" s="1366"/>
      <c r="F341" s="1365"/>
      <c r="G341" s="1367"/>
      <c r="H341" s="1367"/>
      <c r="I341" s="1366"/>
      <c r="J341" s="1365"/>
      <c r="K341" s="1367"/>
      <c r="L341" s="1367"/>
      <c r="M341" s="1367"/>
      <c r="N341" s="1366"/>
      <c r="O341" s="1429" t="s">
        <v>548</v>
      </c>
      <c r="P341" s="1430"/>
      <c r="Q341" s="39">
        <v>2608</v>
      </c>
    </row>
    <row r="342" spans="1:17" ht="14.25" customHeight="1" x14ac:dyDescent="0.15">
      <c r="A342" s="55"/>
      <c r="B342" s="1415" t="s">
        <v>2368</v>
      </c>
      <c r="C342" s="1416"/>
      <c r="D342" s="1377" t="s">
        <v>2365</v>
      </c>
      <c r="E342" s="1377"/>
      <c r="F342" s="1378">
        <v>4464601</v>
      </c>
      <c r="G342" s="1378"/>
      <c r="H342" s="1378"/>
      <c r="I342" s="1378"/>
      <c r="J342" s="1377" t="s">
        <v>2218</v>
      </c>
      <c r="K342" s="1377"/>
      <c r="L342" s="1377"/>
      <c r="M342" s="1377"/>
      <c r="N342" s="1377"/>
      <c r="O342" s="1378">
        <v>1319</v>
      </c>
      <c r="P342" s="1378"/>
      <c r="Q342" s="100">
        <v>2163</v>
      </c>
    </row>
    <row r="343" spans="1:17" ht="14.25" customHeight="1" x14ac:dyDescent="0.15">
      <c r="A343" s="55"/>
      <c r="B343" s="1329"/>
      <c r="C343" s="1091"/>
      <c r="D343" s="1373" t="s">
        <v>2366</v>
      </c>
      <c r="E343" s="1373"/>
      <c r="F343" s="1091"/>
      <c r="G343" s="1091"/>
      <c r="H343" s="1091"/>
      <c r="I343" s="1091"/>
      <c r="J343" s="1091"/>
      <c r="K343" s="1091"/>
      <c r="L343" s="1091"/>
      <c r="M343" s="1091"/>
      <c r="N343" s="1091"/>
      <c r="O343" s="1091"/>
      <c r="P343" s="1091"/>
      <c r="Q343" s="57"/>
    </row>
    <row r="344" spans="1:17" ht="18" customHeight="1" x14ac:dyDescent="0.15">
      <c r="A344" s="55"/>
      <c r="B344" s="1329"/>
      <c r="C344" s="1091"/>
      <c r="D344" s="1091"/>
      <c r="E344" s="1091"/>
      <c r="F344" s="1375">
        <v>4465208</v>
      </c>
      <c r="G344" s="1375"/>
      <c r="H344" s="1375"/>
      <c r="I344" s="1375"/>
      <c r="J344" s="1373" t="s">
        <v>547</v>
      </c>
      <c r="K344" s="1373"/>
      <c r="L344" s="1373"/>
      <c r="M344" s="1373"/>
      <c r="N344" s="1373"/>
      <c r="O344" s="1433"/>
      <c r="P344" s="1433"/>
      <c r="Q344" s="37">
        <v>445</v>
      </c>
    </row>
    <row r="345" spans="1:17" ht="18" customHeight="1" x14ac:dyDescent="0.15">
      <c r="A345" s="55"/>
      <c r="B345" s="1365"/>
      <c r="C345" s="1366"/>
      <c r="D345" s="1365"/>
      <c r="E345" s="1366"/>
      <c r="F345" s="1365"/>
      <c r="G345" s="1367"/>
      <c r="H345" s="1367"/>
      <c r="I345" s="1366"/>
      <c r="J345" s="1365"/>
      <c r="K345" s="1367"/>
      <c r="L345" s="1367"/>
      <c r="M345" s="1367"/>
      <c r="N345" s="1366"/>
      <c r="O345" s="1429" t="s">
        <v>548</v>
      </c>
      <c r="P345" s="1430"/>
      <c r="Q345" s="39">
        <v>2608</v>
      </c>
    </row>
    <row r="346" spans="1:17" ht="14.25" customHeight="1" x14ac:dyDescent="0.15">
      <c r="A346" s="55"/>
      <c r="B346" s="1415" t="s">
        <v>2369</v>
      </c>
      <c r="C346" s="1416"/>
      <c r="D346" s="1377" t="s">
        <v>2365</v>
      </c>
      <c r="E346" s="1377"/>
      <c r="F346" s="1378">
        <v>4464604</v>
      </c>
      <c r="G346" s="1378"/>
      <c r="H346" s="1378"/>
      <c r="I346" s="1378"/>
      <c r="J346" s="1377" t="s">
        <v>2218</v>
      </c>
      <c r="K346" s="1377"/>
      <c r="L346" s="1377"/>
      <c r="M346" s="1377"/>
      <c r="N346" s="1377"/>
      <c r="O346" s="1378">
        <v>1319</v>
      </c>
      <c r="P346" s="1378"/>
      <c r="Q346" s="100">
        <v>2163</v>
      </c>
    </row>
    <row r="347" spans="1:17" ht="14.25" customHeight="1" x14ac:dyDescent="0.15">
      <c r="A347" s="55"/>
      <c r="B347" s="1329"/>
      <c r="C347" s="1091"/>
      <c r="D347" s="1373" t="s">
        <v>2366</v>
      </c>
      <c r="E347" s="1373"/>
      <c r="F347" s="1091"/>
      <c r="G347" s="1091"/>
      <c r="H347" s="1091"/>
      <c r="I347" s="1091"/>
      <c r="J347" s="1091"/>
      <c r="K347" s="1091"/>
      <c r="L347" s="1091"/>
      <c r="M347" s="1091"/>
      <c r="N347" s="1091"/>
      <c r="O347" s="1091"/>
      <c r="P347" s="1091"/>
      <c r="Q347" s="57"/>
    </row>
    <row r="348" spans="1:17" ht="18" customHeight="1" x14ac:dyDescent="0.15">
      <c r="A348" s="55"/>
      <c r="B348" s="1329"/>
      <c r="C348" s="1091"/>
      <c r="D348" s="1091"/>
      <c r="E348" s="1091"/>
      <c r="F348" s="1375">
        <v>4465211</v>
      </c>
      <c r="G348" s="1375"/>
      <c r="H348" s="1375"/>
      <c r="I348" s="1375"/>
      <c r="J348" s="1373" t="s">
        <v>547</v>
      </c>
      <c r="K348" s="1373"/>
      <c r="L348" s="1373"/>
      <c r="M348" s="1373"/>
      <c r="N348" s="1373"/>
      <c r="O348" s="1433"/>
      <c r="P348" s="1433"/>
      <c r="Q348" s="37">
        <v>445</v>
      </c>
    </row>
    <row r="349" spans="1:17" ht="18" customHeight="1" x14ac:dyDescent="0.15">
      <c r="A349" s="55"/>
      <c r="B349" s="1365"/>
      <c r="C349" s="1366"/>
      <c r="D349" s="1365"/>
      <c r="E349" s="1366"/>
      <c r="F349" s="1365"/>
      <c r="G349" s="1367"/>
      <c r="H349" s="1367"/>
      <c r="I349" s="1366"/>
      <c r="J349" s="1365"/>
      <c r="K349" s="1367"/>
      <c r="L349" s="1367"/>
      <c r="M349" s="1367"/>
      <c r="N349" s="1366"/>
      <c r="O349" s="1429" t="s">
        <v>548</v>
      </c>
      <c r="P349" s="1430"/>
      <c r="Q349" s="39">
        <v>2608</v>
      </c>
    </row>
    <row r="350" spans="1:17" ht="18" customHeight="1" x14ac:dyDescent="0.15">
      <c r="A350" s="55"/>
      <c r="B350" s="1415" t="s">
        <v>2370</v>
      </c>
      <c r="C350" s="1416"/>
      <c r="D350" s="1445"/>
      <c r="E350" s="1445"/>
      <c r="F350" s="1378">
        <v>4466073</v>
      </c>
      <c r="G350" s="1378"/>
      <c r="H350" s="1378"/>
      <c r="I350" s="1378"/>
      <c r="J350" s="1377" t="s">
        <v>547</v>
      </c>
      <c r="K350" s="1377"/>
      <c r="L350" s="1377"/>
      <c r="M350" s="1377"/>
      <c r="N350" s="1377"/>
      <c r="O350" s="1441"/>
      <c r="P350" s="1441"/>
      <c r="Q350" s="43">
        <v>269</v>
      </c>
    </row>
    <row r="351" spans="1:17" ht="18" customHeight="1" x14ac:dyDescent="0.15">
      <c r="A351" s="55"/>
      <c r="B351" s="1365"/>
      <c r="C351" s="1366"/>
      <c r="D351" s="1365"/>
      <c r="E351" s="1366"/>
      <c r="F351" s="1365"/>
      <c r="G351" s="1367"/>
      <c r="H351" s="1367"/>
      <c r="I351" s="1366"/>
      <c r="J351" s="1365"/>
      <c r="K351" s="1367"/>
      <c r="L351" s="1367"/>
      <c r="M351" s="1367"/>
      <c r="N351" s="1366"/>
      <c r="O351" s="1429" t="s">
        <v>548</v>
      </c>
      <c r="P351" s="1430"/>
      <c r="Q351" s="40">
        <v>269</v>
      </c>
    </row>
    <row r="352" spans="1:17" ht="18" customHeight="1" x14ac:dyDescent="0.15">
      <c r="A352" s="55"/>
      <c r="B352" s="1415" t="s">
        <v>2371</v>
      </c>
      <c r="C352" s="1416"/>
      <c r="D352" s="1377" t="s">
        <v>2250</v>
      </c>
      <c r="E352" s="1377"/>
      <c r="F352" s="1378">
        <v>4468522</v>
      </c>
      <c r="G352" s="1378"/>
      <c r="H352" s="1378"/>
      <c r="I352" s="1378"/>
      <c r="J352" s="1377" t="s">
        <v>2218</v>
      </c>
      <c r="K352" s="1377"/>
      <c r="L352" s="1377"/>
      <c r="M352" s="1377"/>
      <c r="N352" s="1377"/>
      <c r="O352" s="1469">
        <v>13623</v>
      </c>
      <c r="P352" s="1469"/>
      <c r="Q352" s="43">
        <v>516</v>
      </c>
    </row>
    <row r="353" spans="1:17" ht="18" customHeight="1" x14ac:dyDescent="0.15">
      <c r="A353" s="55"/>
      <c r="B353" s="1365"/>
      <c r="C353" s="1366"/>
      <c r="D353" s="1365"/>
      <c r="E353" s="1366"/>
      <c r="F353" s="1365"/>
      <c r="G353" s="1367"/>
      <c r="H353" s="1367"/>
      <c r="I353" s="1366"/>
      <c r="J353" s="1365"/>
      <c r="K353" s="1367"/>
      <c r="L353" s="1367"/>
      <c r="M353" s="1367"/>
      <c r="N353" s="1366"/>
      <c r="O353" s="1429" t="s">
        <v>548</v>
      </c>
      <c r="P353" s="1430"/>
      <c r="Q353" s="40">
        <v>516</v>
      </c>
    </row>
    <row r="354" spans="1:17" ht="18" customHeight="1" x14ac:dyDescent="0.15">
      <c r="A354" s="55"/>
      <c r="B354" s="1415" t="s">
        <v>2372</v>
      </c>
      <c r="C354" s="1416"/>
      <c r="D354" s="1377" t="s">
        <v>2250</v>
      </c>
      <c r="E354" s="1377"/>
      <c r="F354" s="1378">
        <v>4468525</v>
      </c>
      <c r="G354" s="1378"/>
      <c r="H354" s="1378"/>
      <c r="I354" s="1378"/>
      <c r="J354" s="1377" t="s">
        <v>2218</v>
      </c>
      <c r="K354" s="1377"/>
      <c r="L354" s="1377"/>
      <c r="M354" s="1377"/>
      <c r="N354" s="1377"/>
      <c r="O354" s="1469">
        <v>13623</v>
      </c>
      <c r="P354" s="1469"/>
      <c r="Q354" s="43">
        <v>516</v>
      </c>
    </row>
    <row r="355" spans="1:17" ht="18" customHeight="1" x14ac:dyDescent="0.15">
      <c r="A355" s="55"/>
      <c r="B355" s="1365"/>
      <c r="C355" s="1366"/>
      <c r="D355" s="1365"/>
      <c r="E355" s="1366"/>
      <c r="F355" s="1365"/>
      <c r="G355" s="1367"/>
      <c r="H355" s="1367"/>
      <c r="I355" s="1366"/>
      <c r="J355" s="1365"/>
      <c r="K355" s="1367"/>
      <c r="L355" s="1367"/>
      <c r="M355" s="1367"/>
      <c r="N355" s="1366"/>
      <c r="O355" s="1429" t="s">
        <v>548</v>
      </c>
      <c r="P355" s="1430"/>
      <c r="Q355" s="40">
        <v>516</v>
      </c>
    </row>
    <row r="356" spans="1:17" ht="18" customHeight="1" x14ac:dyDescent="0.15">
      <c r="A356" s="55"/>
      <c r="B356" s="1415" t="s">
        <v>2373</v>
      </c>
      <c r="C356" s="1416"/>
      <c r="D356" s="1377" t="s">
        <v>2250</v>
      </c>
      <c r="E356" s="1377"/>
      <c r="F356" s="1378">
        <v>4468528</v>
      </c>
      <c r="G356" s="1378"/>
      <c r="H356" s="1378"/>
      <c r="I356" s="1378"/>
      <c r="J356" s="1377" t="s">
        <v>2218</v>
      </c>
      <c r="K356" s="1377"/>
      <c r="L356" s="1377"/>
      <c r="M356" s="1377"/>
      <c r="N356" s="1377"/>
      <c r="O356" s="1469">
        <v>13623</v>
      </c>
      <c r="P356" s="1469"/>
      <c r="Q356" s="43">
        <v>516</v>
      </c>
    </row>
    <row r="357" spans="1:17" ht="17.75" customHeight="1" x14ac:dyDescent="0.15">
      <c r="A357" s="56"/>
      <c r="B357" s="1365"/>
      <c r="C357" s="1366"/>
      <c r="D357" s="1365"/>
      <c r="E357" s="1366"/>
      <c r="F357" s="1365"/>
      <c r="G357" s="1367"/>
      <c r="H357" s="1367"/>
      <c r="I357" s="1366"/>
      <c r="J357" s="1365"/>
      <c r="K357" s="1367"/>
      <c r="L357" s="1367"/>
      <c r="M357" s="1367"/>
      <c r="N357" s="1366"/>
      <c r="O357" s="1429" t="s">
        <v>548</v>
      </c>
      <c r="P357" s="1430"/>
      <c r="Q357" s="40">
        <v>516</v>
      </c>
    </row>
    <row r="358" spans="1:17" ht="2" customHeight="1" x14ac:dyDescent="0.15"/>
    <row r="359" spans="1:17" ht="17.75" customHeight="1" x14ac:dyDescent="0.15">
      <c r="A359" s="1392" t="s">
        <v>2225</v>
      </c>
      <c r="B359" s="1417" t="s">
        <v>2374</v>
      </c>
      <c r="C359" s="1418"/>
      <c r="D359" s="1373" t="s">
        <v>2250</v>
      </c>
      <c r="E359" s="1373"/>
      <c r="F359" s="1375">
        <v>4468531</v>
      </c>
      <c r="G359" s="1375"/>
      <c r="H359" s="1375"/>
      <c r="I359" s="1375"/>
      <c r="J359" s="1373" t="s">
        <v>2218</v>
      </c>
      <c r="K359" s="1373"/>
      <c r="L359" s="1373"/>
      <c r="M359" s="1373"/>
      <c r="N359" s="1373"/>
      <c r="O359" s="1471">
        <v>13623</v>
      </c>
      <c r="P359" s="1471"/>
      <c r="Q359" s="37">
        <v>516</v>
      </c>
    </row>
    <row r="360" spans="1:17" ht="18" customHeight="1" x14ac:dyDescent="0.15">
      <c r="A360" s="1392"/>
      <c r="B360" s="1365"/>
      <c r="C360" s="1366"/>
      <c r="D360" s="1365"/>
      <c r="E360" s="1366"/>
      <c r="F360" s="1365"/>
      <c r="G360" s="1367"/>
      <c r="H360" s="1367"/>
      <c r="I360" s="1366"/>
      <c r="J360" s="1365"/>
      <c r="K360" s="1367"/>
      <c r="L360" s="1367"/>
      <c r="M360" s="1367"/>
      <c r="N360" s="1366"/>
      <c r="O360" s="1429" t="s">
        <v>548</v>
      </c>
      <c r="P360" s="1430"/>
      <c r="Q360" s="40">
        <v>516</v>
      </c>
    </row>
    <row r="361" spans="1:17" ht="18" customHeight="1" x14ac:dyDescent="0.15">
      <c r="A361" s="1392"/>
      <c r="B361" s="1415" t="s">
        <v>2375</v>
      </c>
      <c r="C361" s="1416"/>
      <c r="D361" s="1377" t="s">
        <v>2250</v>
      </c>
      <c r="E361" s="1377"/>
      <c r="F361" s="1378">
        <v>4468534</v>
      </c>
      <c r="G361" s="1378"/>
      <c r="H361" s="1378"/>
      <c r="I361" s="1378"/>
      <c r="J361" s="1377" t="s">
        <v>2218</v>
      </c>
      <c r="K361" s="1377"/>
      <c r="L361" s="1377"/>
      <c r="M361" s="1377"/>
      <c r="N361" s="1377"/>
      <c r="O361" s="1469">
        <v>13623</v>
      </c>
      <c r="P361" s="1469"/>
      <c r="Q361" s="43">
        <v>516</v>
      </c>
    </row>
    <row r="362" spans="1:17" ht="18" customHeight="1" x14ac:dyDescent="0.15">
      <c r="A362" s="1392"/>
      <c r="B362" s="1365"/>
      <c r="C362" s="1366"/>
      <c r="D362" s="1365"/>
      <c r="E362" s="1366"/>
      <c r="F362" s="1365"/>
      <c r="G362" s="1367"/>
      <c r="H362" s="1367"/>
      <c r="I362" s="1366"/>
      <c r="J362" s="1365"/>
      <c r="K362" s="1367"/>
      <c r="L362" s="1367"/>
      <c r="M362" s="1367"/>
      <c r="N362" s="1366"/>
      <c r="O362" s="1429" t="s">
        <v>548</v>
      </c>
      <c r="P362" s="1430"/>
      <c r="Q362" s="40">
        <v>516</v>
      </c>
    </row>
    <row r="363" spans="1:17" ht="18" customHeight="1" x14ac:dyDescent="0.15">
      <c r="A363" s="1392"/>
      <c r="B363" s="1415" t="s">
        <v>2376</v>
      </c>
      <c r="C363" s="1416"/>
      <c r="D363" s="1377" t="s">
        <v>2250</v>
      </c>
      <c r="E363" s="1377"/>
      <c r="F363" s="1378">
        <v>4468537</v>
      </c>
      <c r="G363" s="1378"/>
      <c r="H363" s="1378"/>
      <c r="I363" s="1378"/>
      <c r="J363" s="1377" t="s">
        <v>2218</v>
      </c>
      <c r="K363" s="1377"/>
      <c r="L363" s="1377"/>
      <c r="M363" s="1377"/>
      <c r="N363" s="1377"/>
      <c r="O363" s="1469">
        <v>13623</v>
      </c>
      <c r="P363" s="1469"/>
      <c r="Q363" s="43">
        <v>516</v>
      </c>
    </row>
    <row r="364" spans="1:17" ht="18" customHeight="1" x14ac:dyDescent="0.15">
      <c r="A364" s="1392"/>
      <c r="B364" s="1365"/>
      <c r="C364" s="1366"/>
      <c r="D364" s="1365"/>
      <c r="E364" s="1366"/>
      <c r="F364" s="1365"/>
      <c r="G364" s="1367"/>
      <c r="H364" s="1367"/>
      <c r="I364" s="1366"/>
      <c r="J364" s="1365"/>
      <c r="K364" s="1367"/>
      <c r="L364" s="1367"/>
      <c r="M364" s="1367"/>
      <c r="N364" s="1366"/>
      <c r="O364" s="1429" t="s">
        <v>548</v>
      </c>
      <c r="P364" s="1430"/>
      <c r="Q364" s="40">
        <v>516</v>
      </c>
    </row>
    <row r="365" spans="1:17" ht="18" customHeight="1" x14ac:dyDescent="0.15">
      <c r="A365" s="1392"/>
      <c r="B365" s="1415" t="s">
        <v>2377</v>
      </c>
      <c r="C365" s="1416"/>
      <c r="D365" s="1377" t="s">
        <v>2250</v>
      </c>
      <c r="E365" s="1377"/>
      <c r="F365" s="1378">
        <v>4468540</v>
      </c>
      <c r="G365" s="1378"/>
      <c r="H365" s="1378"/>
      <c r="I365" s="1378"/>
      <c r="J365" s="1377" t="s">
        <v>2218</v>
      </c>
      <c r="K365" s="1377"/>
      <c r="L365" s="1377"/>
      <c r="M365" s="1377"/>
      <c r="N365" s="1377"/>
      <c r="O365" s="1469">
        <v>13623</v>
      </c>
      <c r="P365" s="1469"/>
      <c r="Q365" s="43">
        <v>516</v>
      </c>
    </row>
    <row r="366" spans="1:17" ht="18" customHeight="1" x14ac:dyDescent="0.15">
      <c r="A366" s="1392"/>
      <c r="B366" s="1365"/>
      <c r="C366" s="1366"/>
      <c r="D366" s="1365"/>
      <c r="E366" s="1366"/>
      <c r="F366" s="1365"/>
      <c r="G366" s="1367"/>
      <c r="H366" s="1367"/>
      <c r="I366" s="1366"/>
      <c r="J366" s="1365"/>
      <c r="K366" s="1367"/>
      <c r="L366" s="1367"/>
      <c r="M366" s="1367"/>
      <c r="N366" s="1366"/>
      <c r="O366" s="1429" t="s">
        <v>548</v>
      </c>
      <c r="P366" s="1430"/>
      <c r="Q366" s="40">
        <v>516</v>
      </c>
    </row>
    <row r="367" spans="1:17" ht="18" customHeight="1" x14ac:dyDescent="0.15">
      <c r="A367" s="1392"/>
      <c r="B367" s="1415" t="s">
        <v>2378</v>
      </c>
      <c r="C367" s="1416"/>
      <c r="D367" s="1377" t="s">
        <v>2250</v>
      </c>
      <c r="E367" s="1377"/>
      <c r="F367" s="1378">
        <v>4468543</v>
      </c>
      <c r="G367" s="1378"/>
      <c r="H367" s="1378"/>
      <c r="I367" s="1378"/>
      <c r="J367" s="1377" t="s">
        <v>2218</v>
      </c>
      <c r="K367" s="1377"/>
      <c r="L367" s="1377"/>
      <c r="M367" s="1377"/>
      <c r="N367" s="1377"/>
      <c r="O367" s="1469">
        <v>13623</v>
      </c>
      <c r="P367" s="1469"/>
      <c r="Q367" s="43">
        <v>516</v>
      </c>
    </row>
    <row r="368" spans="1:17" ht="18" customHeight="1" x14ac:dyDescent="0.15">
      <c r="A368" s="1392"/>
      <c r="B368" s="1365"/>
      <c r="C368" s="1366"/>
      <c r="D368" s="1365"/>
      <c r="E368" s="1366"/>
      <c r="F368" s="1365"/>
      <c r="G368" s="1367"/>
      <c r="H368" s="1367"/>
      <c r="I368" s="1366"/>
      <c r="J368" s="1365"/>
      <c r="K368" s="1367"/>
      <c r="L368" s="1367"/>
      <c r="M368" s="1367"/>
      <c r="N368" s="1366"/>
      <c r="O368" s="1429" t="s">
        <v>548</v>
      </c>
      <c r="P368" s="1430"/>
      <c r="Q368" s="40">
        <v>516</v>
      </c>
    </row>
    <row r="369" spans="1:17" ht="18" customHeight="1" x14ac:dyDescent="0.15">
      <c r="A369" s="1392"/>
      <c r="B369" s="1415" t="s">
        <v>2379</v>
      </c>
      <c r="C369" s="1416"/>
      <c r="D369" s="1377" t="s">
        <v>2250</v>
      </c>
      <c r="E369" s="1377"/>
      <c r="F369" s="1378">
        <v>4468546</v>
      </c>
      <c r="G369" s="1378"/>
      <c r="H369" s="1378"/>
      <c r="I369" s="1378"/>
      <c r="J369" s="1377" t="s">
        <v>2218</v>
      </c>
      <c r="K369" s="1377"/>
      <c r="L369" s="1377"/>
      <c r="M369" s="1377"/>
      <c r="N369" s="1377"/>
      <c r="O369" s="1469">
        <v>13623</v>
      </c>
      <c r="P369" s="1469"/>
      <c r="Q369" s="43">
        <v>516</v>
      </c>
    </row>
    <row r="370" spans="1:17" ht="18" customHeight="1" x14ac:dyDescent="0.15">
      <c r="A370" s="1392"/>
      <c r="B370" s="1365"/>
      <c r="C370" s="1366"/>
      <c r="D370" s="1365"/>
      <c r="E370" s="1366"/>
      <c r="F370" s="1365"/>
      <c r="G370" s="1367"/>
      <c r="H370" s="1367"/>
      <c r="I370" s="1366"/>
      <c r="J370" s="1365"/>
      <c r="K370" s="1367"/>
      <c r="L370" s="1367"/>
      <c r="M370" s="1367"/>
      <c r="N370" s="1366"/>
      <c r="O370" s="1429" t="s">
        <v>548</v>
      </c>
      <c r="P370" s="1430"/>
      <c r="Q370" s="40">
        <v>516</v>
      </c>
    </row>
    <row r="371" spans="1:17" ht="18" customHeight="1" x14ac:dyDescent="0.15">
      <c r="A371" s="1392"/>
      <c r="B371" s="1415" t="s">
        <v>2380</v>
      </c>
      <c r="C371" s="1416"/>
      <c r="D371" s="1377" t="s">
        <v>2250</v>
      </c>
      <c r="E371" s="1377"/>
      <c r="F371" s="1378">
        <v>4468549</v>
      </c>
      <c r="G371" s="1378"/>
      <c r="H371" s="1378"/>
      <c r="I371" s="1378"/>
      <c r="J371" s="1377" t="s">
        <v>2218</v>
      </c>
      <c r="K371" s="1377"/>
      <c r="L371" s="1377"/>
      <c r="M371" s="1377"/>
      <c r="N371" s="1377"/>
      <c r="O371" s="1469">
        <v>13623</v>
      </c>
      <c r="P371" s="1469"/>
      <c r="Q371" s="43">
        <v>516</v>
      </c>
    </row>
    <row r="372" spans="1:17" ht="18" customHeight="1" x14ac:dyDescent="0.15">
      <c r="A372" s="1392"/>
      <c r="B372" s="1365"/>
      <c r="C372" s="1366"/>
      <c r="D372" s="1365"/>
      <c r="E372" s="1366"/>
      <c r="F372" s="1365"/>
      <c r="G372" s="1367"/>
      <c r="H372" s="1367"/>
      <c r="I372" s="1366"/>
      <c r="J372" s="1365"/>
      <c r="K372" s="1367"/>
      <c r="L372" s="1367"/>
      <c r="M372" s="1367"/>
      <c r="N372" s="1366"/>
      <c r="O372" s="1429" t="s">
        <v>548</v>
      </c>
      <c r="P372" s="1430"/>
      <c r="Q372" s="40">
        <v>516</v>
      </c>
    </row>
    <row r="373" spans="1:17" ht="18" customHeight="1" x14ac:dyDescent="0.15">
      <c r="A373" s="1392"/>
      <c r="B373" s="1415" t="s">
        <v>2381</v>
      </c>
      <c r="C373" s="1416"/>
      <c r="D373" s="1377" t="s">
        <v>2250</v>
      </c>
      <c r="E373" s="1377"/>
      <c r="F373" s="1378">
        <v>4468552</v>
      </c>
      <c r="G373" s="1378"/>
      <c r="H373" s="1378"/>
      <c r="I373" s="1378"/>
      <c r="J373" s="1377" t="s">
        <v>2218</v>
      </c>
      <c r="K373" s="1377"/>
      <c r="L373" s="1377"/>
      <c r="M373" s="1377"/>
      <c r="N373" s="1377"/>
      <c r="O373" s="1469">
        <v>13623</v>
      </c>
      <c r="P373" s="1469"/>
      <c r="Q373" s="43">
        <v>516</v>
      </c>
    </row>
    <row r="374" spans="1:17" ht="18" customHeight="1" x14ac:dyDescent="0.15">
      <c r="A374" s="1392"/>
      <c r="B374" s="1365"/>
      <c r="C374" s="1366"/>
      <c r="D374" s="1365"/>
      <c r="E374" s="1366"/>
      <c r="F374" s="1365"/>
      <c r="G374" s="1367"/>
      <c r="H374" s="1367"/>
      <c r="I374" s="1366"/>
      <c r="J374" s="1365"/>
      <c r="K374" s="1367"/>
      <c r="L374" s="1367"/>
      <c r="M374" s="1367"/>
      <c r="N374" s="1366"/>
      <c r="O374" s="1429" t="s">
        <v>548</v>
      </c>
      <c r="P374" s="1430"/>
      <c r="Q374" s="40">
        <v>516</v>
      </c>
    </row>
    <row r="375" spans="1:17" ht="18" customHeight="1" x14ac:dyDescent="0.15">
      <c r="A375" s="1392"/>
      <c r="B375" s="1415" t="s">
        <v>2382</v>
      </c>
      <c r="C375" s="1416"/>
      <c r="D375" s="1377" t="s">
        <v>2250</v>
      </c>
      <c r="E375" s="1377"/>
      <c r="F375" s="1378">
        <v>4468555</v>
      </c>
      <c r="G375" s="1378"/>
      <c r="H375" s="1378"/>
      <c r="I375" s="1378"/>
      <c r="J375" s="1377" t="s">
        <v>2218</v>
      </c>
      <c r="K375" s="1377"/>
      <c r="L375" s="1377"/>
      <c r="M375" s="1377"/>
      <c r="N375" s="1377"/>
      <c r="O375" s="1469">
        <v>13623</v>
      </c>
      <c r="P375" s="1469"/>
      <c r="Q375" s="43">
        <v>516</v>
      </c>
    </row>
    <row r="376" spans="1:17" ht="18" customHeight="1" x14ac:dyDescent="0.15">
      <c r="A376" s="1392"/>
      <c r="B376" s="1365"/>
      <c r="C376" s="1366"/>
      <c r="D376" s="1365"/>
      <c r="E376" s="1366"/>
      <c r="F376" s="1365"/>
      <c r="G376" s="1367"/>
      <c r="H376" s="1367"/>
      <c r="I376" s="1366"/>
      <c r="J376" s="1365"/>
      <c r="K376" s="1367"/>
      <c r="L376" s="1367"/>
      <c r="M376" s="1367"/>
      <c r="N376" s="1366"/>
      <c r="O376" s="1429" t="s">
        <v>548</v>
      </c>
      <c r="P376" s="1430"/>
      <c r="Q376" s="40">
        <v>516</v>
      </c>
    </row>
    <row r="377" spans="1:17" ht="18" customHeight="1" x14ac:dyDescent="0.15">
      <c r="A377" s="1392"/>
      <c r="B377" s="1415" t="s">
        <v>2383</v>
      </c>
      <c r="C377" s="1416"/>
      <c r="D377" s="1377" t="s">
        <v>2250</v>
      </c>
      <c r="E377" s="1377"/>
      <c r="F377" s="1378">
        <v>4468558</v>
      </c>
      <c r="G377" s="1378"/>
      <c r="H377" s="1378"/>
      <c r="I377" s="1378"/>
      <c r="J377" s="1377" t="s">
        <v>2218</v>
      </c>
      <c r="K377" s="1377"/>
      <c r="L377" s="1377"/>
      <c r="M377" s="1377"/>
      <c r="N377" s="1377"/>
      <c r="O377" s="1469">
        <v>13623</v>
      </c>
      <c r="P377" s="1469"/>
      <c r="Q377" s="43">
        <v>516</v>
      </c>
    </row>
    <row r="378" spans="1:17" ht="18" customHeight="1" x14ac:dyDescent="0.15">
      <c r="A378" s="1392"/>
      <c r="B378" s="1365"/>
      <c r="C378" s="1366"/>
      <c r="D378" s="1365"/>
      <c r="E378" s="1366"/>
      <c r="F378" s="1365"/>
      <c r="G378" s="1367"/>
      <c r="H378" s="1367"/>
      <c r="I378" s="1366"/>
      <c r="J378" s="1365"/>
      <c r="K378" s="1367"/>
      <c r="L378" s="1367"/>
      <c r="M378" s="1367"/>
      <c r="N378" s="1366"/>
      <c r="O378" s="1429" t="s">
        <v>548</v>
      </c>
      <c r="P378" s="1430"/>
      <c r="Q378" s="40">
        <v>516</v>
      </c>
    </row>
    <row r="379" spans="1:17" ht="18" customHeight="1" x14ac:dyDescent="0.15">
      <c r="A379" s="1392"/>
      <c r="B379" s="1415" t="s">
        <v>2384</v>
      </c>
      <c r="C379" s="1416"/>
      <c r="D379" s="1377" t="s">
        <v>2250</v>
      </c>
      <c r="E379" s="1377"/>
      <c r="F379" s="1378">
        <v>4468561</v>
      </c>
      <c r="G379" s="1378"/>
      <c r="H379" s="1378"/>
      <c r="I379" s="1378"/>
      <c r="J379" s="1377" t="s">
        <v>2218</v>
      </c>
      <c r="K379" s="1377"/>
      <c r="L379" s="1377"/>
      <c r="M379" s="1377"/>
      <c r="N379" s="1377"/>
      <c r="O379" s="1469">
        <v>13623</v>
      </c>
      <c r="P379" s="1469"/>
      <c r="Q379" s="43">
        <v>516</v>
      </c>
    </row>
    <row r="380" spans="1:17" ht="18" customHeight="1" x14ac:dyDescent="0.15">
      <c r="A380" s="1392"/>
      <c r="B380" s="1365"/>
      <c r="C380" s="1366"/>
      <c r="D380" s="1365"/>
      <c r="E380" s="1366"/>
      <c r="F380" s="1365"/>
      <c r="G380" s="1367"/>
      <c r="H380" s="1367"/>
      <c r="I380" s="1366"/>
      <c r="J380" s="1365"/>
      <c r="K380" s="1367"/>
      <c r="L380" s="1367"/>
      <c r="M380" s="1367"/>
      <c r="N380" s="1366"/>
      <c r="O380" s="1429" t="s">
        <v>548</v>
      </c>
      <c r="P380" s="1430"/>
      <c r="Q380" s="40">
        <v>516</v>
      </c>
    </row>
    <row r="381" spans="1:17" ht="18" customHeight="1" x14ac:dyDescent="0.15">
      <c r="A381" s="1392"/>
      <c r="B381" s="1415" t="s">
        <v>2385</v>
      </c>
      <c r="C381" s="1416"/>
      <c r="D381" s="1377" t="s">
        <v>2250</v>
      </c>
      <c r="E381" s="1377"/>
      <c r="F381" s="1378">
        <v>4468564</v>
      </c>
      <c r="G381" s="1378"/>
      <c r="H381" s="1378"/>
      <c r="I381" s="1378"/>
      <c r="J381" s="1377" t="s">
        <v>2218</v>
      </c>
      <c r="K381" s="1377"/>
      <c r="L381" s="1377"/>
      <c r="M381" s="1377"/>
      <c r="N381" s="1377"/>
      <c r="O381" s="1469">
        <v>13623</v>
      </c>
      <c r="P381" s="1469"/>
      <c r="Q381" s="43">
        <v>516</v>
      </c>
    </row>
    <row r="382" spans="1:17" ht="18" customHeight="1" x14ac:dyDescent="0.15">
      <c r="A382" s="1392"/>
      <c r="B382" s="1365"/>
      <c r="C382" s="1366"/>
      <c r="D382" s="1365"/>
      <c r="E382" s="1366"/>
      <c r="F382" s="1365"/>
      <c r="G382" s="1367"/>
      <c r="H382" s="1367"/>
      <c r="I382" s="1366"/>
      <c r="J382" s="1365"/>
      <c r="K382" s="1367"/>
      <c r="L382" s="1367"/>
      <c r="M382" s="1367"/>
      <c r="N382" s="1366"/>
      <c r="O382" s="1429" t="s">
        <v>548</v>
      </c>
      <c r="P382" s="1430"/>
      <c r="Q382" s="40">
        <v>516</v>
      </c>
    </row>
    <row r="383" spans="1:17" ht="18" customHeight="1" x14ac:dyDescent="0.15">
      <c r="A383" s="1392"/>
      <c r="B383" s="1415" t="s">
        <v>2386</v>
      </c>
      <c r="C383" s="1416"/>
      <c r="D383" s="1377" t="s">
        <v>2250</v>
      </c>
      <c r="E383" s="1377"/>
      <c r="F383" s="1378">
        <v>4468567</v>
      </c>
      <c r="G383" s="1378"/>
      <c r="H383" s="1378"/>
      <c r="I383" s="1378"/>
      <c r="J383" s="1377" t="s">
        <v>2218</v>
      </c>
      <c r="K383" s="1377"/>
      <c r="L383" s="1377"/>
      <c r="M383" s="1377"/>
      <c r="N383" s="1377"/>
      <c r="O383" s="1469">
        <v>13623</v>
      </c>
      <c r="P383" s="1469"/>
      <c r="Q383" s="43">
        <v>516</v>
      </c>
    </row>
    <row r="384" spans="1:17" ht="18" customHeight="1" x14ac:dyDescent="0.15">
      <c r="A384" s="1392"/>
      <c r="B384" s="1365"/>
      <c r="C384" s="1366"/>
      <c r="D384" s="1365"/>
      <c r="E384" s="1366"/>
      <c r="F384" s="1365"/>
      <c r="G384" s="1367"/>
      <c r="H384" s="1367"/>
      <c r="I384" s="1366"/>
      <c r="J384" s="1365"/>
      <c r="K384" s="1367"/>
      <c r="L384" s="1367"/>
      <c r="M384" s="1367"/>
      <c r="N384" s="1366"/>
      <c r="O384" s="1429" t="s">
        <v>548</v>
      </c>
      <c r="P384" s="1430"/>
      <c r="Q384" s="40">
        <v>516</v>
      </c>
    </row>
    <row r="385" spans="1:17" ht="18" customHeight="1" x14ac:dyDescent="0.15">
      <c r="A385" s="1392"/>
      <c r="B385" s="1415" t="s">
        <v>2387</v>
      </c>
      <c r="C385" s="1416"/>
      <c r="D385" s="1377" t="s">
        <v>2250</v>
      </c>
      <c r="E385" s="1377"/>
      <c r="F385" s="1378">
        <v>4468570</v>
      </c>
      <c r="G385" s="1378"/>
      <c r="H385" s="1378"/>
      <c r="I385" s="1378"/>
      <c r="J385" s="1377" t="s">
        <v>2218</v>
      </c>
      <c r="K385" s="1377"/>
      <c r="L385" s="1377"/>
      <c r="M385" s="1377"/>
      <c r="N385" s="1377"/>
      <c r="O385" s="1469">
        <v>13623</v>
      </c>
      <c r="P385" s="1469"/>
      <c r="Q385" s="43">
        <v>516</v>
      </c>
    </row>
    <row r="386" spans="1:17" ht="18" customHeight="1" x14ac:dyDescent="0.15">
      <c r="A386" s="1392"/>
      <c r="B386" s="1365"/>
      <c r="C386" s="1366"/>
      <c r="D386" s="1365"/>
      <c r="E386" s="1366"/>
      <c r="F386" s="1365"/>
      <c r="G386" s="1367"/>
      <c r="H386" s="1367"/>
      <c r="I386" s="1366"/>
      <c r="J386" s="1365"/>
      <c r="K386" s="1367"/>
      <c r="L386" s="1367"/>
      <c r="M386" s="1367"/>
      <c r="N386" s="1366"/>
      <c r="O386" s="1429" t="s">
        <v>548</v>
      </c>
      <c r="P386" s="1430"/>
      <c r="Q386" s="40">
        <v>516</v>
      </c>
    </row>
    <row r="387" spans="1:17" ht="18" customHeight="1" x14ac:dyDescent="0.15">
      <c r="A387" s="1392"/>
      <c r="B387" s="1415" t="s">
        <v>2388</v>
      </c>
      <c r="C387" s="1416"/>
      <c r="D387" s="1377" t="s">
        <v>2250</v>
      </c>
      <c r="E387" s="1377"/>
      <c r="F387" s="1378">
        <v>4468573</v>
      </c>
      <c r="G387" s="1378"/>
      <c r="H387" s="1378"/>
      <c r="I387" s="1378"/>
      <c r="J387" s="1377" t="s">
        <v>2218</v>
      </c>
      <c r="K387" s="1377"/>
      <c r="L387" s="1377"/>
      <c r="M387" s="1377"/>
      <c r="N387" s="1377"/>
      <c r="O387" s="1469">
        <v>13623</v>
      </c>
      <c r="P387" s="1469"/>
      <c r="Q387" s="43">
        <v>516</v>
      </c>
    </row>
    <row r="388" spans="1:17" ht="18" customHeight="1" x14ac:dyDescent="0.15">
      <c r="A388" s="1392"/>
      <c r="B388" s="1365"/>
      <c r="C388" s="1366"/>
      <c r="D388" s="1365"/>
      <c r="E388" s="1366"/>
      <c r="F388" s="1365"/>
      <c r="G388" s="1367"/>
      <c r="H388" s="1367"/>
      <c r="I388" s="1366"/>
      <c r="J388" s="1365"/>
      <c r="K388" s="1367"/>
      <c r="L388" s="1367"/>
      <c r="M388" s="1367"/>
      <c r="N388" s="1366"/>
      <c r="O388" s="1429" t="s">
        <v>548</v>
      </c>
      <c r="P388" s="1430"/>
      <c r="Q388" s="40">
        <v>516</v>
      </c>
    </row>
    <row r="389" spans="1:17" ht="18" customHeight="1" x14ac:dyDescent="0.15">
      <c r="A389" s="1392"/>
      <c r="B389" s="1415" t="s">
        <v>2389</v>
      </c>
      <c r="C389" s="1416"/>
      <c r="D389" s="1377" t="s">
        <v>2250</v>
      </c>
      <c r="E389" s="1377"/>
      <c r="F389" s="1378">
        <v>4468576</v>
      </c>
      <c r="G389" s="1378"/>
      <c r="H389" s="1378"/>
      <c r="I389" s="1378"/>
      <c r="J389" s="1377" t="s">
        <v>2218</v>
      </c>
      <c r="K389" s="1377"/>
      <c r="L389" s="1377"/>
      <c r="M389" s="1377"/>
      <c r="N389" s="1377"/>
      <c r="O389" s="1469">
        <v>13623</v>
      </c>
      <c r="P389" s="1469"/>
      <c r="Q389" s="43">
        <v>516</v>
      </c>
    </row>
    <row r="390" spans="1:17" ht="18" customHeight="1" x14ac:dyDescent="0.15">
      <c r="A390" s="1392"/>
      <c r="B390" s="1365"/>
      <c r="C390" s="1366"/>
      <c r="D390" s="1365"/>
      <c r="E390" s="1366"/>
      <c r="F390" s="1365"/>
      <c r="G390" s="1367"/>
      <c r="H390" s="1367"/>
      <c r="I390" s="1366"/>
      <c r="J390" s="1365"/>
      <c r="K390" s="1367"/>
      <c r="L390" s="1367"/>
      <c r="M390" s="1367"/>
      <c r="N390" s="1366"/>
      <c r="O390" s="1429" t="s">
        <v>548</v>
      </c>
      <c r="P390" s="1430"/>
      <c r="Q390" s="40">
        <v>516</v>
      </c>
    </row>
    <row r="391" spans="1:17" ht="18" customHeight="1" x14ac:dyDescent="0.15">
      <c r="A391" s="1392"/>
      <c r="B391" s="1415" t="s">
        <v>2390</v>
      </c>
      <c r="C391" s="1416"/>
      <c r="D391" s="1377" t="s">
        <v>2250</v>
      </c>
      <c r="E391" s="1377"/>
      <c r="F391" s="1378">
        <v>4468579</v>
      </c>
      <c r="G391" s="1378"/>
      <c r="H391" s="1378"/>
      <c r="I391" s="1378"/>
      <c r="J391" s="1377" t="s">
        <v>2218</v>
      </c>
      <c r="K391" s="1377"/>
      <c r="L391" s="1377"/>
      <c r="M391" s="1377"/>
      <c r="N391" s="1377"/>
      <c r="O391" s="1469">
        <v>13623</v>
      </c>
      <c r="P391" s="1469"/>
      <c r="Q391" s="43">
        <v>516</v>
      </c>
    </row>
    <row r="392" spans="1:17" ht="18" customHeight="1" x14ac:dyDescent="0.15">
      <c r="A392" s="1392"/>
      <c r="B392" s="1365"/>
      <c r="C392" s="1366"/>
      <c r="D392" s="1365"/>
      <c r="E392" s="1366"/>
      <c r="F392" s="1365"/>
      <c r="G392" s="1367"/>
      <c r="H392" s="1367"/>
      <c r="I392" s="1366"/>
      <c r="J392" s="1365"/>
      <c r="K392" s="1367"/>
      <c r="L392" s="1367"/>
      <c r="M392" s="1367"/>
      <c r="N392" s="1366"/>
      <c r="O392" s="1429" t="s">
        <v>548</v>
      </c>
      <c r="P392" s="1430"/>
      <c r="Q392" s="40">
        <v>516</v>
      </c>
    </row>
    <row r="393" spans="1:17" ht="18" customHeight="1" x14ac:dyDescent="0.15">
      <c r="A393" s="1392"/>
      <c r="B393" s="1415" t="s">
        <v>2391</v>
      </c>
      <c r="C393" s="1416"/>
      <c r="D393" s="1377" t="s">
        <v>2250</v>
      </c>
      <c r="E393" s="1377"/>
      <c r="F393" s="1378">
        <v>4468582</v>
      </c>
      <c r="G393" s="1378"/>
      <c r="H393" s="1378"/>
      <c r="I393" s="1378"/>
      <c r="J393" s="1377" t="s">
        <v>2218</v>
      </c>
      <c r="K393" s="1377"/>
      <c r="L393" s="1377"/>
      <c r="M393" s="1377"/>
      <c r="N393" s="1377"/>
      <c r="O393" s="1469">
        <v>13623</v>
      </c>
      <c r="P393" s="1469"/>
      <c r="Q393" s="43">
        <v>516</v>
      </c>
    </row>
    <row r="394" spans="1:17" ht="17.75" customHeight="1" x14ac:dyDescent="0.15">
      <c r="A394" s="1393"/>
      <c r="B394" s="1365"/>
      <c r="C394" s="1366"/>
      <c r="D394" s="1365"/>
      <c r="E394" s="1366"/>
      <c r="F394" s="1365"/>
      <c r="G394" s="1367"/>
      <c r="H394" s="1367"/>
      <c r="I394" s="1366"/>
      <c r="J394" s="1365"/>
      <c r="K394" s="1367"/>
      <c r="L394" s="1367"/>
      <c r="M394" s="1367"/>
      <c r="N394" s="1366"/>
      <c r="O394" s="1429" t="s">
        <v>548</v>
      </c>
      <c r="P394" s="1430"/>
      <c r="Q394" s="40">
        <v>516</v>
      </c>
    </row>
    <row r="395" spans="1:17" ht="2" customHeight="1" x14ac:dyDescent="0.15"/>
    <row r="396" spans="1:17" ht="17.75" customHeight="1" x14ac:dyDescent="0.15">
      <c r="A396" s="1417" t="s">
        <v>2392</v>
      </c>
      <c r="B396" s="1418"/>
      <c r="C396" s="64" t="s">
        <v>2250</v>
      </c>
      <c r="D396" s="1375">
        <v>4468585</v>
      </c>
      <c r="E396" s="1375"/>
      <c r="F396" s="1373" t="s">
        <v>2218</v>
      </c>
      <c r="G396" s="1373"/>
      <c r="H396" s="1373"/>
      <c r="I396" s="1373"/>
      <c r="J396" s="1373"/>
      <c r="K396" s="1471">
        <v>13623</v>
      </c>
      <c r="L396" s="1471"/>
      <c r="M396" s="1471"/>
      <c r="N396" s="1423">
        <v>516</v>
      </c>
      <c r="O396" s="1423"/>
      <c r="P396" s="1423"/>
    </row>
    <row r="397" spans="1:17" ht="18" customHeight="1" x14ac:dyDescent="0.15">
      <c r="A397" s="1365"/>
      <c r="B397" s="1366"/>
      <c r="C397" s="62"/>
      <c r="D397" s="1365"/>
      <c r="E397" s="1366"/>
      <c r="F397" s="1365"/>
      <c r="G397" s="1367"/>
      <c r="H397" s="1367"/>
      <c r="I397" s="1367"/>
      <c r="J397" s="1366"/>
      <c r="K397" s="1429" t="s">
        <v>548</v>
      </c>
      <c r="L397" s="1447"/>
      <c r="M397" s="1430"/>
      <c r="N397" s="1431">
        <v>516</v>
      </c>
      <c r="O397" s="1457"/>
      <c r="P397" s="1432"/>
    </row>
    <row r="398" spans="1:17" ht="18" customHeight="1" x14ac:dyDescent="0.15">
      <c r="A398" s="1415" t="s">
        <v>2393</v>
      </c>
      <c r="B398" s="1416"/>
      <c r="C398" s="63" t="s">
        <v>2250</v>
      </c>
      <c r="D398" s="1378">
        <v>4468588</v>
      </c>
      <c r="E398" s="1378"/>
      <c r="F398" s="1377" t="s">
        <v>2218</v>
      </c>
      <c r="G398" s="1377"/>
      <c r="H398" s="1377"/>
      <c r="I398" s="1377"/>
      <c r="J398" s="1377"/>
      <c r="K398" s="1469">
        <v>13623</v>
      </c>
      <c r="L398" s="1469"/>
      <c r="M398" s="1469"/>
      <c r="N398" s="1411">
        <v>516</v>
      </c>
      <c r="O398" s="1411"/>
      <c r="P398" s="1411"/>
    </row>
    <row r="399" spans="1:17" ht="18" customHeight="1" x14ac:dyDescent="0.15">
      <c r="A399" s="1365"/>
      <c r="B399" s="1366"/>
      <c r="C399" s="62"/>
      <c r="D399" s="1365"/>
      <c r="E399" s="1366"/>
      <c r="F399" s="1365"/>
      <c r="G399" s="1367"/>
      <c r="H399" s="1367"/>
      <c r="I399" s="1367"/>
      <c r="J399" s="1366"/>
      <c r="K399" s="1429" t="s">
        <v>548</v>
      </c>
      <c r="L399" s="1447"/>
      <c r="M399" s="1430"/>
      <c r="N399" s="1431">
        <v>516</v>
      </c>
      <c r="O399" s="1457"/>
      <c r="P399" s="1432"/>
    </row>
    <row r="400" spans="1:17" ht="18" customHeight="1" x14ac:dyDescent="0.15">
      <c r="A400" s="1415" t="s">
        <v>2394</v>
      </c>
      <c r="B400" s="1416"/>
      <c r="C400" s="63" t="s">
        <v>2250</v>
      </c>
      <c r="D400" s="1378">
        <v>4468591</v>
      </c>
      <c r="E400" s="1378"/>
      <c r="F400" s="1377" t="s">
        <v>2218</v>
      </c>
      <c r="G400" s="1377"/>
      <c r="H400" s="1377"/>
      <c r="I400" s="1377"/>
      <c r="J400" s="1377"/>
      <c r="K400" s="1469">
        <v>13623</v>
      </c>
      <c r="L400" s="1469"/>
      <c r="M400" s="1469"/>
      <c r="N400" s="1411">
        <v>516</v>
      </c>
      <c r="O400" s="1411"/>
      <c r="P400" s="1411"/>
    </row>
    <row r="401" spans="1:16" ht="18" customHeight="1" x14ac:dyDescent="0.15">
      <c r="A401" s="1365"/>
      <c r="B401" s="1366"/>
      <c r="C401" s="62"/>
      <c r="D401" s="1365"/>
      <c r="E401" s="1366"/>
      <c r="F401" s="1365"/>
      <c r="G401" s="1367"/>
      <c r="H401" s="1367"/>
      <c r="I401" s="1367"/>
      <c r="J401" s="1366"/>
      <c r="K401" s="1429" t="s">
        <v>548</v>
      </c>
      <c r="L401" s="1447"/>
      <c r="M401" s="1430"/>
      <c r="N401" s="1431">
        <v>516</v>
      </c>
      <c r="O401" s="1457"/>
      <c r="P401" s="1432"/>
    </row>
    <row r="402" spans="1:16" ht="18" customHeight="1" x14ac:dyDescent="0.15">
      <c r="A402" s="1415" t="s">
        <v>2395</v>
      </c>
      <c r="B402" s="1416"/>
      <c r="C402" s="63" t="s">
        <v>2250</v>
      </c>
      <c r="D402" s="1378">
        <v>4468594</v>
      </c>
      <c r="E402" s="1378"/>
      <c r="F402" s="1377" t="s">
        <v>2218</v>
      </c>
      <c r="G402" s="1377"/>
      <c r="H402" s="1377"/>
      <c r="I402" s="1377"/>
      <c r="J402" s="1377"/>
      <c r="K402" s="1469">
        <v>13623</v>
      </c>
      <c r="L402" s="1469"/>
      <c r="M402" s="1469"/>
      <c r="N402" s="1411">
        <v>516</v>
      </c>
      <c r="O402" s="1411"/>
      <c r="P402" s="1411"/>
    </row>
    <row r="403" spans="1:16" ht="18" customHeight="1" x14ac:dyDescent="0.15">
      <c r="A403" s="1365"/>
      <c r="B403" s="1366"/>
      <c r="C403" s="62"/>
      <c r="D403" s="1365"/>
      <c r="E403" s="1366"/>
      <c r="F403" s="1365"/>
      <c r="G403" s="1367"/>
      <c r="H403" s="1367"/>
      <c r="I403" s="1367"/>
      <c r="J403" s="1366"/>
      <c r="K403" s="1429" t="s">
        <v>548</v>
      </c>
      <c r="L403" s="1447"/>
      <c r="M403" s="1430"/>
      <c r="N403" s="1431">
        <v>516</v>
      </c>
      <c r="O403" s="1457"/>
      <c r="P403" s="1432"/>
    </row>
    <row r="404" spans="1:16" ht="18" customHeight="1" x14ac:dyDescent="0.15">
      <c r="A404" s="1415" t="s">
        <v>2396</v>
      </c>
      <c r="B404" s="1416"/>
      <c r="C404" s="63" t="s">
        <v>2250</v>
      </c>
      <c r="D404" s="1378">
        <v>4468597</v>
      </c>
      <c r="E404" s="1378"/>
      <c r="F404" s="1377" t="s">
        <v>2218</v>
      </c>
      <c r="G404" s="1377"/>
      <c r="H404" s="1377"/>
      <c r="I404" s="1377"/>
      <c r="J404" s="1377"/>
      <c r="K404" s="1469">
        <v>13623</v>
      </c>
      <c r="L404" s="1469"/>
      <c r="M404" s="1469"/>
      <c r="N404" s="1411">
        <v>516</v>
      </c>
      <c r="O404" s="1411"/>
      <c r="P404" s="1411"/>
    </row>
    <row r="405" spans="1:16" ht="18" customHeight="1" x14ac:dyDescent="0.15">
      <c r="A405" s="1365"/>
      <c r="B405" s="1366"/>
      <c r="C405" s="62"/>
      <c r="D405" s="1365"/>
      <c r="E405" s="1366"/>
      <c r="F405" s="1365"/>
      <c r="G405" s="1367"/>
      <c r="H405" s="1367"/>
      <c r="I405" s="1367"/>
      <c r="J405" s="1366"/>
      <c r="K405" s="1429" t="s">
        <v>548</v>
      </c>
      <c r="L405" s="1447"/>
      <c r="M405" s="1430"/>
      <c r="N405" s="1431">
        <v>516</v>
      </c>
      <c r="O405" s="1457"/>
      <c r="P405" s="1432"/>
    </row>
    <row r="406" spans="1:16" ht="18" customHeight="1" x14ac:dyDescent="0.15">
      <c r="A406" s="1415" t="s">
        <v>2397</v>
      </c>
      <c r="B406" s="1416"/>
      <c r="C406" s="63" t="s">
        <v>2250</v>
      </c>
      <c r="D406" s="1378">
        <v>4468600</v>
      </c>
      <c r="E406" s="1378"/>
      <c r="F406" s="1377" t="s">
        <v>2218</v>
      </c>
      <c r="G406" s="1377"/>
      <c r="H406" s="1377"/>
      <c r="I406" s="1377"/>
      <c r="J406" s="1377"/>
      <c r="K406" s="1469">
        <v>13623</v>
      </c>
      <c r="L406" s="1469"/>
      <c r="M406" s="1469"/>
      <c r="N406" s="1411">
        <v>516</v>
      </c>
      <c r="O406" s="1411"/>
      <c r="P406" s="1411"/>
    </row>
    <row r="407" spans="1:16" ht="18" customHeight="1" x14ac:dyDescent="0.15">
      <c r="A407" s="1365"/>
      <c r="B407" s="1366"/>
      <c r="C407" s="62"/>
      <c r="D407" s="1365"/>
      <c r="E407" s="1366"/>
      <c r="F407" s="1365"/>
      <c r="G407" s="1367"/>
      <c r="H407" s="1367"/>
      <c r="I407" s="1367"/>
      <c r="J407" s="1366"/>
      <c r="K407" s="1429" t="s">
        <v>548</v>
      </c>
      <c r="L407" s="1447"/>
      <c r="M407" s="1430"/>
      <c r="N407" s="1431">
        <v>516</v>
      </c>
      <c r="O407" s="1457"/>
      <c r="P407" s="1432"/>
    </row>
    <row r="408" spans="1:16" ht="18" customHeight="1" x14ac:dyDescent="0.15">
      <c r="A408" s="1415" t="s">
        <v>2398</v>
      </c>
      <c r="B408" s="1416"/>
      <c r="C408" s="63" t="s">
        <v>2250</v>
      </c>
      <c r="D408" s="1378">
        <v>4468603</v>
      </c>
      <c r="E408" s="1378"/>
      <c r="F408" s="1377" t="s">
        <v>2218</v>
      </c>
      <c r="G408" s="1377"/>
      <c r="H408" s="1377"/>
      <c r="I408" s="1377"/>
      <c r="J408" s="1377"/>
      <c r="K408" s="1469">
        <v>13623</v>
      </c>
      <c r="L408" s="1469"/>
      <c r="M408" s="1469"/>
      <c r="N408" s="1411">
        <v>516</v>
      </c>
      <c r="O408" s="1411"/>
      <c r="P408" s="1411"/>
    </row>
    <row r="409" spans="1:16" ht="18" customHeight="1" x14ac:dyDescent="0.15">
      <c r="A409" s="1365"/>
      <c r="B409" s="1366"/>
      <c r="C409" s="62"/>
      <c r="D409" s="1365"/>
      <c r="E409" s="1366"/>
      <c r="F409" s="1365"/>
      <c r="G409" s="1367"/>
      <c r="H409" s="1367"/>
      <c r="I409" s="1367"/>
      <c r="J409" s="1366"/>
      <c r="K409" s="1429" t="s">
        <v>548</v>
      </c>
      <c r="L409" s="1447"/>
      <c r="M409" s="1430"/>
      <c r="N409" s="1431">
        <v>516</v>
      </c>
      <c r="O409" s="1457"/>
      <c r="P409" s="1432"/>
    </row>
    <row r="410" spans="1:16" ht="18" customHeight="1" x14ac:dyDescent="0.15">
      <c r="A410" s="1415" t="s">
        <v>2399</v>
      </c>
      <c r="B410" s="1416"/>
      <c r="C410" s="63" t="s">
        <v>2250</v>
      </c>
      <c r="D410" s="1378">
        <v>4468606</v>
      </c>
      <c r="E410" s="1378"/>
      <c r="F410" s="1377" t="s">
        <v>2218</v>
      </c>
      <c r="G410" s="1377"/>
      <c r="H410" s="1377"/>
      <c r="I410" s="1377"/>
      <c r="J410" s="1377"/>
      <c r="K410" s="1469">
        <v>13623</v>
      </c>
      <c r="L410" s="1469"/>
      <c r="M410" s="1469"/>
      <c r="N410" s="1411">
        <v>516</v>
      </c>
      <c r="O410" s="1411"/>
      <c r="P410" s="1411"/>
    </row>
    <row r="411" spans="1:16" ht="18" customHeight="1" x14ac:dyDescent="0.15">
      <c r="A411" s="1365"/>
      <c r="B411" s="1366"/>
      <c r="C411" s="62"/>
      <c r="D411" s="1365"/>
      <c r="E411" s="1366"/>
      <c r="F411" s="1365"/>
      <c r="G411" s="1367"/>
      <c r="H411" s="1367"/>
      <c r="I411" s="1367"/>
      <c r="J411" s="1366"/>
      <c r="K411" s="1429" t="s">
        <v>548</v>
      </c>
      <c r="L411" s="1447"/>
      <c r="M411" s="1430"/>
      <c r="N411" s="1431">
        <v>516</v>
      </c>
      <c r="O411" s="1457"/>
      <c r="P411" s="1432"/>
    </row>
    <row r="412" spans="1:16" ht="18" customHeight="1" x14ac:dyDescent="0.15">
      <c r="A412" s="1415" t="s">
        <v>2400</v>
      </c>
      <c r="B412" s="1416"/>
      <c r="C412" s="63" t="s">
        <v>2250</v>
      </c>
      <c r="D412" s="1378">
        <v>4468609</v>
      </c>
      <c r="E412" s="1378"/>
      <c r="F412" s="1377" t="s">
        <v>2218</v>
      </c>
      <c r="G412" s="1377"/>
      <c r="H412" s="1377"/>
      <c r="I412" s="1377"/>
      <c r="J412" s="1377"/>
      <c r="K412" s="1469">
        <v>13623</v>
      </c>
      <c r="L412" s="1469"/>
      <c r="M412" s="1469"/>
      <c r="N412" s="1411">
        <v>516</v>
      </c>
      <c r="O412" s="1411"/>
      <c r="P412" s="1411"/>
    </row>
    <row r="413" spans="1:16" ht="18" customHeight="1" x14ac:dyDescent="0.15">
      <c r="A413" s="1365"/>
      <c r="B413" s="1366"/>
      <c r="C413" s="62"/>
      <c r="D413" s="1365"/>
      <c r="E413" s="1366"/>
      <c r="F413" s="1365"/>
      <c r="G413" s="1367"/>
      <c r="H413" s="1367"/>
      <c r="I413" s="1367"/>
      <c r="J413" s="1366"/>
      <c r="K413" s="1429" t="s">
        <v>548</v>
      </c>
      <c r="L413" s="1447"/>
      <c r="M413" s="1430"/>
      <c r="N413" s="1431">
        <v>516</v>
      </c>
      <c r="O413" s="1457"/>
      <c r="P413" s="1432"/>
    </row>
    <row r="414" spans="1:16" ht="18" customHeight="1" x14ac:dyDescent="0.15">
      <c r="A414" s="1415" t="s">
        <v>2401</v>
      </c>
      <c r="B414" s="1416"/>
      <c r="C414" s="63" t="s">
        <v>2250</v>
      </c>
      <c r="D414" s="1378">
        <v>4468612</v>
      </c>
      <c r="E414" s="1378"/>
      <c r="F414" s="1377" t="s">
        <v>2218</v>
      </c>
      <c r="G414" s="1377"/>
      <c r="H414" s="1377"/>
      <c r="I414" s="1377"/>
      <c r="J414" s="1377"/>
      <c r="K414" s="1469">
        <v>13623</v>
      </c>
      <c r="L414" s="1469"/>
      <c r="M414" s="1469"/>
      <c r="N414" s="1411">
        <v>516</v>
      </c>
      <c r="O414" s="1411"/>
      <c r="P414" s="1411"/>
    </row>
    <row r="415" spans="1:16" ht="18" customHeight="1" x14ac:dyDescent="0.15">
      <c r="A415" s="1365"/>
      <c r="B415" s="1366"/>
      <c r="C415" s="62"/>
      <c r="D415" s="1365"/>
      <c r="E415" s="1366"/>
      <c r="F415" s="1365"/>
      <c r="G415" s="1367"/>
      <c r="H415" s="1367"/>
      <c r="I415" s="1367"/>
      <c r="J415" s="1366"/>
      <c r="K415" s="1429" t="s">
        <v>548</v>
      </c>
      <c r="L415" s="1447"/>
      <c r="M415" s="1430"/>
      <c r="N415" s="1431">
        <v>516</v>
      </c>
      <c r="O415" s="1457"/>
      <c r="P415" s="1432"/>
    </row>
    <row r="416" spans="1:16" ht="18" customHeight="1" x14ac:dyDescent="0.15">
      <c r="A416" s="1415" t="s">
        <v>2402</v>
      </c>
      <c r="B416" s="1416"/>
      <c r="C416" s="63" t="s">
        <v>2250</v>
      </c>
      <c r="D416" s="1378">
        <v>4468615</v>
      </c>
      <c r="E416" s="1378"/>
      <c r="F416" s="1377" t="s">
        <v>2218</v>
      </c>
      <c r="G416" s="1377"/>
      <c r="H416" s="1377"/>
      <c r="I416" s="1377"/>
      <c r="J416" s="1377"/>
      <c r="K416" s="1469">
        <v>13623</v>
      </c>
      <c r="L416" s="1469"/>
      <c r="M416" s="1469"/>
      <c r="N416" s="1411">
        <v>516</v>
      </c>
      <c r="O416" s="1411"/>
      <c r="P416" s="1411"/>
    </row>
    <row r="417" spans="1:18" ht="18" customHeight="1" x14ac:dyDescent="0.15">
      <c r="A417" s="1365"/>
      <c r="B417" s="1366"/>
      <c r="C417" s="62"/>
      <c r="D417" s="1365"/>
      <c r="E417" s="1366"/>
      <c r="F417" s="1365"/>
      <c r="G417" s="1367"/>
      <c r="H417" s="1367"/>
      <c r="I417" s="1367"/>
      <c r="J417" s="1366"/>
      <c r="K417" s="1429" t="s">
        <v>548</v>
      </c>
      <c r="L417" s="1447"/>
      <c r="M417" s="1430"/>
      <c r="N417" s="1431">
        <v>516</v>
      </c>
      <c r="O417" s="1457"/>
      <c r="P417" s="1432"/>
    </row>
    <row r="418" spans="1:18" ht="18" customHeight="1" x14ac:dyDescent="0.15">
      <c r="A418" s="1415" t="s">
        <v>2403</v>
      </c>
      <c r="B418" s="1416"/>
      <c r="C418" s="63" t="s">
        <v>2250</v>
      </c>
      <c r="D418" s="1378">
        <v>4468618</v>
      </c>
      <c r="E418" s="1378"/>
      <c r="F418" s="1377" t="s">
        <v>2218</v>
      </c>
      <c r="G418" s="1377"/>
      <c r="H418" s="1377"/>
      <c r="I418" s="1377"/>
      <c r="J418" s="1377"/>
      <c r="K418" s="1469">
        <v>13623</v>
      </c>
      <c r="L418" s="1469"/>
      <c r="M418" s="1469"/>
      <c r="N418" s="1411">
        <v>516</v>
      </c>
      <c r="O418" s="1411"/>
      <c r="P418" s="1411"/>
    </row>
    <row r="419" spans="1:18" ht="18" customHeight="1" x14ac:dyDescent="0.15">
      <c r="A419" s="1365"/>
      <c r="B419" s="1366"/>
      <c r="C419" s="62"/>
      <c r="D419" s="1365"/>
      <c r="E419" s="1366"/>
      <c r="F419" s="1365"/>
      <c r="G419" s="1367"/>
      <c r="H419" s="1367"/>
      <c r="I419" s="1367"/>
      <c r="J419" s="1366"/>
      <c r="K419" s="1429" t="s">
        <v>548</v>
      </c>
      <c r="L419" s="1447"/>
      <c r="M419" s="1430"/>
      <c r="N419" s="1431">
        <v>516</v>
      </c>
      <c r="O419" s="1457"/>
      <c r="P419" s="1432"/>
    </row>
    <row r="420" spans="1:18" ht="18" customHeight="1" x14ac:dyDescent="0.15">
      <c r="A420" s="1415" t="s">
        <v>2404</v>
      </c>
      <c r="B420" s="1416"/>
      <c r="C420" s="63" t="s">
        <v>2250</v>
      </c>
      <c r="D420" s="1378">
        <v>4468621</v>
      </c>
      <c r="E420" s="1378"/>
      <c r="F420" s="1377" t="s">
        <v>2218</v>
      </c>
      <c r="G420" s="1377"/>
      <c r="H420" s="1377"/>
      <c r="I420" s="1377"/>
      <c r="J420" s="1377"/>
      <c r="K420" s="1469">
        <v>13623</v>
      </c>
      <c r="L420" s="1469"/>
      <c r="M420" s="1469"/>
      <c r="N420" s="1411">
        <v>516</v>
      </c>
      <c r="O420" s="1411"/>
      <c r="P420" s="1411"/>
    </row>
    <row r="421" spans="1:18" ht="18" customHeight="1" x14ac:dyDescent="0.15">
      <c r="A421" s="1365"/>
      <c r="B421" s="1366"/>
      <c r="C421" s="62"/>
      <c r="D421" s="1365"/>
      <c r="E421" s="1366"/>
      <c r="F421" s="1365"/>
      <c r="G421" s="1367"/>
      <c r="H421" s="1367"/>
      <c r="I421" s="1367"/>
      <c r="J421" s="1366"/>
      <c r="K421" s="1429" t="s">
        <v>548</v>
      </c>
      <c r="L421" s="1447"/>
      <c r="M421" s="1430"/>
      <c r="N421" s="1431">
        <v>516</v>
      </c>
      <c r="O421" s="1457"/>
      <c r="P421" s="1432"/>
    </row>
    <row r="422" spans="1:18" ht="18" customHeight="1" x14ac:dyDescent="0.15">
      <c r="A422" s="1415" t="s">
        <v>2405</v>
      </c>
      <c r="B422" s="1416"/>
      <c r="C422" s="63" t="s">
        <v>2250</v>
      </c>
      <c r="D422" s="1378">
        <v>4468624</v>
      </c>
      <c r="E422" s="1378"/>
      <c r="F422" s="1377" t="s">
        <v>2218</v>
      </c>
      <c r="G422" s="1377"/>
      <c r="H422" s="1377"/>
      <c r="I422" s="1377"/>
      <c r="J422" s="1377"/>
      <c r="K422" s="1469">
        <v>13623</v>
      </c>
      <c r="L422" s="1469"/>
      <c r="M422" s="1469"/>
      <c r="N422" s="1411">
        <v>516</v>
      </c>
      <c r="O422" s="1411"/>
      <c r="P422" s="1411"/>
    </row>
    <row r="423" spans="1:18" ht="18" customHeight="1" x14ac:dyDescent="0.15">
      <c r="A423" s="1365"/>
      <c r="B423" s="1366"/>
      <c r="C423" s="62"/>
      <c r="D423" s="1365"/>
      <c r="E423" s="1366"/>
      <c r="F423" s="1365"/>
      <c r="G423" s="1367"/>
      <c r="H423" s="1367"/>
      <c r="I423" s="1367"/>
      <c r="J423" s="1366"/>
      <c r="K423" s="1429" t="s">
        <v>548</v>
      </c>
      <c r="L423" s="1447"/>
      <c r="M423" s="1430"/>
      <c r="N423" s="1431">
        <v>516</v>
      </c>
      <c r="O423" s="1457"/>
      <c r="P423" s="1432"/>
    </row>
    <row r="424" spans="1:18" ht="18" customHeight="1" x14ac:dyDescent="0.15">
      <c r="A424" s="1415" t="s">
        <v>2406</v>
      </c>
      <c r="B424" s="1416"/>
      <c r="C424" s="63" t="s">
        <v>2250</v>
      </c>
      <c r="D424" s="1378">
        <v>4468627</v>
      </c>
      <c r="E424" s="1378"/>
      <c r="F424" s="1377" t="s">
        <v>2218</v>
      </c>
      <c r="G424" s="1377"/>
      <c r="H424" s="1377"/>
      <c r="I424" s="1377"/>
      <c r="J424" s="1377"/>
      <c r="K424" s="1469">
        <v>13623</v>
      </c>
      <c r="L424" s="1469"/>
      <c r="M424" s="1469"/>
      <c r="N424" s="1411">
        <v>516</v>
      </c>
      <c r="O424" s="1411"/>
      <c r="P424" s="1411"/>
    </row>
    <row r="425" spans="1:18" ht="18" customHeight="1" x14ac:dyDescent="0.15">
      <c r="A425" s="1365"/>
      <c r="B425" s="1366"/>
      <c r="C425" s="62"/>
      <c r="D425" s="1365"/>
      <c r="E425" s="1366"/>
      <c r="F425" s="1365"/>
      <c r="G425" s="1367"/>
      <c r="H425" s="1367"/>
      <c r="I425" s="1367"/>
      <c r="J425" s="1366"/>
      <c r="K425" s="1429" t="s">
        <v>548</v>
      </c>
      <c r="L425" s="1447"/>
      <c r="M425" s="1430"/>
      <c r="N425" s="1431">
        <v>516</v>
      </c>
      <c r="O425" s="1457"/>
      <c r="P425" s="1432"/>
    </row>
    <row r="426" spans="1:18" ht="18" customHeight="1" x14ac:dyDescent="0.15">
      <c r="A426" s="1415" t="s">
        <v>2407</v>
      </c>
      <c r="B426" s="1416"/>
      <c r="C426" s="63" t="s">
        <v>2250</v>
      </c>
      <c r="D426" s="1378">
        <v>4468630</v>
      </c>
      <c r="E426" s="1378"/>
      <c r="F426" s="1377" t="s">
        <v>2218</v>
      </c>
      <c r="G426" s="1377"/>
      <c r="H426" s="1377"/>
      <c r="I426" s="1377"/>
      <c r="J426" s="1377"/>
      <c r="K426" s="1469">
        <v>13623</v>
      </c>
      <c r="L426" s="1469"/>
      <c r="M426" s="1469"/>
      <c r="N426" s="1411">
        <v>516</v>
      </c>
      <c r="O426" s="1411"/>
      <c r="P426" s="1411"/>
    </row>
    <row r="427" spans="1:18" ht="18" customHeight="1" x14ac:dyDescent="0.15">
      <c r="A427" s="1365"/>
      <c r="B427" s="1366"/>
      <c r="C427" s="62"/>
      <c r="D427" s="1365"/>
      <c r="E427" s="1366"/>
      <c r="F427" s="1365"/>
      <c r="G427" s="1367"/>
      <c r="H427" s="1367"/>
      <c r="I427" s="1367"/>
      <c r="J427" s="1366"/>
      <c r="K427" s="1429" t="s">
        <v>548</v>
      </c>
      <c r="L427" s="1447"/>
      <c r="M427" s="1430"/>
      <c r="N427" s="1431">
        <v>516</v>
      </c>
      <c r="O427" s="1457"/>
      <c r="P427" s="1432"/>
    </row>
    <row r="428" spans="1:18" ht="18" customHeight="1" x14ac:dyDescent="0.15">
      <c r="A428" s="1415" t="s">
        <v>2408</v>
      </c>
      <c r="B428" s="1416"/>
      <c r="C428" s="45"/>
      <c r="D428" s="1378">
        <v>4467427</v>
      </c>
      <c r="E428" s="1378"/>
      <c r="F428" s="1377" t="s">
        <v>547</v>
      </c>
      <c r="G428" s="1377"/>
      <c r="H428" s="1377"/>
      <c r="I428" s="1377"/>
      <c r="J428" s="1377"/>
      <c r="K428" s="1441"/>
      <c r="L428" s="1441"/>
      <c r="M428" s="1441"/>
      <c r="N428" s="1411">
        <v>269</v>
      </c>
      <c r="O428" s="1411"/>
      <c r="P428" s="1411"/>
    </row>
    <row r="429" spans="1:18" ht="18" customHeight="1" x14ac:dyDescent="0.15">
      <c r="A429" s="1365"/>
      <c r="B429" s="1366"/>
      <c r="C429" s="62"/>
      <c r="D429" s="1365"/>
      <c r="E429" s="1366"/>
      <c r="F429" s="1365"/>
      <c r="G429" s="1367"/>
      <c r="H429" s="1367"/>
      <c r="I429" s="1367"/>
      <c r="J429" s="1366"/>
      <c r="K429" s="1429" t="s">
        <v>548</v>
      </c>
      <c r="L429" s="1447"/>
      <c r="M429" s="1430"/>
      <c r="N429" s="1431">
        <v>269</v>
      </c>
      <c r="O429" s="1457"/>
      <c r="P429" s="1432"/>
    </row>
    <row r="430" spans="1:18" ht="35.75" customHeight="1" x14ac:dyDescent="0.15">
      <c r="A430" s="1415" t="s">
        <v>2409</v>
      </c>
      <c r="B430" s="1416"/>
      <c r="C430" s="71"/>
      <c r="D430" s="1368" t="s">
        <v>2410</v>
      </c>
      <c r="E430" s="1368"/>
      <c r="F430" s="1368" t="s">
        <v>592</v>
      </c>
      <c r="G430" s="1368"/>
      <c r="H430" s="1368"/>
      <c r="I430" s="1368"/>
      <c r="J430" s="1368"/>
      <c r="K430" s="1379"/>
      <c r="L430" s="1379"/>
      <c r="M430" s="1379"/>
      <c r="N430" s="1460" t="s">
        <v>2411</v>
      </c>
      <c r="O430" s="1460"/>
      <c r="P430" s="1460"/>
    </row>
    <row r="431" spans="1:18" ht="14.25" customHeight="1" x14ac:dyDescent="0.15">
      <c r="A431" s="1428" t="s">
        <v>2225</v>
      </c>
      <c r="B431" s="1428"/>
      <c r="C431" s="1428"/>
      <c r="D431" s="1428"/>
      <c r="E431" s="1428"/>
      <c r="F431" s="1428"/>
      <c r="G431" s="1428"/>
      <c r="H431" s="1428"/>
      <c r="I431" s="1428"/>
      <c r="J431" s="1428"/>
      <c r="K431" s="1428"/>
      <c r="L431" s="1428"/>
      <c r="M431" s="1428"/>
      <c r="N431" s="1428"/>
      <c r="O431" s="1428"/>
      <c r="P431" s="1428"/>
      <c r="Q431" s="1428"/>
      <c r="R431" s="1428"/>
    </row>
    <row r="432" spans="1:18" ht="17.75" customHeight="1" x14ac:dyDescent="0.15">
      <c r="A432" s="1365"/>
      <c r="B432" s="1366"/>
      <c r="C432" s="62"/>
      <c r="D432" s="1365"/>
      <c r="E432" s="1366"/>
      <c r="F432" s="1365"/>
      <c r="G432" s="1367"/>
      <c r="H432" s="1367"/>
      <c r="I432" s="1367"/>
      <c r="J432" s="1366"/>
      <c r="K432" s="1429" t="s">
        <v>548</v>
      </c>
      <c r="L432" s="1447"/>
      <c r="M432" s="1430"/>
      <c r="N432" s="1448">
        <v>2679</v>
      </c>
      <c r="O432" s="1449"/>
      <c r="P432" s="1450"/>
    </row>
    <row r="433" spans="1:16" ht="18" customHeight="1" x14ac:dyDescent="0.15">
      <c r="A433" s="1415" t="s">
        <v>2412</v>
      </c>
      <c r="B433" s="1416"/>
      <c r="C433" s="45"/>
      <c r="D433" s="1378">
        <v>4467745</v>
      </c>
      <c r="E433" s="1378"/>
      <c r="F433" s="1377" t="s">
        <v>547</v>
      </c>
      <c r="G433" s="1377"/>
      <c r="H433" s="1377"/>
      <c r="I433" s="1377"/>
      <c r="J433" s="1377"/>
      <c r="K433" s="1441"/>
      <c r="L433" s="1441"/>
      <c r="M433" s="1441"/>
      <c r="N433" s="1411">
        <v>516</v>
      </c>
      <c r="O433" s="1411"/>
      <c r="P433" s="1411"/>
    </row>
    <row r="434" spans="1:16" ht="18" customHeight="1" x14ac:dyDescent="0.15">
      <c r="A434" s="1365"/>
      <c r="B434" s="1366"/>
      <c r="C434" s="62"/>
      <c r="D434" s="1365"/>
      <c r="E434" s="1366"/>
      <c r="F434" s="1365"/>
      <c r="G434" s="1367"/>
      <c r="H434" s="1367"/>
      <c r="I434" s="1367"/>
      <c r="J434" s="1366"/>
      <c r="K434" s="1429" t="s">
        <v>548</v>
      </c>
      <c r="L434" s="1447"/>
      <c r="M434" s="1430"/>
      <c r="N434" s="1431">
        <v>516</v>
      </c>
      <c r="O434" s="1457"/>
      <c r="P434" s="1432"/>
    </row>
    <row r="435" spans="1:16" ht="26.25" customHeight="1" x14ac:dyDescent="0.15">
      <c r="A435" s="1415" t="s">
        <v>2413</v>
      </c>
      <c r="B435" s="1416"/>
      <c r="C435" s="63" t="s">
        <v>2414</v>
      </c>
      <c r="D435" s="1378">
        <v>4468355</v>
      </c>
      <c r="E435" s="1378"/>
      <c r="F435" s="1377" t="s">
        <v>2218</v>
      </c>
      <c r="G435" s="1377"/>
      <c r="H435" s="1377"/>
      <c r="I435" s="1377"/>
      <c r="J435" s="1377"/>
      <c r="K435" s="1439">
        <v>8117</v>
      </c>
      <c r="L435" s="1439"/>
      <c r="M435" s="1439"/>
      <c r="N435" s="1411">
        <v>445</v>
      </c>
      <c r="O435" s="1411"/>
      <c r="P435" s="1411"/>
    </row>
    <row r="436" spans="1:16" ht="18" customHeight="1" x14ac:dyDescent="0.15">
      <c r="A436" s="1365"/>
      <c r="B436" s="1366"/>
      <c r="C436" s="62"/>
      <c r="D436" s="1365"/>
      <c r="E436" s="1366"/>
      <c r="F436" s="1365"/>
      <c r="G436" s="1367"/>
      <c r="H436" s="1367"/>
      <c r="I436" s="1367"/>
      <c r="J436" s="1366"/>
      <c r="K436" s="1429" t="s">
        <v>548</v>
      </c>
      <c r="L436" s="1447"/>
      <c r="M436" s="1430"/>
      <c r="N436" s="1431">
        <v>445</v>
      </c>
      <c r="O436" s="1457"/>
      <c r="P436" s="1432"/>
    </row>
    <row r="437" spans="1:16" ht="26.25" customHeight="1" x14ac:dyDescent="0.15">
      <c r="A437" s="1415" t="s">
        <v>2415</v>
      </c>
      <c r="B437" s="1416"/>
      <c r="C437" s="63" t="s">
        <v>2414</v>
      </c>
      <c r="D437" s="1378">
        <v>4468358</v>
      </c>
      <c r="E437" s="1378"/>
      <c r="F437" s="1377" t="s">
        <v>2218</v>
      </c>
      <c r="G437" s="1377"/>
      <c r="H437" s="1377"/>
      <c r="I437" s="1377"/>
      <c r="J437" s="1377"/>
      <c r="K437" s="1439">
        <v>8117</v>
      </c>
      <c r="L437" s="1439"/>
      <c r="M437" s="1439"/>
      <c r="N437" s="1411">
        <v>445</v>
      </c>
      <c r="O437" s="1411"/>
      <c r="P437" s="1411"/>
    </row>
    <row r="438" spans="1:16" ht="18" customHeight="1" x14ac:dyDescent="0.15">
      <c r="A438" s="1365"/>
      <c r="B438" s="1366"/>
      <c r="C438" s="62"/>
      <c r="D438" s="1365"/>
      <c r="E438" s="1366"/>
      <c r="F438" s="1365"/>
      <c r="G438" s="1367"/>
      <c r="H438" s="1367"/>
      <c r="I438" s="1367"/>
      <c r="J438" s="1366"/>
      <c r="K438" s="1429" t="s">
        <v>548</v>
      </c>
      <c r="L438" s="1447"/>
      <c r="M438" s="1430"/>
      <c r="N438" s="1431">
        <v>445</v>
      </c>
      <c r="O438" s="1457"/>
      <c r="P438" s="1432"/>
    </row>
    <row r="439" spans="1:16" ht="26.25" customHeight="1" x14ac:dyDescent="0.15">
      <c r="A439" s="1415" t="s">
        <v>2416</v>
      </c>
      <c r="B439" s="1416"/>
      <c r="C439" s="63" t="s">
        <v>2414</v>
      </c>
      <c r="D439" s="1378">
        <v>4468361</v>
      </c>
      <c r="E439" s="1378"/>
      <c r="F439" s="1377" t="s">
        <v>2218</v>
      </c>
      <c r="G439" s="1377"/>
      <c r="H439" s="1377"/>
      <c r="I439" s="1377"/>
      <c r="J439" s="1377"/>
      <c r="K439" s="1439">
        <v>8117</v>
      </c>
      <c r="L439" s="1439"/>
      <c r="M439" s="1439"/>
      <c r="N439" s="1411">
        <v>445</v>
      </c>
      <c r="O439" s="1411"/>
      <c r="P439" s="1411"/>
    </row>
    <row r="440" spans="1:16" ht="18" customHeight="1" x14ac:dyDescent="0.15">
      <c r="A440" s="1365"/>
      <c r="B440" s="1366"/>
      <c r="C440" s="62"/>
      <c r="D440" s="1365"/>
      <c r="E440" s="1366"/>
      <c r="F440" s="1365"/>
      <c r="G440" s="1367"/>
      <c r="H440" s="1367"/>
      <c r="I440" s="1367"/>
      <c r="J440" s="1366"/>
      <c r="K440" s="1429" t="s">
        <v>548</v>
      </c>
      <c r="L440" s="1447"/>
      <c r="M440" s="1430"/>
      <c r="N440" s="1431">
        <v>445</v>
      </c>
      <c r="O440" s="1457"/>
      <c r="P440" s="1432"/>
    </row>
    <row r="441" spans="1:16" ht="26.25" customHeight="1" x14ac:dyDescent="0.15">
      <c r="A441" s="1415" t="s">
        <v>2417</v>
      </c>
      <c r="B441" s="1416"/>
      <c r="C441" s="63" t="s">
        <v>2414</v>
      </c>
      <c r="D441" s="1378">
        <v>4468364</v>
      </c>
      <c r="E441" s="1378"/>
      <c r="F441" s="1377" t="s">
        <v>2218</v>
      </c>
      <c r="G441" s="1377"/>
      <c r="H441" s="1377"/>
      <c r="I441" s="1377"/>
      <c r="J441" s="1377"/>
      <c r="K441" s="1439">
        <v>8117</v>
      </c>
      <c r="L441" s="1439"/>
      <c r="M441" s="1439"/>
      <c r="N441" s="1411">
        <v>445</v>
      </c>
      <c r="O441" s="1411"/>
      <c r="P441" s="1411"/>
    </row>
    <row r="442" spans="1:16" ht="18" customHeight="1" x14ac:dyDescent="0.15">
      <c r="A442" s="1365"/>
      <c r="B442" s="1366"/>
      <c r="C442" s="62"/>
      <c r="D442" s="1365"/>
      <c r="E442" s="1366"/>
      <c r="F442" s="1365"/>
      <c r="G442" s="1367"/>
      <c r="H442" s="1367"/>
      <c r="I442" s="1367"/>
      <c r="J442" s="1366"/>
      <c r="K442" s="1429" t="s">
        <v>548</v>
      </c>
      <c r="L442" s="1447"/>
      <c r="M442" s="1430"/>
      <c r="N442" s="1431">
        <v>445</v>
      </c>
      <c r="O442" s="1457"/>
      <c r="P442" s="1432"/>
    </row>
    <row r="443" spans="1:16" ht="26.25" customHeight="1" x14ac:dyDescent="0.15">
      <c r="A443" s="1415" t="s">
        <v>2418</v>
      </c>
      <c r="B443" s="1416"/>
      <c r="C443" s="63" t="s">
        <v>2414</v>
      </c>
      <c r="D443" s="1378">
        <v>4468367</v>
      </c>
      <c r="E443" s="1378"/>
      <c r="F443" s="1377" t="s">
        <v>2218</v>
      </c>
      <c r="G443" s="1377"/>
      <c r="H443" s="1377"/>
      <c r="I443" s="1377"/>
      <c r="J443" s="1377"/>
      <c r="K443" s="1439">
        <v>8117</v>
      </c>
      <c r="L443" s="1439"/>
      <c r="M443" s="1439"/>
      <c r="N443" s="1411">
        <v>445</v>
      </c>
      <c r="O443" s="1411"/>
      <c r="P443" s="1411"/>
    </row>
    <row r="444" spans="1:16" ht="18" customHeight="1" x14ac:dyDescent="0.15">
      <c r="A444" s="1365"/>
      <c r="B444" s="1366"/>
      <c r="C444" s="62"/>
      <c r="D444" s="1365"/>
      <c r="E444" s="1366"/>
      <c r="F444" s="1365"/>
      <c r="G444" s="1367"/>
      <c r="H444" s="1367"/>
      <c r="I444" s="1367"/>
      <c r="J444" s="1366"/>
      <c r="K444" s="1429" t="s">
        <v>548</v>
      </c>
      <c r="L444" s="1447"/>
      <c r="M444" s="1430"/>
      <c r="N444" s="1431">
        <v>445</v>
      </c>
      <c r="O444" s="1457"/>
      <c r="P444" s="1432"/>
    </row>
    <row r="445" spans="1:16" ht="26.25" customHeight="1" x14ac:dyDescent="0.15">
      <c r="A445" s="1415" t="s">
        <v>2419</v>
      </c>
      <c r="B445" s="1416"/>
      <c r="C445" s="63" t="s">
        <v>2414</v>
      </c>
      <c r="D445" s="1378">
        <v>4468370</v>
      </c>
      <c r="E445" s="1378"/>
      <c r="F445" s="1377" t="s">
        <v>2218</v>
      </c>
      <c r="G445" s="1377"/>
      <c r="H445" s="1377"/>
      <c r="I445" s="1377"/>
      <c r="J445" s="1377"/>
      <c r="K445" s="1439">
        <v>8117</v>
      </c>
      <c r="L445" s="1439"/>
      <c r="M445" s="1439"/>
      <c r="N445" s="1411">
        <v>445</v>
      </c>
      <c r="O445" s="1411"/>
      <c r="P445" s="1411"/>
    </row>
    <row r="446" spans="1:16" ht="18" customHeight="1" x14ac:dyDescent="0.15">
      <c r="A446" s="1365"/>
      <c r="B446" s="1366"/>
      <c r="C446" s="62"/>
      <c r="D446" s="1365"/>
      <c r="E446" s="1366"/>
      <c r="F446" s="1365"/>
      <c r="G446" s="1367"/>
      <c r="H446" s="1367"/>
      <c r="I446" s="1367"/>
      <c r="J446" s="1366"/>
      <c r="K446" s="1429" t="s">
        <v>548</v>
      </c>
      <c r="L446" s="1447"/>
      <c r="M446" s="1430"/>
      <c r="N446" s="1431">
        <v>445</v>
      </c>
      <c r="O446" s="1457"/>
      <c r="P446" s="1432"/>
    </row>
    <row r="447" spans="1:16" ht="18" customHeight="1" x14ac:dyDescent="0.15">
      <c r="A447" s="1415" t="s">
        <v>2420</v>
      </c>
      <c r="B447" s="1416"/>
      <c r="C447" s="45"/>
      <c r="D447" s="1378">
        <v>4468691</v>
      </c>
      <c r="E447" s="1378"/>
      <c r="F447" s="1377" t="s">
        <v>547</v>
      </c>
      <c r="G447" s="1377"/>
      <c r="H447" s="1377"/>
      <c r="I447" s="1377"/>
      <c r="J447" s="1377"/>
      <c r="K447" s="1441"/>
      <c r="L447" s="1441"/>
      <c r="M447" s="1441"/>
      <c r="N447" s="1411">
        <v>516</v>
      </c>
      <c r="O447" s="1411"/>
      <c r="P447" s="1411"/>
    </row>
    <row r="448" spans="1:16" ht="18" customHeight="1" x14ac:dyDescent="0.15">
      <c r="A448" s="1365"/>
      <c r="B448" s="1366"/>
      <c r="C448" s="62"/>
      <c r="D448" s="1365"/>
      <c r="E448" s="1366"/>
      <c r="F448" s="1365"/>
      <c r="G448" s="1367"/>
      <c r="H448" s="1367"/>
      <c r="I448" s="1367"/>
      <c r="J448" s="1366"/>
      <c r="K448" s="1429" t="s">
        <v>548</v>
      </c>
      <c r="L448" s="1447"/>
      <c r="M448" s="1430"/>
      <c r="N448" s="1431">
        <v>516</v>
      </c>
      <c r="O448" s="1457"/>
      <c r="P448" s="1432"/>
    </row>
    <row r="449" spans="1:18" ht="18" customHeight="1" x14ac:dyDescent="0.15">
      <c r="A449" s="1415" t="s">
        <v>2421</v>
      </c>
      <c r="B449" s="1416"/>
      <c r="C449" s="45"/>
      <c r="D449" s="1378">
        <v>4469270</v>
      </c>
      <c r="E449" s="1378"/>
      <c r="F449" s="1377" t="s">
        <v>547</v>
      </c>
      <c r="G449" s="1377"/>
      <c r="H449" s="1377"/>
      <c r="I449" s="1377"/>
      <c r="J449" s="1377"/>
      <c r="K449" s="1441"/>
      <c r="L449" s="1441"/>
      <c r="M449" s="1441"/>
      <c r="N449" s="1411">
        <v>269</v>
      </c>
      <c r="O449" s="1411"/>
      <c r="P449" s="1411"/>
    </row>
    <row r="450" spans="1:18" ht="18" customHeight="1" x14ac:dyDescent="0.15">
      <c r="A450" s="1365"/>
      <c r="B450" s="1366"/>
      <c r="C450" s="62"/>
      <c r="D450" s="1365"/>
      <c r="E450" s="1366"/>
      <c r="F450" s="1365"/>
      <c r="G450" s="1367"/>
      <c r="H450" s="1367"/>
      <c r="I450" s="1367"/>
      <c r="J450" s="1366"/>
      <c r="K450" s="1429" t="s">
        <v>548</v>
      </c>
      <c r="L450" s="1447"/>
      <c r="M450" s="1430"/>
      <c r="N450" s="1431">
        <v>269</v>
      </c>
      <c r="O450" s="1457"/>
      <c r="P450" s="1432"/>
    </row>
    <row r="451" spans="1:18" ht="18" customHeight="1" x14ac:dyDescent="0.15">
      <c r="A451" s="1415" t="s">
        <v>2422</v>
      </c>
      <c r="B451" s="1416"/>
      <c r="C451" s="45"/>
      <c r="D451" s="1378">
        <v>4462585</v>
      </c>
      <c r="E451" s="1378"/>
      <c r="F451" s="1377" t="s">
        <v>547</v>
      </c>
      <c r="G451" s="1377"/>
      <c r="H451" s="1377"/>
      <c r="I451" s="1377"/>
      <c r="J451" s="1377"/>
      <c r="K451" s="1441"/>
      <c r="L451" s="1441"/>
      <c r="M451" s="1441"/>
      <c r="N451" s="1411">
        <v>231</v>
      </c>
      <c r="O451" s="1411"/>
      <c r="P451" s="1411"/>
    </row>
    <row r="452" spans="1:18" ht="18" customHeight="1" x14ac:dyDescent="0.15">
      <c r="A452" s="1365"/>
      <c r="B452" s="1366"/>
      <c r="C452" s="62"/>
      <c r="D452" s="1365"/>
      <c r="E452" s="1366"/>
      <c r="F452" s="1365"/>
      <c r="G452" s="1367"/>
      <c r="H452" s="1367"/>
      <c r="I452" s="1367"/>
      <c r="J452" s="1366"/>
      <c r="K452" s="1429" t="s">
        <v>548</v>
      </c>
      <c r="L452" s="1447"/>
      <c r="M452" s="1430"/>
      <c r="N452" s="1431">
        <v>231</v>
      </c>
      <c r="O452" s="1457"/>
      <c r="P452" s="1432"/>
    </row>
    <row r="453" spans="1:18" ht="18" customHeight="1" x14ac:dyDescent="0.15">
      <c r="A453" s="1415" t="s">
        <v>2224</v>
      </c>
      <c r="B453" s="1416"/>
      <c r="C453" s="45"/>
      <c r="D453" s="1378">
        <v>4464194</v>
      </c>
      <c r="E453" s="1378"/>
      <c r="F453" s="1377" t="s">
        <v>547</v>
      </c>
      <c r="G453" s="1377"/>
      <c r="H453" s="1377"/>
      <c r="I453" s="1377"/>
      <c r="J453" s="1377"/>
      <c r="K453" s="1441"/>
      <c r="L453" s="1441"/>
      <c r="M453" s="1441"/>
      <c r="N453" s="1411">
        <v>231</v>
      </c>
      <c r="O453" s="1411"/>
      <c r="P453" s="1411"/>
    </row>
    <row r="454" spans="1:18" ht="18" customHeight="1" x14ac:dyDescent="0.15">
      <c r="A454" s="1365"/>
      <c r="B454" s="1366"/>
      <c r="C454" s="62"/>
      <c r="D454" s="1365"/>
      <c r="E454" s="1366"/>
      <c r="F454" s="1365"/>
      <c r="G454" s="1367"/>
      <c r="H454" s="1367"/>
      <c r="I454" s="1367"/>
      <c r="J454" s="1366"/>
      <c r="K454" s="1429" t="s">
        <v>548</v>
      </c>
      <c r="L454" s="1447"/>
      <c r="M454" s="1430"/>
      <c r="N454" s="1431">
        <v>231</v>
      </c>
      <c r="O454" s="1457"/>
      <c r="P454" s="1432"/>
    </row>
    <row r="455" spans="1:18" ht="18" customHeight="1" x14ac:dyDescent="0.15">
      <c r="A455" s="1415" t="s">
        <v>2423</v>
      </c>
      <c r="B455" s="1416"/>
      <c r="C455" s="45"/>
      <c r="D455" s="1378">
        <v>4466238</v>
      </c>
      <c r="E455" s="1378"/>
      <c r="F455" s="1377" t="s">
        <v>547</v>
      </c>
      <c r="G455" s="1377"/>
      <c r="H455" s="1377"/>
      <c r="I455" s="1377"/>
      <c r="J455" s="1377"/>
      <c r="K455" s="1441"/>
      <c r="L455" s="1441"/>
      <c r="M455" s="1441"/>
      <c r="N455" s="1411">
        <v>231</v>
      </c>
      <c r="O455" s="1411"/>
      <c r="P455" s="1411"/>
    </row>
    <row r="456" spans="1:18" ht="18" customHeight="1" x14ac:dyDescent="0.15">
      <c r="A456" s="1365"/>
      <c r="B456" s="1366"/>
      <c r="C456" s="62"/>
      <c r="D456" s="1365"/>
      <c r="E456" s="1366"/>
      <c r="F456" s="1365"/>
      <c r="G456" s="1367"/>
      <c r="H456" s="1367"/>
      <c r="I456" s="1367"/>
      <c r="J456" s="1366"/>
      <c r="K456" s="1429" t="s">
        <v>548</v>
      </c>
      <c r="L456" s="1447"/>
      <c r="M456" s="1430"/>
      <c r="N456" s="1431">
        <v>231</v>
      </c>
      <c r="O456" s="1457"/>
      <c r="P456" s="1432"/>
    </row>
    <row r="457" spans="1:18" ht="18" customHeight="1" x14ac:dyDescent="0.15">
      <c r="A457" s="1415" t="s">
        <v>2424</v>
      </c>
      <c r="B457" s="1416"/>
      <c r="C457" s="45"/>
      <c r="D457" s="1378">
        <v>4466446</v>
      </c>
      <c r="E457" s="1378"/>
      <c r="F457" s="1377" t="s">
        <v>547</v>
      </c>
      <c r="G457" s="1377"/>
      <c r="H457" s="1377"/>
      <c r="I457" s="1377"/>
      <c r="J457" s="1377"/>
      <c r="K457" s="1441"/>
      <c r="L457" s="1441"/>
      <c r="M457" s="1441"/>
      <c r="N457" s="1411">
        <v>289</v>
      </c>
      <c r="O457" s="1411"/>
      <c r="P457" s="1411"/>
    </row>
    <row r="458" spans="1:18" ht="18" customHeight="1" x14ac:dyDescent="0.15">
      <c r="A458" s="1365"/>
      <c r="B458" s="1366"/>
      <c r="C458" s="62"/>
      <c r="D458" s="1365"/>
      <c r="E458" s="1366"/>
      <c r="F458" s="1365"/>
      <c r="G458" s="1367"/>
      <c r="H458" s="1367"/>
      <c r="I458" s="1367"/>
      <c r="J458" s="1366"/>
      <c r="K458" s="1429" t="s">
        <v>548</v>
      </c>
      <c r="L458" s="1447"/>
      <c r="M458" s="1430"/>
      <c r="N458" s="1431">
        <v>289</v>
      </c>
      <c r="O458" s="1457"/>
      <c r="P458" s="1432"/>
    </row>
    <row r="459" spans="1:18" ht="36" customHeight="1" x14ac:dyDescent="0.15">
      <c r="A459" s="1415" t="s">
        <v>2425</v>
      </c>
      <c r="B459" s="1416"/>
      <c r="C459" s="71"/>
      <c r="D459" s="1368" t="s">
        <v>2426</v>
      </c>
      <c r="E459" s="1368"/>
      <c r="F459" s="1368" t="s">
        <v>592</v>
      </c>
      <c r="G459" s="1368"/>
      <c r="H459" s="1368"/>
      <c r="I459" s="1368"/>
      <c r="J459" s="1368"/>
      <c r="K459" s="1452"/>
      <c r="L459" s="1452"/>
      <c r="M459" s="1452"/>
      <c r="N459" s="1426" t="s">
        <v>2427</v>
      </c>
      <c r="O459" s="1426"/>
      <c r="P459" s="1426"/>
    </row>
    <row r="460" spans="1:18" ht="18" customHeight="1" x14ac:dyDescent="0.15">
      <c r="A460" s="1365"/>
      <c r="B460" s="1366"/>
      <c r="C460" s="62"/>
      <c r="D460" s="1365"/>
      <c r="E460" s="1366"/>
      <c r="F460" s="1365"/>
      <c r="G460" s="1367"/>
      <c r="H460" s="1367"/>
      <c r="I460" s="1367"/>
      <c r="J460" s="1366"/>
      <c r="K460" s="1429" t="s">
        <v>548</v>
      </c>
      <c r="L460" s="1447"/>
      <c r="M460" s="1430"/>
      <c r="N460" s="1448">
        <v>2008</v>
      </c>
      <c r="O460" s="1449"/>
      <c r="P460" s="1450"/>
    </row>
    <row r="461" spans="1:18" ht="18" customHeight="1" x14ac:dyDescent="0.15">
      <c r="A461" s="1415" t="s">
        <v>2428</v>
      </c>
      <c r="B461" s="1416"/>
      <c r="C461" s="45"/>
      <c r="D461" s="1378">
        <v>4465170</v>
      </c>
      <c r="E461" s="1378"/>
      <c r="F461" s="1377" t="s">
        <v>547</v>
      </c>
      <c r="G461" s="1377"/>
      <c r="H461" s="1377"/>
      <c r="I461" s="1377"/>
      <c r="J461" s="1377"/>
      <c r="K461" s="1441"/>
      <c r="L461" s="1441"/>
      <c r="M461" s="1441"/>
      <c r="N461" s="1411">
        <v>231</v>
      </c>
      <c r="O461" s="1411"/>
      <c r="P461" s="1411"/>
    </row>
    <row r="462" spans="1:18" ht="18" customHeight="1" x14ac:dyDescent="0.15">
      <c r="A462" s="1365"/>
      <c r="B462" s="1366"/>
      <c r="C462" s="62"/>
      <c r="D462" s="1365"/>
      <c r="E462" s="1366"/>
      <c r="F462" s="1365"/>
      <c r="G462" s="1367"/>
      <c r="H462" s="1367"/>
      <c r="I462" s="1367"/>
      <c r="J462" s="1366"/>
      <c r="K462" s="1429" t="s">
        <v>548</v>
      </c>
      <c r="L462" s="1447"/>
      <c r="M462" s="1430"/>
      <c r="N462" s="1431">
        <v>231</v>
      </c>
      <c r="O462" s="1457"/>
      <c r="P462" s="1432"/>
    </row>
    <row r="463" spans="1:18" ht="17.75" customHeight="1" x14ac:dyDescent="0.15">
      <c r="A463" s="1415" t="s">
        <v>2429</v>
      </c>
      <c r="B463" s="1416"/>
      <c r="C463" s="45"/>
      <c r="D463" s="1378">
        <v>4462569</v>
      </c>
      <c r="E463" s="1378"/>
      <c r="F463" s="1377" t="s">
        <v>547</v>
      </c>
      <c r="G463" s="1377"/>
      <c r="H463" s="1377"/>
      <c r="I463" s="1377"/>
      <c r="J463" s="1377"/>
      <c r="K463" s="1445"/>
      <c r="L463" s="1445"/>
      <c r="M463" s="1445"/>
      <c r="N463" s="1425">
        <v>231</v>
      </c>
      <c r="O463" s="1425"/>
      <c r="P463" s="1425"/>
    </row>
    <row r="464" spans="1:18" ht="14.25" customHeight="1" x14ac:dyDescent="0.15">
      <c r="A464" s="1428" t="s">
        <v>2225</v>
      </c>
      <c r="B464" s="1428"/>
      <c r="C464" s="1428"/>
      <c r="D464" s="1428"/>
      <c r="E464" s="1428"/>
      <c r="F464" s="1428"/>
      <c r="G464" s="1428"/>
      <c r="H464" s="1428"/>
      <c r="I464" s="1428"/>
      <c r="J464" s="1428"/>
      <c r="K464" s="1428"/>
      <c r="L464" s="1428"/>
      <c r="M464" s="1428"/>
      <c r="N464" s="1428"/>
      <c r="O464" s="1428"/>
      <c r="P464" s="1428"/>
      <c r="Q464" s="1428"/>
      <c r="R464" s="1428"/>
    </row>
    <row r="465" spans="1:16" ht="17.75" customHeight="1" x14ac:dyDescent="0.15">
      <c r="A465" s="1365"/>
      <c r="B465" s="1366"/>
      <c r="C465" s="62"/>
      <c r="D465" s="1365"/>
      <c r="E465" s="1366"/>
      <c r="F465" s="1365"/>
      <c r="G465" s="1367"/>
      <c r="H465" s="1367"/>
      <c r="I465" s="1367"/>
      <c r="J465" s="1366"/>
      <c r="K465" s="1429" t="s">
        <v>548</v>
      </c>
      <c r="L465" s="1447"/>
      <c r="M465" s="1430"/>
      <c r="N465" s="1431">
        <v>231</v>
      </c>
      <c r="O465" s="1457"/>
      <c r="P465" s="1432"/>
    </row>
    <row r="466" spans="1:16" ht="18" customHeight="1" x14ac:dyDescent="0.15">
      <c r="A466" s="1415" t="s">
        <v>2430</v>
      </c>
      <c r="B466" s="1416"/>
      <c r="C466" s="45"/>
      <c r="D466" s="1378">
        <v>4462824</v>
      </c>
      <c r="E466" s="1378"/>
      <c r="F466" s="1377" t="s">
        <v>547</v>
      </c>
      <c r="G466" s="1377"/>
      <c r="H466" s="1377"/>
      <c r="I466" s="1377"/>
      <c r="J466" s="1377"/>
      <c r="K466" s="1441"/>
      <c r="L466" s="1441"/>
      <c r="M466" s="1441"/>
      <c r="N466" s="1411">
        <v>269</v>
      </c>
      <c r="O466" s="1411"/>
      <c r="P466" s="1411"/>
    </row>
    <row r="467" spans="1:16" ht="18" customHeight="1" x14ac:dyDescent="0.15">
      <c r="A467" s="1365"/>
      <c r="B467" s="1366"/>
      <c r="C467" s="62"/>
      <c r="D467" s="1365"/>
      <c r="E467" s="1366"/>
      <c r="F467" s="1365"/>
      <c r="G467" s="1367"/>
      <c r="H467" s="1367"/>
      <c r="I467" s="1367"/>
      <c r="J467" s="1366"/>
      <c r="K467" s="1429" t="s">
        <v>548</v>
      </c>
      <c r="L467" s="1447"/>
      <c r="M467" s="1430"/>
      <c r="N467" s="1431">
        <v>269</v>
      </c>
      <c r="O467" s="1457"/>
      <c r="P467" s="1432"/>
    </row>
    <row r="468" spans="1:16" ht="18" customHeight="1" x14ac:dyDescent="0.15">
      <c r="A468" s="1415" t="s">
        <v>2431</v>
      </c>
      <c r="B468" s="1416"/>
      <c r="C468" s="45"/>
      <c r="D468" s="1378">
        <v>4464314</v>
      </c>
      <c r="E468" s="1378"/>
      <c r="F468" s="1377" t="s">
        <v>547</v>
      </c>
      <c r="G468" s="1377"/>
      <c r="H468" s="1377"/>
      <c r="I468" s="1377"/>
      <c r="J468" s="1377"/>
      <c r="K468" s="1441"/>
      <c r="L468" s="1441"/>
      <c r="M468" s="1441"/>
      <c r="N468" s="1411">
        <v>231</v>
      </c>
      <c r="O468" s="1411"/>
      <c r="P468" s="1411"/>
    </row>
    <row r="469" spans="1:16" ht="18" customHeight="1" x14ac:dyDescent="0.15">
      <c r="A469" s="1365"/>
      <c r="B469" s="1366"/>
      <c r="C469" s="62"/>
      <c r="D469" s="1365"/>
      <c r="E469" s="1366"/>
      <c r="F469" s="1365"/>
      <c r="G469" s="1367"/>
      <c r="H469" s="1367"/>
      <c r="I469" s="1367"/>
      <c r="J469" s="1366"/>
      <c r="K469" s="1429" t="s">
        <v>548</v>
      </c>
      <c r="L469" s="1447"/>
      <c r="M469" s="1430"/>
      <c r="N469" s="1431">
        <v>231</v>
      </c>
      <c r="O469" s="1457"/>
      <c r="P469" s="1432"/>
    </row>
    <row r="470" spans="1:16" ht="18" customHeight="1" x14ac:dyDescent="0.15">
      <c r="A470" s="1415" t="s">
        <v>2432</v>
      </c>
      <c r="B470" s="1416"/>
      <c r="C470" s="45"/>
      <c r="D470" s="1378">
        <v>4463237</v>
      </c>
      <c r="E470" s="1378"/>
      <c r="F470" s="1377" t="s">
        <v>547</v>
      </c>
      <c r="G470" s="1377"/>
      <c r="H470" s="1377"/>
      <c r="I470" s="1377"/>
      <c r="J470" s="1377"/>
      <c r="K470" s="1441"/>
      <c r="L470" s="1441"/>
      <c r="M470" s="1441"/>
      <c r="N470" s="1411">
        <v>269</v>
      </c>
      <c r="O470" s="1411"/>
      <c r="P470" s="1411"/>
    </row>
    <row r="471" spans="1:16" ht="18" customHeight="1" x14ac:dyDescent="0.15">
      <c r="A471" s="1365"/>
      <c r="B471" s="1366"/>
      <c r="C471" s="62"/>
      <c r="D471" s="1365"/>
      <c r="E471" s="1366"/>
      <c r="F471" s="1365"/>
      <c r="G471" s="1367"/>
      <c r="H471" s="1367"/>
      <c r="I471" s="1367"/>
      <c r="J471" s="1366"/>
      <c r="K471" s="1429" t="s">
        <v>548</v>
      </c>
      <c r="L471" s="1447"/>
      <c r="M471" s="1430"/>
      <c r="N471" s="1431">
        <v>269</v>
      </c>
      <c r="O471" s="1457"/>
      <c r="P471" s="1432"/>
    </row>
    <row r="472" spans="1:16" ht="18" customHeight="1" x14ac:dyDescent="0.15">
      <c r="A472" s="1415" t="s">
        <v>2433</v>
      </c>
      <c r="B472" s="1416"/>
      <c r="C472" s="45"/>
      <c r="D472" s="1378">
        <v>4464169</v>
      </c>
      <c r="E472" s="1378"/>
      <c r="F472" s="1377" t="s">
        <v>547</v>
      </c>
      <c r="G472" s="1377"/>
      <c r="H472" s="1377"/>
      <c r="I472" s="1377"/>
      <c r="J472" s="1377"/>
      <c r="K472" s="1441"/>
      <c r="L472" s="1441"/>
      <c r="M472" s="1441"/>
      <c r="N472" s="1411">
        <v>269</v>
      </c>
      <c r="O472" s="1411"/>
      <c r="P472" s="1411"/>
    </row>
    <row r="473" spans="1:16" ht="18" customHeight="1" x14ac:dyDescent="0.15">
      <c r="A473" s="1365"/>
      <c r="B473" s="1366"/>
      <c r="C473" s="62"/>
      <c r="D473" s="1365"/>
      <c r="E473" s="1366"/>
      <c r="F473" s="1365"/>
      <c r="G473" s="1367"/>
      <c r="H473" s="1367"/>
      <c r="I473" s="1367"/>
      <c r="J473" s="1366"/>
      <c r="K473" s="1429" t="s">
        <v>548</v>
      </c>
      <c r="L473" s="1447"/>
      <c r="M473" s="1430"/>
      <c r="N473" s="1431">
        <v>269</v>
      </c>
      <c r="O473" s="1457"/>
      <c r="P473" s="1432"/>
    </row>
    <row r="474" spans="1:16" ht="18" customHeight="1" x14ac:dyDescent="0.15">
      <c r="A474" s="1415" t="s">
        <v>2434</v>
      </c>
      <c r="B474" s="1416"/>
      <c r="C474" s="45"/>
      <c r="D474" s="1378">
        <v>4464445</v>
      </c>
      <c r="E474" s="1378"/>
      <c r="F474" s="1377" t="s">
        <v>547</v>
      </c>
      <c r="G474" s="1377"/>
      <c r="H474" s="1377"/>
      <c r="I474" s="1377"/>
      <c r="J474" s="1377"/>
      <c r="K474" s="1441"/>
      <c r="L474" s="1441"/>
      <c r="M474" s="1441"/>
      <c r="N474" s="1411">
        <v>231</v>
      </c>
      <c r="O474" s="1411"/>
      <c r="P474" s="1411"/>
    </row>
    <row r="475" spans="1:16" ht="18" customHeight="1" x14ac:dyDescent="0.15">
      <c r="A475" s="1365"/>
      <c r="B475" s="1366"/>
      <c r="C475" s="62"/>
      <c r="D475" s="1365"/>
      <c r="E475" s="1366"/>
      <c r="F475" s="1365"/>
      <c r="G475" s="1367"/>
      <c r="H475" s="1367"/>
      <c r="I475" s="1367"/>
      <c r="J475" s="1366"/>
      <c r="K475" s="1429" t="s">
        <v>548</v>
      </c>
      <c r="L475" s="1447"/>
      <c r="M475" s="1430"/>
      <c r="N475" s="1431">
        <v>231</v>
      </c>
      <c r="O475" s="1457"/>
      <c r="P475" s="1432"/>
    </row>
    <row r="476" spans="1:16" ht="18" customHeight="1" x14ac:dyDescent="0.15">
      <c r="A476" s="1415" t="s">
        <v>2435</v>
      </c>
      <c r="B476" s="1416"/>
      <c r="C476" s="45"/>
      <c r="D476" s="1378">
        <v>4464448</v>
      </c>
      <c r="E476" s="1378"/>
      <c r="F476" s="1377" t="s">
        <v>547</v>
      </c>
      <c r="G476" s="1377"/>
      <c r="H476" s="1377"/>
      <c r="I476" s="1377"/>
      <c r="J476" s="1377"/>
      <c r="K476" s="1441"/>
      <c r="L476" s="1441"/>
      <c r="M476" s="1441"/>
      <c r="N476" s="1411">
        <v>231</v>
      </c>
      <c r="O476" s="1411"/>
      <c r="P476" s="1411"/>
    </row>
    <row r="477" spans="1:16" ht="18" customHeight="1" x14ac:dyDescent="0.15">
      <c r="A477" s="1365"/>
      <c r="B477" s="1366"/>
      <c r="C477" s="62"/>
      <c r="D477" s="1365"/>
      <c r="E477" s="1366"/>
      <c r="F477" s="1365"/>
      <c r="G477" s="1367"/>
      <c r="H477" s="1367"/>
      <c r="I477" s="1367"/>
      <c r="J477" s="1366"/>
      <c r="K477" s="1429" t="s">
        <v>548</v>
      </c>
      <c r="L477" s="1447"/>
      <c r="M477" s="1430"/>
      <c r="N477" s="1431">
        <v>231</v>
      </c>
      <c r="O477" s="1457"/>
      <c r="P477" s="1432"/>
    </row>
    <row r="478" spans="1:16" ht="18" customHeight="1" x14ac:dyDescent="0.15">
      <c r="A478" s="1415" t="s">
        <v>2436</v>
      </c>
      <c r="B478" s="1416"/>
      <c r="C478" s="45"/>
      <c r="D478" s="1378">
        <v>4464451</v>
      </c>
      <c r="E478" s="1378"/>
      <c r="F478" s="1377" t="s">
        <v>547</v>
      </c>
      <c r="G478" s="1377"/>
      <c r="H478" s="1377"/>
      <c r="I478" s="1377"/>
      <c r="J478" s="1377"/>
      <c r="K478" s="1441"/>
      <c r="L478" s="1441"/>
      <c r="M478" s="1441"/>
      <c r="N478" s="1411">
        <v>231</v>
      </c>
      <c r="O478" s="1411"/>
      <c r="P478" s="1411"/>
    </row>
    <row r="479" spans="1:16" ht="18" customHeight="1" x14ac:dyDescent="0.15">
      <c r="A479" s="1365"/>
      <c r="B479" s="1366"/>
      <c r="C479" s="62"/>
      <c r="D479" s="1365"/>
      <c r="E479" s="1366"/>
      <c r="F479" s="1365"/>
      <c r="G479" s="1367"/>
      <c r="H479" s="1367"/>
      <c r="I479" s="1367"/>
      <c r="J479" s="1366"/>
      <c r="K479" s="1429" t="s">
        <v>548</v>
      </c>
      <c r="L479" s="1447"/>
      <c r="M479" s="1430"/>
      <c r="N479" s="1431">
        <v>231</v>
      </c>
      <c r="O479" s="1457"/>
      <c r="P479" s="1432"/>
    </row>
    <row r="480" spans="1:16" ht="18" customHeight="1" x14ac:dyDescent="0.15">
      <c r="A480" s="1415" t="s">
        <v>2437</v>
      </c>
      <c r="B480" s="1416"/>
      <c r="C480" s="45"/>
      <c r="D480" s="1378">
        <v>4464454</v>
      </c>
      <c r="E480" s="1378"/>
      <c r="F480" s="1377" t="s">
        <v>547</v>
      </c>
      <c r="G480" s="1377"/>
      <c r="H480" s="1377"/>
      <c r="I480" s="1377"/>
      <c r="J480" s="1377"/>
      <c r="K480" s="1441"/>
      <c r="L480" s="1441"/>
      <c r="M480" s="1441"/>
      <c r="N480" s="1411">
        <v>231</v>
      </c>
      <c r="O480" s="1411"/>
      <c r="P480" s="1411"/>
    </row>
    <row r="481" spans="1:16" ht="18" customHeight="1" x14ac:dyDescent="0.15">
      <c r="A481" s="1365"/>
      <c r="B481" s="1366"/>
      <c r="C481" s="62"/>
      <c r="D481" s="1365"/>
      <c r="E481" s="1366"/>
      <c r="F481" s="1365"/>
      <c r="G481" s="1367"/>
      <c r="H481" s="1367"/>
      <c r="I481" s="1367"/>
      <c r="J481" s="1366"/>
      <c r="K481" s="1429" t="s">
        <v>548</v>
      </c>
      <c r="L481" s="1447"/>
      <c r="M481" s="1430"/>
      <c r="N481" s="1431">
        <v>231</v>
      </c>
      <c r="O481" s="1457"/>
      <c r="P481" s="1432"/>
    </row>
    <row r="482" spans="1:16" ht="18" customHeight="1" x14ac:dyDescent="0.15">
      <c r="A482" s="1415" t="s">
        <v>2438</v>
      </c>
      <c r="B482" s="1416"/>
      <c r="C482" s="45"/>
      <c r="D482" s="1378">
        <v>4464457</v>
      </c>
      <c r="E482" s="1378"/>
      <c r="F482" s="1377" t="s">
        <v>547</v>
      </c>
      <c r="G482" s="1377"/>
      <c r="H482" s="1377"/>
      <c r="I482" s="1377"/>
      <c r="J482" s="1377"/>
      <c r="K482" s="1441"/>
      <c r="L482" s="1441"/>
      <c r="M482" s="1441"/>
      <c r="N482" s="1411">
        <v>231</v>
      </c>
      <c r="O482" s="1411"/>
      <c r="P482" s="1411"/>
    </row>
    <row r="483" spans="1:16" ht="18" customHeight="1" x14ac:dyDescent="0.15">
      <c r="A483" s="1365"/>
      <c r="B483" s="1366"/>
      <c r="C483" s="62"/>
      <c r="D483" s="1365"/>
      <c r="E483" s="1366"/>
      <c r="F483" s="1365"/>
      <c r="G483" s="1367"/>
      <c r="H483" s="1367"/>
      <c r="I483" s="1367"/>
      <c r="J483" s="1366"/>
      <c r="K483" s="1429" t="s">
        <v>548</v>
      </c>
      <c r="L483" s="1447"/>
      <c r="M483" s="1430"/>
      <c r="N483" s="1431">
        <v>231</v>
      </c>
      <c r="O483" s="1457"/>
      <c r="P483" s="1432"/>
    </row>
    <row r="484" spans="1:16" ht="18" customHeight="1" x14ac:dyDescent="0.15">
      <c r="A484" s="1415" t="s">
        <v>2439</v>
      </c>
      <c r="B484" s="1416"/>
      <c r="C484" s="45"/>
      <c r="D484" s="1378">
        <v>4464460</v>
      </c>
      <c r="E484" s="1378"/>
      <c r="F484" s="1377" t="s">
        <v>547</v>
      </c>
      <c r="G484" s="1377"/>
      <c r="H484" s="1377"/>
      <c r="I484" s="1377"/>
      <c r="J484" s="1377"/>
      <c r="K484" s="1441"/>
      <c r="L484" s="1441"/>
      <c r="M484" s="1441"/>
      <c r="N484" s="1411">
        <v>231</v>
      </c>
      <c r="O484" s="1411"/>
      <c r="P484" s="1411"/>
    </row>
    <row r="485" spans="1:16" ht="18" customHeight="1" x14ac:dyDescent="0.15">
      <c r="A485" s="1365"/>
      <c r="B485" s="1366"/>
      <c r="C485" s="62"/>
      <c r="D485" s="1365"/>
      <c r="E485" s="1366"/>
      <c r="F485" s="1365"/>
      <c r="G485" s="1367"/>
      <c r="H485" s="1367"/>
      <c r="I485" s="1367"/>
      <c r="J485" s="1366"/>
      <c r="K485" s="1429" t="s">
        <v>548</v>
      </c>
      <c r="L485" s="1447"/>
      <c r="M485" s="1430"/>
      <c r="N485" s="1431">
        <v>231</v>
      </c>
      <c r="O485" s="1457"/>
      <c r="P485" s="1432"/>
    </row>
    <row r="486" spans="1:16" ht="18" customHeight="1" x14ac:dyDescent="0.15">
      <c r="A486" s="1415" t="s">
        <v>2440</v>
      </c>
      <c r="B486" s="1416"/>
      <c r="C486" s="45"/>
      <c r="D486" s="1378">
        <v>4464463</v>
      </c>
      <c r="E486" s="1378"/>
      <c r="F486" s="1377" t="s">
        <v>547</v>
      </c>
      <c r="G486" s="1377"/>
      <c r="H486" s="1377"/>
      <c r="I486" s="1377"/>
      <c r="J486" s="1377"/>
      <c r="K486" s="1441"/>
      <c r="L486" s="1441"/>
      <c r="M486" s="1441"/>
      <c r="N486" s="1411">
        <v>231</v>
      </c>
      <c r="O486" s="1411"/>
      <c r="P486" s="1411"/>
    </row>
    <row r="487" spans="1:16" ht="18" customHeight="1" x14ac:dyDescent="0.15">
      <c r="A487" s="1365"/>
      <c r="B487" s="1366"/>
      <c r="C487" s="62"/>
      <c r="D487" s="1365"/>
      <c r="E487" s="1366"/>
      <c r="F487" s="1365"/>
      <c r="G487" s="1367"/>
      <c r="H487" s="1367"/>
      <c r="I487" s="1367"/>
      <c r="J487" s="1366"/>
      <c r="K487" s="1429" t="s">
        <v>548</v>
      </c>
      <c r="L487" s="1447"/>
      <c r="M487" s="1430"/>
      <c r="N487" s="1431">
        <v>231</v>
      </c>
      <c r="O487" s="1457"/>
      <c r="P487" s="1432"/>
    </row>
    <row r="488" spans="1:16" ht="18" customHeight="1" x14ac:dyDescent="0.15">
      <c r="A488" s="1415" t="s">
        <v>2441</v>
      </c>
      <c r="B488" s="1416"/>
      <c r="C488" s="45"/>
      <c r="D488" s="1378">
        <v>4464642</v>
      </c>
      <c r="E488" s="1378"/>
      <c r="F488" s="1377" t="s">
        <v>547</v>
      </c>
      <c r="G488" s="1377"/>
      <c r="H488" s="1377"/>
      <c r="I488" s="1377"/>
      <c r="J488" s="1377"/>
      <c r="K488" s="1441"/>
      <c r="L488" s="1441"/>
      <c r="M488" s="1441"/>
      <c r="N488" s="1411">
        <v>231</v>
      </c>
      <c r="O488" s="1411"/>
      <c r="P488" s="1411"/>
    </row>
    <row r="489" spans="1:16" ht="18" customHeight="1" x14ac:dyDescent="0.15">
      <c r="A489" s="1365"/>
      <c r="B489" s="1366"/>
      <c r="C489" s="62"/>
      <c r="D489" s="1365"/>
      <c r="E489" s="1366"/>
      <c r="F489" s="1365"/>
      <c r="G489" s="1367"/>
      <c r="H489" s="1367"/>
      <c r="I489" s="1367"/>
      <c r="J489" s="1366"/>
      <c r="K489" s="1429" t="s">
        <v>548</v>
      </c>
      <c r="L489" s="1447"/>
      <c r="M489" s="1430"/>
      <c r="N489" s="1431">
        <v>231</v>
      </c>
      <c r="O489" s="1457"/>
      <c r="P489" s="1432"/>
    </row>
    <row r="490" spans="1:16" ht="18" customHeight="1" x14ac:dyDescent="0.15">
      <c r="A490" s="1415" t="s">
        <v>2442</v>
      </c>
      <c r="B490" s="1416"/>
      <c r="C490" s="45"/>
      <c r="D490" s="1378">
        <v>4464694</v>
      </c>
      <c r="E490" s="1378"/>
      <c r="F490" s="1377" t="s">
        <v>547</v>
      </c>
      <c r="G490" s="1377"/>
      <c r="H490" s="1377"/>
      <c r="I490" s="1377"/>
      <c r="J490" s="1377"/>
      <c r="K490" s="1441"/>
      <c r="L490" s="1441"/>
      <c r="M490" s="1441"/>
      <c r="N490" s="1411">
        <v>269</v>
      </c>
      <c r="O490" s="1411"/>
      <c r="P490" s="1411"/>
    </row>
    <row r="491" spans="1:16" ht="18" customHeight="1" x14ac:dyDescent="0.15">
      <c r="A491" s="1365"/>
      <c r="B491" s="1366"/>
      <c r="C491" s="62"/>
      <c r="D491" s="1365"/>
      <c r="E491" s="1366"/>
      <c r="F491" s="1365"/>
      <c r="G491" s="1367"/>
      <c r="H491" s="1367"/>
      <c r="I491" s="1367"/>
      <c r="J491" s="1366"/>
      <c r="K491" s="1429" t="s">
        <v>548</v>
      </c>
      <c r="L491" s="1447"/>
      <c r="M491" s="1430"/>
      <c r="N491" s="1431">
        <v>269</v>
      </c>
      <c r="O491" s="1457"/>
      <c r="P491" s="1432"/>
    </row>
    <row r="492" spans="1:16" ht="18" customHeight="1" x14ac:dyDescent="0.15">
      <c r="A492" s="1415" t="s">
        <v>2443</v>
      </c>
      <c r="B492" s="1416"/>
      <c r="C492" s="45"/>
      <c r="D492" s="1378">
        <v>4465319</v>
      </c>
      <c r="E492" s="1378"/>
      <c r="F492" s="1377" t="s">
        <v>547</v>
      </c>
      <c r="G492" s="1377"/>
      <c r="H492" s="1377"/>
      <c r="I492" s="1377"/>
      <c r="J492" s="1377"/>
      <c r="K492" s="1441"/>
      <c r="L492" s="1441"/>
      <c r="M492" s="1441"/>
      <c r="N492" s="1411">
        <v>231</v>
      </c>
      <c r="O492" s="1411"/>
      <c r="P492" s="1411"/>
    </row>
    <row r="493" spans="1:16" ht="18" customHeight="1" x14ac:dyDescent="0.15">
      <c r="A493" s="1365"/>
      <c r="B493" s="1366"/>
      <c r="C493" s="62"/>
      <c r="D493" s="1365"/>
      <c r="E493" s="1366"/>
      <c r="F493" s="1365"/>
      <c r="G493" s="1367"/>
      <c r="H493" s="1367"/>
      <c r="I493" s="1367"/>
      <c r="J493" s="1366"/>
      <c r="K493" s="1429" t="s">
        <v>548</v>
      </c>
      <c r="L493" s="1447"/>
      <c r="M493" s="1430"/>
      <c r="N493" s="1431">
        <v>231</v>
      </c>
      <c r="O493" s="1457"/>
      <c r="P493" s="1432"/>
    </row>
    <row r="494" spans="1:16" ht="18" customHeight="1" x14ac:dyDescent="0.15">
      <c r="A494" s="1415" t="s">
        <v>2444</v>
      </c>
      <c r="B494" s="1416"/>
      <c r="C494" s="45"/>
      <c r="D494" s="1378">
        <v>4467386</v>
      </c>
      <c r="E494" s="1378"/>
      <c r="F494" s="1377" t="s">
        <v>547</v>
      </c>
      <c r="G494" s="1377"/>
      <c r="H494" s="1377"/>
      <c r="I494" s="1377"/>
      <c r="J494" s="1377"/>
      <c r="K494" s="1441"/>
      <c r="L494" s="1441"/>
      <c r="M494" s="1441"/>
      <c r="N494" s="1411">
        <v>289</v>
      </c>
      <c r="O494" s="1411"/>
      <c r="P494" s="1411"/>
    </row>
    <row r="495" spans="1:16" ht="18" customHeight="1" x14ac:dyDescent="0.15">
      <c r="A495" s="1365"/>
      <c r="B495" s="1366"/>
      <c r="C495" s="62"/>
      <c r="D495" s="1365"/>
      <c r="E495" s="1366"/>
      <c r="F495" s="1365"/>
      <c r="G495" s="1367"/>
      <c r="H495" s="1367"/>
      <c r="I495" s="1367"/>
      <c r="J495" s="1366"/>
      <c r="K495" s="1429" t="s">
        <v>548</v>
      </c>
      <c r="L495" s="1447"/>
      <c r="M495" s="1430"/>
      <c r="N495" s="1431">
        <v>289</v>
      </c>
      <c r="O495" s="1457"/>
      <c r="P495" s="1432"/>
    </row>
    <row r="496" spans="1:16" ht="18" customHeight="1" x14ac:dyDescent="0.15">
      <c r="A496" s="1415" t="s">
        <v>2445</v>
      </c>
      <c r="B496" s="1416"/>
      <c r="C496" s="45"/>
      <c r="D496" s="1378">
        <v>4467389</v>
      </c>
      <c r="E496" s="1378"/>
      <c r="F496" s="1377" t="s">
        <v>547</v>
      </c>
      <c r="G496" s="1377"/>
      <c r="H496" s="1377"/>
      <c r="I496" s="1377"/>
      <c r="J496" s="1377"/>
      <c r="K496" s="1441"/>
      <c r="L496" s="1441"/>
      <c r="M496" s="1441"/>
      <c r="N496" s="1411">
        <v>289</v>
      </c>
      <c r="O496" s="1411"/>
      <c r="P496" s="1411"/>
    </row>
    <row r="497" spans="1:18" ht="18" customHeight="1" x14ac:dyDescent="0.15">
      <c r="A497" s="1365"/>
      <c r="B497" s="1366"/>
      <c r="C497" s="62"/>
      <c r="D497" s="1365"/>
      <c r="E497" s="1366"/>
      <c r="F497" s="1365"/>
      <c r="G497" s="1367"/>
      <c r="H497" s="1367"/>
      <c r="I497" s="1367"/>
      <c r="J497" s="1366"/>
      <c r="K497" s="1429" t="s">
        <v>548</v>
      </c>
      <c r="L497" s="1447"/>
      <c r="M497" s="1430"/>
      <c r="N497" s="1431">
        <v>289</v>
      </c>
      <c r="O497" s="1457"/>
      <c r="P497" s="1432"/>
    </row>
    <row r="498" spans="1:18" ht="18" customHeight="1" x14ac:dyDescent="0.15">
      <c r="A498" s="1415" t="s">
        <v>2446</v>
      </c>
      <c r="B498" s="1416"/>
      <c r="C498" s="45"/>
      <c r="D498" s="1378">
        <v>4465822</v>
      </c>
      <c r="E498" s="1378"/>
      <c r="F498" s="1377" t="s">
        <v>547</v>
      </c>
      <c r="G498" s="1377"/>
      <c r="H498" s="1377"/>
      <c r="I498" s="1377"/>
      <c r="J498" s="1377"/>
      <c r="K498" s="1441"/>
      <c r="L498" s="1441"/>
      <c r="M498" s="1441"/>
      <c r="N498" s="1411">
        <v>269</v>
      </c>
      <c r="O498" s="1411"/>
      <c r="P498" s="1411"/>
    </row>
    <row r="499" spans="1:18" ht="18" customHeight="1" x14ac:dyDescent="0.15">
      <c r="A499" s="1365"/>
      <c r="B499" s="1366"/>
      <c r="C499" s="62"/>
      <c r="D499" s="1365"/>
      <c r="E499" s="1366"/>
      <c r="F499" s="1365"/>
      <c r="G499" s="1367"/>
      <c r="H499" s="1367"/>
      <c r="I499" s="1367"/>
      <c r="J499" s="1366"/>
      <c r="K499" s="1429" t="s">
        <v>548</v>
      </c>
      <c r="L499" s="1447"/>
      <c r="M499" s="1430"/>
      <c r="N499" s="1431">
        <v>269</v>
      </c>
      <c r="O499" s="1457"/>
      <c r="P499" s="1432"/>
    </row>
    <row r="500" spans="1:18" ht="17.75" customHeight="1" x14ac:dyDescent="0.15">
      <c r="A500" s="1415" t="s">
        <v>2447</v>
      </c>
      <c r="B500" s="1416"/>
      <c r="C500" s="45"/>
      <c r="D500" s="1378">
        <v>4466443</v>
      </c>
      <c r="E500" s="1378"/>
      <c r="F500" s="1377" t="s">
        <v>547</v>
      </c>
      <c r="G500" s="1377"/>
      <c r="H500" s="1377"/>
      <c r="I500" s="1377"/>
      <c r="J500" s="1377"/>
      <c r="K500" s="1445"/>
      <c r="L500" s="1445"/>
      <c r="M500" s="1445"/>
      <c r="N500" s="1425">
        <v>289</v>
      </c>
      <c r="O500" s="1425"/>
      <c r="P500" s="1425"/>
    </row>
    <row r="501" spans="1:18" ht="14.25" customHeight="1" x14ac:dyDescent="0.15">
      <c r="A501" s="1428" t="s">
        <v>2225</v>
      </c>
      <c r="B501" s="1428"/>
      <c r="C501" s="1428"/>
      <c r="D501" s="1428"/>
      <c r="E501" s="1428"/>
      <c r="F501" s="1428"/>
      <c r="G501" s="1428"/>
      <c r="H501" s="1428"/>
      <c r="I501" s="1428"/>
      <c r="J501" s="1428"/>
      <c r="K501" s="1428"/>
      <c r="L501" s="1428"/>
      <c r="M501" s="1428"/>
      <c r="N501" s="1428"/>
      <c r="O501" s="1428"/>
      <c r="P501" s="1428"/>
      <c r="Q501" s="1428"/>
      <c r="R501" s="1428"/>
    </row>
    <row r="502" spans="1:18" ht="17.75" customHeight="1" x14ac:dyDescent="0.15">
      <c r="A502" s="1365"/>
      <c r="B502" s="1366"/>
      <c r="C502" s="62"/>
      <c r="D502" s="1365"/>
      <c r="E502" s="1366"/>
      <c r="F502" s="1365"/>
      <c r="G502" s="1367"/>
      <c r="H502" s="1367"/>
      <c r="I502" s="1367"/>
      <c r="J502" s="1366"/>
      <c r="K502" s="1429" t="s">
        <v>548</v>
      </c>
      <c r="L502" s="1447"/>
      <c r="M502" s="1430"/>
      <c r="N502" s="1431">
        <v>289</v>
      </c>
      <c r="O502" s="1457"/>
      <c r="P502" s="1432"/>
    </row>
    <row r="503" spans="1:18" ht="18" customHeight="1" x14ac:dyDescent="0.15">
      <c r="A503" s="1415" t="s">
        <v>2448</v>
      </c>
      <c r="B503" s="1416"/>
      <c r="C503" s="63" t="s">
        <v>2255</v>
      </c>
      <c r="D503" s="1378">
        <v>4468378</v>
      </c>
      <c r="E503" s="1378"/>
      <c r="F503" s="1377" t="s">
        <v>2218</v>
      </c>
      <c r="G503" s="1377"/>
      <c r="H503" s="1377"/>
      <c r="I503" s="1377"/>
      <c r="J503" s="1377"/>
      <c r="K503" s="1469">
        <v>13623</v>
      </c>
      <c r="L503" s="1469"/>
      <c r="M503" s="1469"/>
      <c r="N503" s="1411">
        <v>231</v>
      </c>
      <c r="O503" s="1411"/>
      <c r="P503" s="1411"/>
    </row>
    <row r="504" spans="1:18" ht="18" customHeight="1" x14ac:dyDescent="0.15">
      <c r="A504" s="1365"/>
      <c r="B504" s="1366"/>
      <c r="C504" s="62"/>
      <c r="D504" s="1365"/>
      <c r="E504" s="1366"/>
      <c r="F504" s="1365"/>
      <c r="G504" s="1367"/>
      <c r="H504" s="1367"/>
      <c r="I504" s="1367"/>
      <c r="J504" s="1366"/>
      <c r="K504" s="1429" t="s">
        <v>548</v>
      </c>
      <c r="L504" s="1447"/>
      <c r="M504" s="1430"/>
      <c r="N504" s="1431">
        <v>231</v>
      </c>
      <c r="O504" s="1457"/>
      <c r="P504" s="1432"/>
    </row>
    <row r="505" spans="1:18" ht="18" customHeight="1" x14ac:dyDescent="0.15">
      <c r="A505" s="1415" t="s">
        <v>2449</v>
      </c>
      <c r="B505" s="1416"/>
      <c r="C505" s="63" t="s">
        <v>2255</v>
      </c>
      <c r="D505" s="1378">
        <v>4468381</v>
      </c>
      <c r="E505" s="1378"/>
      <c r="F505" s="1377" t="s">
        <v>2218</v>
      </c>
      <c r="G505" s="1377"/>
      <c r="H505" s="1377"/>
      <c r="I505" s="1377"/>
      <c r="J505" s="1377"/>
      <c r="K505" s="1469">
        <v>13623</v>
      </c>
      <c r="L505" s="1469"/>
      <c r="M505" s="1469"/>
      <c r="N505" s="1411">
        <v>231</v>
      </c>
      <c r="O505" s="1411"/>
      <c r="P505" s="1411"/>
    </row>
    <row r="506" spans="1:18" ht="18" customHeight="1" x14ac:dyDescent="0.15">
      <c r="A506" s="1365"/>
      <c r="B506" s="1366"/>
      <c r="C506" s="62"/>
      <c r="D506" s="1365"/>
      <c r="E506" s="1366"/>
      <c r="F506" s="1365"/>
      <c r="G506" s="1367"/>
      <c r="H506" s="1367"/>
      <c r="I506" s="1367"/>
      <c r="J506" s="1366"/>
      <c r="K506" s="1429" t="s">
        <v>548</v>
      </c>
      <c r="L506" s="1447"/>
      <c r="M506" s="1430"/>
      <c r="N506" s="1431">
        <v>231</v>
      </c>
      <c r="O506" s="1457"/>
      <c r="P506" s="1432"/>
    </row>
    <row r="507" spans="1:18" ht="18" customHeight="1" x14ac:dyDescent="0.15">
      <c r="A507" s="1415" t="s">
        <v>2450</v>
      </c>
      <c r="B507" s="1416"/>
      <c r="C507" s="63" t="s">
        <v>2255</v>
      </c>
      <c r="D507" s="1378">
        <v>4468384</v>
      </c>
      <c r="E507" s="1378"/>
      <c r="F507" s="1377" t="s">
        <v>2218</v>
      </c>
      <c r="G507" s="1377"/>
      <c r="H507" s="1377"/>
      <c r="I507" s="1377"/>
      <c r="J507" s="1377"/>
      <c r="K507" s="1469">
        <v>13623</v>
      </c>
      <c r="L507" s="1469"/>
      <c r="M507" s="1469"/>
      <c r="N507" s="1411">
        <v>231</v>
      </c>
      <c r="O507" s="1411"/>
      <c r="P507" s="1411"/>
    </row>
    <row r="508" spans="1:18" ht="18" customHeight="1" x14ac:dyDescent="0.15">
      <c r="A508" s="1365"/>
      <c r="B508" s="1366"/>
      <c r="C508" s="62"/>
      <c r="D508" s="1365"/>
      <c r="E508" s="1366"/>
      <c r="F508" s="1365"/>
      <c r="G508" s="1367"/>
      <c r="H508" s="1367"/>
      <c r="I508" s="1367"/>
      <c r="J508" s="1366"/>
      <c r="K508" s="1429" t="s">
        <v>548</v>
      </c>
      <c r="L508" s="1447"/>
      <c r="M508" s="1430"/>
      <c r="N508" s="1431">
        <v>231</v>
      </c>
      <c r="O508" s="1457"/>
      <c r="P508" s="1432"/>
    </row>
    <row r="509" spans="1:18" ht="18" customHeight="1" x14ac:dyDescent="0.15">
      <c r="A509" s="1415" t="s">
        <v>2451</v>
      </c>
      <c r="B509" s="1416"/>
      <c r="C509" s="63" t="s">
        <v>2255</v>
      </c>
      <c r="D509" s="1378">
        <v>4468387</v>
      </c>
      <c r="E509" s="1378"/>
      <c r="F509" s="1377" t="s">
        <v>2218</v>
      </c>
      <c r="G509" s="1377"/>
      <c r="H509" s="1377"/>
      <c r="I509" s="1377"/>
      <c r="J509" s="1377"/>
      <c r="K509" s="1469">
        <v>13623</v>
      </c>
      <c r="L509" s="1469"/>
      <c r="M509" s="1469"/>
      <c r="N509" s="1411">
        <v>231</v>
      </c>
      <c r="O509" s="1411"/>
      <c r="P509" s="1411"/>
    </row>
    <row r="510" spans="1:18" ht="18" customHeight="1" x14ac:dyDescent="0.15">
      <c r="A510" s="1365"/>
      <c r="B510" s="1366"/>
      <c r="C510" s="62"/>
      <c r="D510" s="1365"/>
      <c r="E510" s="1366"/>
      <c r="F510" s="1365"/>
      <c r="G510" s="1367"/>
      <c r="H510" s="1367"/>
      <c r="I510" s="1367"/>
      <c r="J510" s="1366"/>
      <c r="K510" s="1429" t="s">
        <v>548</v>
      </c>
      <c r="L510" s="1447"/>
      <c r="M510" s="1430"/>
      <c r="N510" s="1431">
        <v>231</v>
      </c>
      <c r="O510" s="1457"/>
      <c r="P510" s="1432"/>
    </row>
    <row r="511" spans="1:18" ht="18" customHeight="1" x14ac:dyDescent="0.15">
      <c r="A511" s="1415" t="s">
        <v>2452</v>
      </c>
      <c r="B511" s="1416"/>
      <c r="C511" s="63" t="s">
        <v>2255</v>
      </c>
      <c r="D511" s="1378">
        <v>4468390</v>
      </c>
      <c r="E511" s="1378"/>
      <c r="F511" s="1377" t="s">
        <v>2218</v>
      </c>
      <c r="G511" s="1377"/>
      <c r="H511" s="1377"/>
      <c r="I511" s="1377"/>
      <c r="J511" s="1377"/>
      <c r="K511" s="1469">
        <v>13623</v>
      </c>
      <c r="L511" s="1469"/>
      <c r="M511" s="1469"/>
      <c r="N511" s="1411">
        <v>231</v>
      </c>
      <c r="O511" s="1411"/>
      <c r="P511" s="1411"/>
    </row>
    <row r="512" spans="1:18" ht="18" customHeight="1" x14ac:dyDescent="0.15">
      <c r="A512" s="1365"/>
      <c r="B512" s="1366"/>
      <c r="C512" s="62"/>
      <c r="D512" s="1365"/>
      <c r="E512" s="1366"/>
      <c r="F512" s="1365"/>
      <c r="G512" s="1367"/>
      <c r="H512" s="1367"/>
      <c r="I512" s="1367"/>
      <c r="J512" s="1366"/>
      <c r="K512" s="1429" t="s">
        <v>548</v>
      </c>
      <c r="L512" s="1447"/>
      <c r="M512" s="1430"/>
      <c r="N512" s="1431">
        <v>231</v>
      </c>
      <c r="O512" s="1457"/>
      <c r="P512" s="1432"/>
    </row>
    <row r="513" spans="1:16" ht="18" customHeight="1" x14ac:dyDescent="0.15">
      <c r="A513" s="1415" t="s">
        <v>2453</v>
      </c>
      <c r="B513" s="1416"/>
      <c r="C513" s="63" t="s">
        <v>2255</v>
      </c>
      <c r="D513" s="1378">
        <v>4468393</v>
      </c>
      <c r="E513" s="1378"/>
      <c r="F513" s="1377" t="s">
        <v>2218</v>
      </c>
      <c r="G513" s="1377"/>
      <c r="H513" s="1377"/>
      <c r="I513" s="1377"/>
      <c r="J513" s="1377"/>
      <c r="K513" s="1469">
        <v>13623</v>
      </c>
      <c r="L513" s="1469"/>
      <c r="M513" s="1469"/>
      <c r="N513" s="1411">
        <v>231</v>
      </c>
      <c r="O513" s="1411"/>
      <c r="P513" s="1411"/>
    </row>
    <row r="514" spans="1:16" ht="18" customHeight="1" x14ac:dyDescent="0.15">
      <c r="A514" s="1365"/>
      <c r="B514" s="1366"/>
      <c r="C514" s="62"/>
      <c r="D514" s="1365"/>
      <c r="E514" s="1366"/>
      <c r="F514" s="1365"/>
      <c r="G514" s="1367"/>
      <c r="H514" s="1367"/>
      <c r="I514" s="1367"/>
      <c r="J514" s="1366"/>
      <c r="K514" s="1429" t="s">
        <v>548</v>
      </c>
      <c r="L514" s="1447"/>
      <c r="M514" s="1430"/>
      <c r="N514" s="1431">
        <v>231</v>
      </c>
      <c r="O514" s="1457"/>
      <c r="P514" s="1432"/>
    </row>
    <row r="515" spans="1:16" ht="18" customHeight="1" x14ac:dyDescent="0.15">
      <c r="A515" s="1415" t="s">
        <v>2454</v>
      </c>
      <c r="B515" s="1416"/>
      <c r="C515" s="63" t="s">
        <v>2255</v>
      </c>
      <c r="D515" s="1378">
        <v>4468396</v>
      </c>
      <c r="E515" s="1378"/>
      <c r="F515" s="1377" t="s">
        <v>2218</v>
      </c>
      <c r="G515" s="1377"/>
      <c r="H515" s="1377"/>
      <c r="I515" s="1377"/>
      <c r="J515" s="1377"/>
      <c r="K515" s="1469">
        <v>13623</v>
      </c>
      <c r="L515" s="1469"/>
      <c r="M515" s="1469"/>
      <c r="N515" s="1411">
        <v>231</v>
      </c>
      <c r="O515" s="1411"/>
      <c r="P515" s="1411"/>
    </row>
    <row r="516" spans="1:16" ht="18" customHeight="1" x14ac:dyDescent="0.15">
      <c r="A516" s="1365"/>
      <c r="B516" s="1366"/>
      <c r="C516" s="62"/>
      <c r="D516" s="1365"/>
      <c r="E516" s="1366"/>
      <c r="F516" s="1365"/>
      <c r="G516" s="1367"/>
      <c r="H516" s="1367"/>
      <c r="I516" s="1367"/>
      <c r="J516" s="1366"/>
      <c r="K516" s="1429" t="s">
        <v>548</v>
      </c>
      <c r="L516" s="1447"/>
      <c r="M516" s="1430"/>
      <c r="N516" s="1431">
        <v>231</v>
      </c>
      <c r="O516" s="1457"/>
      <c r="P516" s="1432"/>
    </row>
    <row r="517" spans="1:16" ht="18" customHeight="1" x14ac:dyDescent="0.15">
      <c r="A517" s="1415" t="s">
        <v>2455</v>
      </c>
      <c r="B517" s="1416"/>
      <c r="C517" s="63" t="s">
        <v>2255</v>
      </c>
      <c r="D517" s="1378">
        <v>4468399</v>
      </c>
      <c r="E517" s="1378"/>
      <c r="F517" s="1377" t="s">
        <v>2218</v>
      </c>
      <c r="G517" s="1377"/>
      <c r="H517" s="1377"/>
      <c r="I517" s="1377"/>
      <c r="J517" s="1377"/>
      <c r="K517" s="1469">
        <v>13623</v>
      </c>
      <c r="L517" s="1469"/>
      <c r="M517" s="1469"/>
      <c r="N517" s="1411">
        <v>231</v>
      </c>
      <c r="O517" s="1411"/>
      <c r="P517" s="1411"/>
    </row>
    <row r="518" spans="1:16" ht="18" customHeight="1" x14ac:dyDescent="0.15">
      <c r="A518" s="1365"/>
      <c r="B518" s="1366"/>
      <c r="C518" s="62"/>
      <c r="D518" s="1365"/>
      <c r="E518" s="1366"/>
      <c r="F518" s="1365"/>
      <c r="G518" s="1367"/>
      <c r="H518" s="1367"/>
      <c r="I518" s="1367"/>
      <c r="J518" s="1366"/>
      <c r="K518" s="1429" t="s">
        <v>548</v>
      </c>
      <c r="L518" s="1447"/>
      <c r="M518" s="1430"/>
      <c r="N518" s="1431">
        <v>231</v>
      </c>
      <c r="O518" s="1457"/>
      <c r="P518" s="1432"/>
    </row>
    <row r="519" spans="1:16" ht="18" customHeight="1" x14ac:dyDescent="0.15">
      <c r="A519" s="1415" t="s">
        <v>2456</v>
      </c>
      <c r="B519" s="1416"/>
      <c r="C519" s="63" t="s">
        <v>2255</v>
      </c>
      <c r="D519" s="1378">
        <v>4468402</v>
      </c>
      <c r="E519" s="1378"/>
      <c r="F519" s="1377" t="s">
        <v>2218</v>
      </c>
      <c r="G519" s="1377"/>
      <c r="H519" s="1377"/>
      <c r="I519" s="1377"/>
      <c r="J519" s="1377"/>
      <c r="K519" s="1469">
        <v>13623</v>
      </c>
      <c r="L519" s="1469"/>
      <c r="M519" s="1469"/>
      <c r="N519" s="1411">
        <v>231</v>
      </c>
      <c r="O519" s="1411"/>
      <c r="P519" s="1411"/>
    </row>
    <row r="520" spans="1:16" ht="18" customHeight="1" x14ac:dyDescent="0.15">
      <c r="A520" s="1365"/>
      <c r="B520" s="1366"/>
      <c r="C520" s="62"/>
      <c r="D520" s="1365"/>
      <c r="E520" s="1366"/>
      <c r="F520" s="1365"/>
      <c r="G520" s="1367"/>
      <c r="H520" s="1367"/>
      <c r="I520" s="1367"/>
      <c r="J520" s="1366"/>
      <c r="K520" s="1429" t="s">
        <v>548</v>
      </c>
      <c r="L520" s="1447"/>
      <c r="M520" s="1430"/>
      <c r="N520" s="1431">
        <v>231</v>
      </c>
      <c r="O520" s="1457"/>
      <c r="P520" s="1432"/>
    </row>
    <row r="521" spans="1:16" ht="18" customHeight="1" x14ac:dyDescent="0.15">
      <c r="A521" s="1415" t="s">
        <v>2457</v>
      </c>
      <c r="B521" s="1416"/>
      <c r="C521" s="63" t="s">
        <v>2255</v>
      </c>
      <c r="D521" s="1378">
        <v>4468405</v>
      </c>
      <c r="E521" s="1378"/>
      <c r="F521" s="1377" t="s">
        <v>2218</v>
      </c>
      <c r="G521" s="1377"/>
      <c r="H521" s="1377"/>
      <c r="I521" s="1377"/>
      <c r="J521" s="1377"/>
      <c r="K521" s="1469">
        <v>13623</v>
      </c>
      <c r="L521" s="1469"/>
      <c r="M521" s="1469"/>
      <c r="N521" s="1411">
        <v>231</v>
      </c>
      <c r="O521" s="1411"/>
      <c r="P521" s="1411"/>
    </row>
    <row r="522" spans="1:16" ht="18" customHeight="1" x14ac:dyDescent="0.15">
      <c r="A522" s="1365"/>
      <c r="B522" s="1366"/>
      <c r="C522" s="62"/>
      <c r="D522" s="1365"/>
      <c r="E522" s="1366"/>
      <c r="F522" s="1365"/>
      <c r="G522" s="1367"/>
      <c r="H522" s="1367"/>
      <c r="I522" s="1367"/>
      <c r="J522" s="1366"/>
      <c r="K522" s="1429" t="s">
        <v>548</v>
      </c>
      <c r="L522" s="1447"/>
      <c r="M522" s="1430"/>
      <c r="N522" s="1431">
        <v>231</v>
      </c>
      <c r="O522" s="1457"/>
      <c r="P522" s="1432"/>
    </row>
    <row r="523" spans="1:16" ht="18" customHeight="1" x14ac:dyDescent="0.15">
      <c r="A523" s="1415" t="s">
        <v>2458</v>
      </c>
      <c r="B523" s="1416"/>
      <c r="C523" s="63" t="s">
        <v>2255</v>
      </c>
      <c r="D523" s="1378">
        <v>4468408</v>
      </c>
      <c r="E523" s="1378"/>
      <c r="F523" s="1377" t="s">
        <v>2218</v>
      </c>
      <c r="G523" s="1377"/>
      <c r="H523" s="1377"/>
      <c r="I523" s="1377"/>
      <c r="J523" s="1377"/>
      <c r="K523" s="1469">
        <v>13623</v>
      </c>
      <c r="L523" s="1469"/>
      <c r="M523" s="1469"/>
      <c r="N523" s="1411">
        <v>231</v>
      </c>
      <c r="O523" s="1411"/>
      <c r="P523" s="1411"/>
    </row>
    <row r="524" spans="1:16" ht="18" customHeight="1" x14ac:dyDescent="0.15">
      <c r="A524" s="1365"/>
      <c r="B524" s="1366"/>
      <c r="C524" s="62"/>
      <c r="D524" s="1365"/>
      <c r="E524" s="1366"/>
      <c r="F524" s="1365"/>
      <c r="G524" s="1367"/>
      <c r="H524" s="1367"/>
      <c r="I524" s="1367"/>
      <c r="J524" s="1366"/>
      <c r="K524" s="1429" t="s">
        <v>548</v>
      </c>
      <c r="L524" s="1447"/>
      <c r="M524" s="1430"/>
      <c r="N524" s="1431">
        <v>231</v>
      </c>
      <c r="O524" s="1457"/>
      <c r="P524" s="1432"/>
    </row>
    <row r="525" spans="1:16" ht="18" customHeight="1" x14ac:dyDescent="0.15">
      <c r="A525" s="1415" t="s">
        <v>2459</v>
      </c>
      <c r="B525" s="1416"/>
      <c r="C525" s="63" t="s">
        <v>2255</v>
      </c>
      <c r="D525" s="1378">
        <v>4468411</v>
      </c>
      <c r="E525" s="1378"/>
      <c r="F525" s="1377" t="s">
        <v>2218</v>
      </c>
      <c r="G525" s="1377"/>
      <c r="H525" s="1377"/>
      <c r="I525" s="1377"/>
      <c r="J525" s="1377"/>
      <c r="K525" s="1469">
        <v>13623</v>
      </c>
      <c r="L525" s="1469"/>
      <c r="M525" s="1469"/>
      <c r="N525" s="1411">
        <v>231</v>
      </c>
      <c r="O525" s="1411"/>
      <c r="P525" s="1411"/>
    </row>
    <row r="526" spans="1:16" ht="18" customHeight="1" x14ac:dyDescent="0.15">
      <c r="A526" s="1365"/>
      <c r="B526" s="1366"/>
      <c r="C526" s="62"/>
      <c r="D526" s="1365"/>
      <c r="E526" s="1366"/>
      <c r="F526" s="1365"/>
      <c r="G526" s="1367"/>
      <c r="H526" s="1367"/>
      <c r="I526" s="1367"/>
      <c r="J526" s="1366"/>
      <c r="K526" s="1429" t="s">
        <v>548</v>
      </c>
      <c r="L526" s="1447"/>
      <c r="M526" s="1430"/>
      <c r="N526" s="1431">
        <v>231</v>
      </c>
      <c r="O526" s="1457"/>
      <c r="P526" s="1432"/>
    </row>
    <row r="527" spans="1:16" ht="18" customHeight="1" x14ac:dyDescent="0.15">
      <c r="A527" s="1415" t="s">
        <v>2460</v>
      </c>
      <c r="B527" s="1416"/>
      <c r="C527" s="63" t="s">
        <v>2255</v>
      </c>
      <c r="D527" s="1378">
        <v>4468414</v>
      </c>
      <c r="E527" s="1378"/>
      <c r="F527" s="1377" t="s">
        <v>2218</v>
      </c>
      <c r="G527" s="1377"/>
      <c r="H527" s="1377"/>
      <c r="I527" s="1377"/>
      <c r="J527" s="1377"/>
      <c r="K527" s="1469">
        <v>13623</v>
      </c>
      <c r="L527" s="1469"/>
      <c r="M527" s="1469"/>
      <c r="N527" s="1411">
        <v>231</v>
      </c>
      <c r="O527" s="1411"/>
      <c r="P527" s="1411"/>
    </row>
    <row r="528" spans="1:16" ht="18" customHeight="1" x14ac:dyDescent="0.15">
      <c r="A528" s="1365"/>
      <c r="B528" s="1366"/>
      <c r="C528" s="62"/>
      <c r="D528" s="1365"/>
      <c r="E528" s="1366"/>
      <c r="F528" s="1365"/>
      <c r="G528" s="1367"/>
      <c r="H528" s="1367"/>
      <c r="I528" s="1367"/>
      <c r="J528" s="1366"/>
      <c r="K528" s="1429" t="s">
        <v>548</v>
      </c>
      <c r="L528" s="1447"/>
      <c r="M528" s="1430"/>
      <c r="N528" s="1431">
        <v>231</v>
      </c>
      <c r="O528" s="1457"/>
      <c r="P528" s="1432"/>
    </row>
    <row r="529" spans="1:18" ht="18" customHeight="1" x14ac:dyDescent="0.15">
      <c r="A529" s="1415" t="s">
        <v>2461</v>
      </c>
      <c r="B529" s="1416"/>
      <c r="C529" s="63" t="s">
        <v>2255</v>
      </c>
      <c r="D529" s="1378">
        <v>4468417</v>
      </c>
      <c r="E529" s="1378"/>
      <c r="F529" s="1377" t="s">
        <v>2218</v>
      </c>
      <c r="G529" s="1377"/>
      <c r="H529" s="1377"/>
      <c r="I529" s="1377"/>
      <c r="J529" s="1377"/>
      <c r="K529" s="1469">
        <v>13623</v>
      </c>
      <c r="L529" s="1469"/>
      <c r="M529" s="1469"/>
      <c r="N529" s="1411">
        <v>231</v>
      </c>
      <c r="O529" s="1411"/>
      <c r="P529" s="1411"/>
    </row>
    <row r="530" spans="1:18" ht="18" customHeight="1" x14ac:dyDescent="0.15">
      <c r="A530" s="1365"/>
      <c r="B530" s="1366"/>
      <c r="C530" s="62"/>
      <c r="D530" s="1365"/>
      <c r="E530" s="1366"/>
      <c r="F530" s="1365"/>
      <c r="G530" s="1367"/>
      <c r="H530" s="1367"/>
      <c r="I530" s="1367"/>
      <c r="J530" s="1366"/>
      <c r="K530" s="1429" t="s">
        <v>548</v>
      </c>
      <c r="L530" s="1447"/>
      <c r="M530" s="1430"/>
      <c r="N530" s="1431">
        <v>231</v>
      </c>
      <c r="O530" s="1457"/>
      <c r="P530" s="1432"/>
    </row>
    <row r="531" spans="1:18" ht="18" customHeight="1" x14ac:dyDescent="0.15">
      <c r="A531" s="1415" t="s">
        <v>2462</v>
      </c>
      <c r="B531" s="1416"/>
      <c r="C531" s="63" t="s">
        <v>2255</v>
      </c>
      <c r="D531" s="1378">
        <v>4468420</v>
      </c>
      <c r="E531" s="1378"/>
      <c r="F531" s="1377" t="s">
        <v>2218</v>
      </c>
      <c r="G531" s="1377"/>
      <c r="H531" s="1377"/>
      <c r="I531" s="1377"/>
      <c r="J531" s="1377"/>
      <c r="K531" s="1469">
        <v>13623</v>
      </c>
      <c r="L531" s="1469"/>
      <c r="M531" s="1469"/>
      <c r="N531" s="1411">
        <v>231</v>
      </c>
      <c r="O531" s="1411"/>
      <c r="P531" s="1411"/>
    </row>
    <row r="532" spans="1:18" ht="18" customHeight="1" x14ac:dyDescent="0.15">
      <c r="A532" s="1365"/>
      <c r="B532" s="1366"/>
      <c r="C532" s="62"/>
      <c r="D532" s="1365"/>
      <c r="E532" s="1366"/>
      <c r="F532" s="1365"/>
      <c r="G532" s="1367"/>
      <c r="H532" s="1367"/>
      <c r="I532" s="1367"/>
      <c r="J532" s="1366"/>
      <c r="K532" s="1429" t="s">
        <v>548</v>
      </c>
      <c r="L532" s="1447"/>
      <c r="M532" s="1430"/>
      <c r="N532" s="1431">
        <v>231</v>
      </c>
      <c r="O532" s="1457"/>
      <c r="P532" s="1432"/>
    </row>
    <row r="533" spans="1:18" ht="18" customHeight="1" x14ac:dyDescent="0.15">
      <c r="A533" s="1415" t="s">
        <v>2463</v>
      </c>
      <c r="B533" s="1416"/>
      <c r="C533" s="63" t="s">
        <v>2255</v>
      </c>
      <c r="D533" s="1378">
        <v>4468423</v>
      </c>
      <c r="E533" s="1378"/>
      <c r="F533" s="1377" t="s">
        <v>2218</v>
      </c>
      <c r="G533" s="1377"/>
      <c r="H533" s="1377"/>
      <c r="I533" s="1377"/>
      <c r="J533" s="1377"/>
      <c r="K533" s="1469">
        <v>13623</v>
      </c>
      <c r="L533" s="1469"/>
      <c r="M533" s="1469"/>
      <c r="N533" s="1411">
        <v>231</v>
      </c>
      <c r="O533" s="1411"/>
      <c r="P533" s="1411"/>
    </row>
    <row r="534" spans="1:18" ht="18" customHeight="1" x14ac:dyDescent="0.15">
      <c r="A534" s="1365"/>
      <c r="B534" s="1366"/>
      <c r="C534" s="62"/>
      <c r="D534" s="1365"/>
      <c r="E534" s="1366"/>
      <c r="F534" s="1365"/>
      <c r="G534" s="1367"/>
      <c r="H534" s="1367"/>
      <c r="I534" s="1367"/>
      <c r="J534" s="1366"/>
      <c r="K534" s="1429" t="s">
        <v>548</v>
      </c>
      <c r="L534" s="1447"/>
      <c r="M534" s="1430"/>
      <c r="N534" s="1431">
        <v>231</v>
      </c>
      <c r="O534" s="1457"/>
      <c r="P534" s="1432"/>
    </row>
    <row r="535" spans="1:18" ht="18" customHeight="1" x14ac:dyDescent="0.15">
      <c r="A535" s="1415" t="s">
        <v>2464</v>
      </c>
      <c r="B535" s="1416"/>
      <c r="C535" s="63" t="s">
        <v>2255</v>
      </c>
      <c r="D535" s="1378">
        <v>4468426</v>
      </c>
      <c r="E535" s="1378"/>
      <c r="F535" s="1377" t="s">
        <v>2218</v>
      </c>
      <c r="G535" s="1377"/>
      <c r="H535" s="1377"/>
      <c r="I535" s="1377"/>
      <c r="J535" s="1377"/>
      <c r="K535" s="1469">
        <v>13623</v>
      </c>
      <c r="L535" s="1469"/>
      <c r="M535" s="1469"/>
      <c r="N535" s="1411">
        <v>231</v>
      </c>
      <c r="O535" s="1411"/>
      <c r="P535" s="1411"/>
    </row>
    <row r="536" spans="1:18" ht="18" customHeight="1" x14ac:dyDescent="0.15">
      <c r="A536" s="1365"/>
      <c r="B536" s="1366"/>
      <c r="C536" s="62"/>
      <c r="D536" s="1365"/>
      <c r="E536" s="1366"/>
      <c r="F536" s="1365"/>
      <c r="G536" s="1367"/>
      <c r="H536" s="1367"/>
      <c r="I536" s="1367"/>
      <c r="J536" s="1366"/>
      <c r="K536" s="1429" t="s">
        <v>548</v>
      </c>
      <c r="L536" s="1447"/>
      <c r="M536" s="1430"/>
      <c r="N536" s="1431">
        <v>231</v>
      </c>
      <c r="O536" s="1457"/>
      <c r="P536" s="1432"/>
    </row>
    <row r="537" spans="1:18" ht="17.75" customHeight="1" x14ac:dyDescent="0.15">
      <c r="A537" s="1415" t="s">
        <v>2465</v>
      </c>
      <c r="B537" s="1416"/>
      <c r="C537" s="63" t="s">
        <v>2255</v>
      </c>
      <c r="D537" s="1378">
        <v>4468429</v>
      </c>
      <c r="E537" s="1378"/>
      <c r="F537" s="1377" t="s">
        <v>2218</v>
      </c>
      <c r="G537" s="1377"/>
      <c r="H537" s="1377"/>
      <c r="I537" s="1377"/>
      <c r="J537" s="1377"/>
      <c r="K537" s="1470">
        <v>13623</v>
      </c>
      <c r="L537" s="1470"/>
      <c r="M537" s="1470"/>
      <c r="N537" s="1425">
        <v>231</v>
      </c>
      <c r="O537" s="1425"/>
      <c r="P537" s="1425"/>
    </row>
    <row r="538" spans="1:18" ht="14.25" customHeight="1" x14ac:dyDescent="0.15">
      <c r="A538" s="1428" t="s">
        <v>2225</v>
      </c>
      <c r="B538" s="1428"/>
      <c r="C538" s="1428"/>
      <c r="D538" s="1428"/>
      <c r="E538" s="1428"/>
      <c r="F538" s="1428"/>
      <c r="G538" s="1428"/>
      <c r="H538" s="1428"/>
      <c r="I538" s="1428"/>
      <c r="J538" s="1428"/>
      <c r="K538" s="1428"/>
      <c r="L538" s="1428"/>
      <c r="M538" s="1428"/>
      <c r="N538" s="1428"/>
      <c r="O538" s="1428"/>
      <c r="P538" s="1428"/>
      <c r="Q538" s="1428"/>
      <c r="R538" s="1428"/>
    </row>
    <row r="539" spans="1:18" ht="17.75" customHeight="1" x14ac:dyDescent="0.15">
      <c r="A539" s="1365"/>
      <c r="B539" s="1366"/>
      <c r="C539" s="62"/>
      <c r="D539" s="1365"/>
      <c r="E539" s="1366"/>
      <c r="F539" s="1365"/>
      <c r="G539" s="1367"/>
      <c r="H539" s="1367"/>
      <c r="I539" s="1367"/>
      <c r="J539" s="1366"/>
      <c r="K539" s="1429" t="s">
        <v>548</v>
      </c>
      <c r="L539" s="1447"/>
      <c r="M539" s="1430"/>
      <c r="N539" s="1431">
        <v>231</v>
      </c>
      <c r="O539" s="1457"/>
      <c r="P539" s="1432"/>
    </row>
    <row r="540" spans="1:18" ht="18" customHeight="1" x14ac:dyDescent="0.15">
      <c r="A540" s="1415" t="s">
        <v>2466</v>
      </c>
      <c r="B540" s="1416"/>
      <c r="C540" s="63" t="s">
        <v>2255</v>
      </c>
      <c r="D540" s="1378">
        <v>4468432</v>
      </c>
      <c r="E540" s="1378"/>
      <c r="F540" s="1377" t="s">
        <v>2218</v>
      </c>
      <c r="G540" s="1377"/>
      <c r="H540" s="1377"/>
      <c r="I540" s="1377"/>
      <c r="J540" s="1377"/>
      <c r="K540" s="1469">
        <v>13623</v>
      </c>
      <c r="L540" s="1469"/>
      <c r="M540" s="1469"/>
      <c r="N540" s="1411">
        <v>231</v>
      </c>
      <c r="O540" s="1411"/>
      <c r="P540" s="1411"/>
    </row>
    <row r="541" spans="1:18" ht="18" customHeight="1" x14ac:dyDescent="0.15">
      <c r="A541" s="1365"/>
      <c r="B541" s="1366"/>
      <c r="C541" s="62"/>
      <c r="D541" s="1365"/>
      <c r="E541" s="1366"/>
      <c r="F541" s="1365"/>
      <c r="G541" s="1367"/>
      <c r="H541" s="1367"/>
      <c r="I541" s="1367"/>
      <c r="J541" s="1366"/>
      <c r="K541" s="1429" t="s">
        <v>548</v>
      </c>
      <c r="L541" s="1447"/>
      <c r="M541" s="1430"/>
      <c r="N541" s="1431">
        <v>231</v>
      </c>
      <c r="O541" s="1457"/>
      <c r="P541" s="1432"/>
    </row>
    <row r="542" spans="1:18" ht="18" customHeight="1" x14ac:dyDescent="0.15">
      <c r="A542" s="1415" t="s">
        <v>2467</v>
      </c>
      <c r="B542" s="1416"/>
      <c r="C542" s="63" t="s">
        <v>2255</v>
      </c>
      <c r="D542" s="1378">
        <v>4468435</v>
      </c>
      <c r="E542" s="1378"/>
      <c r="F542" s="1377" t="s">
        <v>2218</v>
      </c>
      <c r="G542" s="1377"/>
      <c r="H542" s="1377"/>
      <c r="I542" s="1377"/>
      <c r="J542" s="1377"/>
      <c r="K542" s="1469">
        <v>13623</v>
      </c>
      <c r="L542" s="1469"/>
      <c r="M542" s="1469"/>
      <c r="N542" s="1411">
        <v>231</v>
      </c>
      <c r="O542" s="1411"/>
      <c r="P542" s="1411"/>
    </row>
    <row r="543" spans="1:18" ht="18" customHeight="1" x14ac:dyDescent="0.15">
      <c r="A543" s="1365"/>
      <c r="B543" s="1366"/>
      <c r="C543" s="62"/>
      <c r="D543" s="1365"/>
      <c r="E543" s="1366"/>
      <c r="F543" s="1365"/>
      <c r="G543" s="1367"/>
      <c r="H543" s="1367"/>
      <c r="I543" s="1367"/>
      <c r="J543" s="1366"/>
      <c r="K543" s="1429" t="s">
        <v>548</v>
      </c>
      <c r="L543" s="1447"/>
      <c r="M543" s="1430"/>
      <c r="N543" s="1431">
        <v>231</v>
      </c>
      <c r="O543" s="1457"/>
      <c r="P543" s="1432"/>
    </row>
    <row r="544" spans="1:18" ht="18" customHeight="1" x14ac:dyDescent="0.15">
      <c r="A544" s="1415" t="s">
        <v>2468</v>
      </c>
      <c r="B544" s="1416"/>
      <c r="C544" s="63" t="s">
        <v>2255</v>
      </c>
      <c r="D544" s="1378">
        <v>4468438</v>
      </c>
      <c r="E544" s="1378"/>
      <c r="F544" s="1377" t="s">
        <v>2218</v>
      </c>
      <c r="G544" s="1377"/>
      <c r="H544" s="1377"/>
      <c r="I544" s="1377"/>
      <c r="J544" s="1377"/>
      <c r="K544" s="1469">
        <v>13623</v>
      </c>
      <c r="L544" s="1469"/>
      <c r="M544" s="1469"/>
      <c r="N544" s="1411">
        <v>231</v>
      </c>
      <c r="O544" s="1411"/>
      <c r="P544" s="1411"/>
    </row>
    <row r="545" spans="1:16" ht="18" customHeight="1" x14ac:dyDescent="0.15">
      <c r="A545" s="1365"/>
      <c r="B545" s="1366"/>
      <c r="C545" s="62"/>
      <c r="D545" s="1365"/>
      <c r="E545" s="1366"/>
      <c r="F545" s="1365"/>
      <c r="G545" s="1367"/>
      <c r="H545" s="1367"/>
      <c r="I545" s="1367"/>
      <c r="J545" s="1366"/>
      <c r="K545" s="1429" t="s">
        <v>548</v>
      </c>
      <c r="L545" s="1447"/>
      <c r="M545" s="1430"/>
      <c r="N545" s="1431">
        <v>231</v>
      </c>
      <c r="O545" s="1457"/>
      <c r="P545" s="1432"/>
    </row>
    <row r="546" spans="1:16" ht="18" customHeight="1" x14ac:dyDescent="0.15">
      <c r="A546" s="1415" t="s">
        <v>2469</v>
      </c>
      <c r="B546" s="1416"/>
      <c r="C546" s="63" t="s">
        <v>2255</v>
      </c>
      <c r="D546" s="1378">
        <v>4468441</v>
      </c>
      <c r="E546" s="1378"/>
      <c r="F546" s="1377" t="s">
        <v>2218</v>
      </c>
      <c r="G546" s="1377"/>
      <c r="H546" s="1377"/>
      <c r="I546" s="1377"/>
      <c r="J546" s="1377"/>
      <c r="K546" s="1469">
        <v>13623</v>
      </c>
      <c r="L546" s="1469"/>
      <c r="M546" s="1469"/>
      <c r="N546" s="1411">
        <v>231</v>
      </c>
      <c r="O546" s="1411"/>
      <c r="P546" s="1411"/>
    </row>
    <row r="547" spans="1:16" ht="18" customHeight="1" x14ac:dyDescent="0.15">
      <c r="A547" s="1365"/>
      <c r="B547" s="1366"/>
      <c r="C547" s="62"/>
      <c r="D547" s="1365"/>
      <c r="E547" s="1366"/>
      <c r="F547" s="1365"/>
      <c r="G547" s="1367"/>
      <c r="H547" s="1367"/>
      <c r="I547" s="1367"/>
      <c r="J547" s="1366"/>
      <c r="K547" s="1429" t="s">
        <v>548</v>
      </c>
      <c r="L547" s="1447"/>
      <c r="M547" s="1430"/>
      <c r="N547" s="1431">
        <v>231</v>
      </c>
      <c r="O547" s="1457"/>
      <c r="P547" s="1432"/>
    </row>
    <row r="548" spans="1:16" ht="18" customHeight="1" x14ac:dyDescent="0.15">
      <c r="A548" s="1415" t="s">
        <v>2470</v>
      </c>
      <c r="B548" s="1416"/>
      <c r="C548" s="63" t="s">
        <v>2255</v>
      </c>
      <c r="D548" s="1378">
        <v>4468444</v>
      </c>
      <c r="E548" s="1378"/>
      <c r="F548" s="1377" t="s">
        <v>2218</v>
      </c>
      <c r="G548" s="1377"/>
      <c r="H548" s="1377"/>
      <c r="I548" s="1377"/>
      <c r="J548" s="1377"/>
      <c r="K548" s="1469">
        <v>13623</v>
      </c>
      <c r="L548" s="1469"/>
      <c r="M548" s="1469"/>
      <c r="N548" s="1411">
        <v>231</v>
      </c>
      <c r="O548" s="1411"/>
      <c r="P548" s="1411"/>
    </row>
    <row r="549" spans="1:16" ht="18" customHeight="1" x14ac:dyDescent="0.15">
      <c r="A549" s="1365"/>
      <c r="B549" s="1366"/>
      <c r="C549" s="62"/>
      <c r="D549" s="1365"/>
      <c r="E549" s="1366"/>
      <c r="F549" s="1365"/>
      <c r="G549" s="1367"/>
      <c r="H549" s="1367"/>
      <c r="I549" s="1367"/>
      <c r="J549" s="1366"/>
      <c r="K549" s="1429" t="s">
        <v>548</v>
      </c>
      <c r="L549" s="1447"/>
      <c r="M549" s="1430"/>
      <c r="N549" s="1431">
        <v>231</v>
      </c>
      <c r="O549" s="1457"/>
      <c r="P549" s="1432"/>
    </row>
    <row r="550" spans="1:16" ht="18" customHeight="1" x14ac:dyDescent="0.15">
      <c r="A550" s="1415" t="s">
        <v>2471</v>
      </c>
      <c r="B550" s="1416"/>
      <c r="C550" s="63" t="s">
        <v>2255</v>
      </c>
      <c r="D550" s="1378">
        <v>4468447</v>
      </c>
      <c r="E550" s="1378"/>
      <c r="F550" s="1377" t="s">
        <v>2218</v>
      </c>
      <c r="G550" s="1377"/>
      <c r="H550" s="1377"/>
      <c r="I550" s="1377"/>
      <c r="J550" s="1377"/>
      <c r="K550" s="1469">
        <v>13623</v>
      </c>
      <c r="L550" s="1469"/>
      <c r="M550" s="1469"/>
      <c r="N550" s="1411">
        <v>231</v>
      </c>
      <c r="O550" s="1411"/>
      <c r="P550" s="1411"/>
    </row>
    <row r="551" spans="1:16" ht="18" customHeight="1" x14ac:dyDescent="0.15">
      <c r="A551" s="1365"/>
      <c r="B551" s="1366"/>
      <c r="C551" s="62"/>
      <c r="D551" s="1365"/>
      <c r="E551" s="1366"/>
      <c r="F551" s="1365"/>
      <c r="G551" s="1367"/>
      <c r="H551" s="1367"/>
      <c r="I551" s="1367"/>
      <c r="J551" s="1366"/>
      <c r="K551" s="1429" t="s">
        <v>548</v>
      </c>
      <c r="L551" s="1447"/>
      <c r="M551" s="1430"/>
      <c r="N551" s="1431">
        <v>231</v>
      </c>
      <c r="O551" s="1457"/>
      <c r="P551" s="1432"/>
    </row>
    <row r="552" spans="1:16" ht="18" customHeight="1" x14ac:dyDescent="0.15">
      <c r="A552" s="1415" t="s">
        <v>2472</v>
      </c>
      <c r="B552" s="1416"/>
      <c r="C552" s="63" t="s">
        <v>2255</v>
      </c>
      <c r="D552" s="1378">
        <v>4468450</v>
      </c>
      <c r="E552" s="1378"/>
      <c r="F552" s="1377" t="s">
        <v>2218</v>
      </c>
      <c r="G552" s="1377"/>
      <c r="H552" s="1377"/>
      <c r="I552" s="1377"/>
      <c r="J552" s="1377"/>
      <c r="K552" s="1469">
        <v>13623</v>
      </c>
      <c r="L552" s="1469"/>
      <c r="M552" s="1469"/>
      <c r="N552" s="1411">
        <v>231</v>
      </c>
      <c r="O552" s="1411"/>
      <c r="P552" s="1411"/>
    </row>
    <row r="553" spans="1:16" ht="18" customHeight="1" x14ac:dyDescent="0.15">
      <c r="A553" s="1365"/>
      <c r="B553" s="1366"/>
      <c r="C553" s="62"/>
      <c r="D553" s="1365"/>
      <c r="E553" s="1366"/>
      <c r="F553" s="1365"/>
      <c r="G553" s="1367"/>
      <c r="H553" s="1367"/>
      <c r="I553" s="1367"/>
      <c r="J553" s="1366"/>
      <c r="K553" s="1429" t="s">
        <v>548</v>
      </c>
      <c r="L553" s="1447"/>
      <c r="M553" s="1430"/>
      <c r="N553" s="1431">
        <v>231</v>
      </c>
      <c r="O553" s="1457"/>
      <c r="P553" s="1432"/>
    </row>
    <row r="554" spans="1:16" ht="18" customHeight="1" x14ac:dyDescent="0.15">
      <c r="A554" s="1415" t="s">
        <v>2473</v>
      </c>
      <c r="B554" s="1416"/>
      <c r="C554" s="63" t="s">
        <v>2255</v>
      </c>
      <c r="D554" s="1378">
        <v>4468453</v>
      </c>
      <c r="E554" s="1378"/>
      <c r="F554" s="1377" t="s">
        <v>2218</v>
      </c>
      <c r="G554" s="1377"/>
      <c r="H554" s="1377"/>
      <c r="I554" s="1377"/>
      <c r="J554" s="1377"/>
      <c r="K554" s="1469">
        <v>13623</v>
      </c>
      <c r="L554" s="1469"/>
      <c r="M554" s="1469"/>
      <c r="N554" s="1411">
        <v>231</v>
      </c>
      <c r="O554" s="1411"/>
      <c r="P554" s="1411"/>
    </row>
    <row r="555" spans="1:16" ht="18" customHeight="1" x14ac:dyDescent="0.15">
      <c r="A555" s="1365"/>
      <c r="B555" s="1366"/>
      <c r="C555" s="62"/>
      <c r="D555" s="1365"/>
      <c r="E555" s="1366"/>
      <c r="F555" s="1365"/>
      <c r="G555" s="1367"/>
      <c r="H555" s="1367"/>
      <c r="I555" s="1367"/>
      <c r="J555" s="1366"/>
      <c r="K555" s="1429" t="s">
        <v>548</v>
      </c>
      <c r="L555" s="1447"/>
      <c r="M555" s="1430"/>
      <c r="N555" s="1431">
        <v>231</v>
      </c>
      <c r="O555" s="1457"/>
      <c r="P555" s="1432"/>
    </row>
    <row r="556" spans="1:16" ht="18" customHeight="1" x14ac:dyDescent="0.15">
      <c r="A556" s="1415" t="s">
        <v>2474</v>
      </c>
      <c r="B556" s="1416"/>
      <c r="C556" s="63" t="s">
        <v>2255</v>
      </c>
      <c r="D556" s="1378">
        <v>4468456</v>
      </c>
      <c r="E556" s="1378"/>
      <c r="F556" s="1377" t="s">
        <v>2218</v>
      </c>
      <c r="G556" s="1377"/>
      <c r="H556" s="1377"/>
      <c r="I556" s="1377"/>
      <c r="J556" s="1377"/>
      <c r="K556" s="1469">
        <v>13623</v>
      </c>
      <c r="L556" s="1469"/>
      <c r="M556" s="1469"/>
      <c r="N556" s="1411">
        <v>231</v>
      </c>
      <c r="O556" s="1411"/>
      <c r="P556" s="1411"/>
    </row>
    <row r="557" spans="1:16" ht="18" customHeight="1" x14ac:dyDescent="0.15">
      <c r="A557" s="1365"/>
      <c r="B557" s="1366"/>
      <c r="C557" s="62"/>
      <c r="D557" s="1365"/>
      <c r="E557" s="1366"/>
      <c r="F557" s="1365"/>
      <c r="G557" s="1367"/>
      <c r="H557" s="1367"/>
      <c r="I557" s="1367"/>
      <c r="J557" s="1366"/>
      <c r="K557" s="1429" t="s">
        <v>548</v>
      </c>
      <c r="L557" s="1447"/>
      <c r="M557" s="1430"/>
      <c r="N557" s="1431">
        <v>231</v>
      </c>
      <c r="O557" s="1457"/>
      <c r="P557" s="1432"/>
    </row>
    <row r="558" spans="1:16" ht="18" customHeight="1" x14ac:dyDescent="0.15">
      <c r="A558" s="1415" t="s">
        <v>2475</v>
      </c>
      <c r="B558" s="1416"/>
      <c r="C558" s="63" t="s">
        <v>2255</v>
      </c>
      <c r="D558" s="1378">
        <v>4468459</v>
      </c>
      <c r="E558" s="1378"/>
      <c r="F558" s="1377" t="s">
        <v>2218</v>
      </c>
      <c r="G558" s="1377"/>
      <c r="H558" s="1377"/>
      <c r="I558" s="1377"/>
      <c r="J558" s="1377"/>
      <c r="K558" s="1469">
        <v>13623</v>
      </c>
      <c r="L558" s="1469"/>
      <c r="M558" s="1469"/>
      <c r="N558" s="1411">
        <v>231</v>
      </c>
      <c r="O558" s="1411"/>
      <c r="P558" s="1411"/>
    </row>
    <row r="559" spans="1:16" ht="18" customHeight="1" x14ac:dyDescent="0.15">
      <c r="A559" s="1365"/>
      <c r="B559" s="1366"/>
      <c r="C559" s="62"/>
      <c r="D559" s="1365"/>
      <c r="E559" s="1366"/>
      <c r="F559" s="1365"/>
      <c r="G559" s="1367"/>
      <c r="H559" s="1367"/>
      <c r="I559" s="1367"/>
      <c r="J559" s="1366"/>
      <c r="K559" s="1429" t="s">
        <v>548</v>
      </c>
      <c r="L559" s="1447"/>
      <c r="M559" s="1430"/>
      <c r="N559" s="1431">
        <v>231</v>
      </c>
      <c r="O559" s="1457"/>
      <c r="P559" s="1432"/>
    </row>
    <row r="560" spans="1:16" ht="18" customHeight="1" x14ac:dyDescent="0.15">
      <c r="A560" s="1415" t="s">
        <v>2476</v>
      </c>
      <c r="B560" s="1416"/>
      <c r="C560" s="63" t="s">
        <v>2255</v>
      </c>
      <c r="D560" s="1378">
        <v>4468462</v>
      </c>
      <c r="E560" s="1378"/>
      <c r="F560" s="1377" t="s">
        <v>2218</v>
      </c>
      <c r="G560" s="1377"/>
      <c r="H560" s="1377"/>
      <c r="I560" s="1377"/>
      <c r="J560" s="1377"/>
      <c r="K560" s="1469">
        <v>13623</v>
      </c>
      <c r="L560" s="1469"/>
      <c r="M560" s="1469"/>
      <c r="N560" s="1411">
        <v>231</v>
      </c>
      <c r="O560" s="1411"/>
      <c r="P560" s="1411"/>
    </row>
    <row r="561" spans="1:18" ht="18" customHeight="1" x14ac:dyDescent="0.15">
      <c r="A561" s="1365"/>
      <c r="B561" s="1366"/>
      <c r="C561" s="62"/>
      <c r="D561" s="1365"/>
      <c r="E561" s="1366"/>
      <c r="F561" s="1365"/>
      <c r="G561" s="1367"/>
      <c r="H561" s="1367"/>
      <c r="I561" s="1367"/>
      <c r="J561" s="1366"/>
      <c r="K561" s="1429" t="s">
        <v>548</v>
      </c>
      <c r="L561" s="1447"/>
      <c r="M561" s="1430"/>
      <c r="N561" s="1431">
        <v>231</v>
      </c>
      <c r="O561" s="1457"/>
      <c r="P561" s="1432"/>
    </row>
    <row r="562" spans="1:18" ht="18" customHeight="1" x14ac:dyDescent="0.15">
      <c r="A562" s="1415" t="s">
        <v>2477</v>
      </c>
      <c r="B562" s="1416"/>
      <c r="C562" s="63" t="s">
        <v>2255</v>
      </c>
      <c r="D562" s="1378">
        <v>4468465</v>
      </c>
      <c r="E562" s="1378"/>
      <c r="F562" s="1377" t="s">
        <v>2218</v>
      </c>
      <c r="G562" s="1377"/>
      <c r="H562" s="1377"/>
      <c r="I562" s="1377"/>
      <c r="J562" s="1377"/>
      <c r="K562" s="1469">
        <v>13623</v>
      </c>
      <c r="L562" s="1469"/>
      <c r="M562" s="1469"/>
      <c r="N562" s="1411">
        <v>231</v>
      </c>
      <c r="O562" s="1411"/>
      <c r="P562" s="1411"/>
    </row>
    <row r="563" spans="1:18" ht="18" customHeight="1" x14ac:dyDescent="0.15">
      <c r="A563" s="1365"/>
      <c r="B563" s="1366"/>
      <c r="C563" s="62"/>
      <c r="D563" s="1365"/>
      <c r="E563" s="1366"/>
      <c r="F563" s="1365"/>
      <c r="G563" s="1367"/>
      <c r="H563" s="1367"/>
      <c r="I563" s="1367"/>
      <c r="J563" s="1366"/>
      <c r="K563" s="1429" t="s">
        <v>548</v>
      </c>
      <c r="L563" s="1447"/>
      <c r="M563" s="1430"/>
      <c r="N563" s="1431">
        <v>231</v>
      </c>
      <c r="O563" s="1457"/>
      <c r="P563" s="1432"/>
    </row>
    <row r="564" spans="1:18" ht="18" customHeight="1" x14ac:dyDescent="0.15">
      <c r="A564" s="1415" t="s">
        <v>2478</v>
      </c>
      <c r="B564" s="1416"/>
      <c r="C564" s="63" t="s">
        <v>2255</v>
      </c>
      <c r="D564" s="1378">
        <v>4468468</v>
      </c>
      <c r="E564" s="1378"/>
      <c r="F564" s="1377" t="s">
        <v>2218</v>
      </c>
      <c r="G564" s="1377"/>
      <c r="H564" s="1377"/>
      <c r="I564" s="1377"/>
      <c r="J564" s="1377"/>
      <c r="K564" s="1469">
        <v>13623</v>
      </c>
      <c r="L564" s="1469"/>
      <c r="M564" s="1469"/>
      <c r="N564" s="1411">
        <v>231</v>
      </c>
      <c r="O564" s="1411"/>
      <c r="P564" s="1411"/>
    </row>
    <row r="565" spans="1:18" ht="18" customHeight="1" x14ac:dyDescent="0.15">
      <c r="A565" s="1365"/>
      <c r="B565" s="1366"/>
      <c r="C565" s="62"/>
      <c r="D565" s="1365"/>
      <c r="E565" s="1366"/>
      <c r="F565" s="1365"/>
      <c r="G565" s="1367"/>
      <c r="H565" s="1367"/>
      <c r="I565" s="1367"/>
      <c r="J565" s="1366"/>
      <c r="K565" s="1429" t="s">
        <v>548</v>
      </c>
      <c r="L565" s="1447"/>
      <c r="M565" s="1430"/>
      <c r="N565" s="1431">
        <v>231</v>
      </c>
      <c r="O565" s="1457"/>
      <c r="P565" s="1432"/>
    </row>
    <row r="566" spans="1:18" ht="18" customHeight="1" x14ac:dyDescent="0.15">
      <c r="A566" s="1415" t="s">
        <v>2479</v>
      </c>
      <c r="B566" s="1416"/>
      <c r="C566" s="63" t="s">
        <v>2255</v>
      </c>
      <c r="D566" s="1378">
        <v>4468471</v>
      </c>
      <c r="E566" s="1378"/>
      <c r="F566" s="1377" t="s">
        <v>2218</v>
      </c>
      <c r="G566" s="1377"/>
      <c r="H566" s="1377"/>
      <c r="I566" s="1377"/>
      <c r="J566" s="1377"/>
      <c r="K566" s="1469">
        <v>13623</v>
      </c>
      <c r="L566" s="1469"/>
      <c r="M566" s="1469"/>
      <c r="N566" s="1411">
        <v>231</v>
      </c>
      <c r="O566" s="1411"/>
      <c r="P566" s="1411"/>
    </row>
    <row r="567" spans="1:18" ht="18" customHeight="1" x14ac:dyDescent="0.15">
      <c r="A567" s="1365"/>
      <c r="B567" s="1366"/>
      <c r="C567" s="62"/>
      <c r="D567" s="1365"/>
      <c r="E567" s="1366"/>
      <c r="F567" s="1365"/>
      <c r="G567" s="1367"/>
      <c r="H567" s="1367"/>
      <c r="I567" s="1367"/>
      <c r="J567" s="1366"/>
      <c r="K567" s="1429" t="s">
        <v>548</v>
      </c>
      <c r="L567" s="1447"/>
      <c r="M567" s="1430"/>
      <c r="N567" s="1431">
        <v>231</v>
      </c>
      <c r="O567" s="1457"/>
      <c r="P567" s="1432"/>
    </row>
    <row r="568" spans="1:18" ht="18" customHeight="1" x14ac:dyDescent="0.15">
      <c r="A568" s="1415" t="s">
        <v>2480</v>
      </c>
      <c r="B568" s="1416"/>
      <c r="C568" s="63" t="s">
        <v>2255</v>
      </c>
      <c r="D568" s="1378">
        <v>4468474</v>
      </c>
      <c r="E568" s="1378"/>
      <c r="F568" s="1377" t="s">
        <v>2218</v>
      </c>
      <c r="G568" s="1377"/>
      <c r="H568" s="1377"/>
      <c r="I568" s="1377"/>
      <c r="J568" s="1377"/>
      <c r="K568" s="1469">
        <v>13623</v>
      </c>
      <c r="L568" s="1469"/>
      <c r="M568" s="1469"/>
      <c r="N568" s="1411">
        <v>231</v>
      </c>
      <c r="O568" s="1411"/>
      <c r="P568" s="1411"/>
    </row>
    <row r="569" spans="1:18" ht="18" customHeight="1" x14ac:dyDescent="0.15">
      <c r="A569" s="1365"/>
      <c r="B569" s="1366"/>
      <c r="C569" s="62"/>
      <c r="D569" s="1365"/>
      <c r="E569" s="1366"/>
      <c r="F569" s="1365"/>
      <c r="G569" s="1367"/>
      <c r="H569" s="1367"/>
      <c r="I569" s="1367"/>
      <c r="J569" s="1366"/>
      <c r="K569" s="1429" t="s">
        <v>548</v>
      </c>
      <c r="L569" s="1447"/>
      <c r="M569" s="1430"/>
      <c r="N569" s="1431">
        <v>231</v>
      </c>
      <c r="O569" s="1457"/>
      <c r="P569" s="1432"/>
    </row>
    <row r="570" spans="1:18" ht="18" customHeight="1" x14ac:dyDescent="0.15">
      <c r="A570" s="1415" t="s">
        <v>2481</v>
      </c>
      <c r="B570" s="1416"/>
      <c r="C570" s="63" t="s">
        <v>2255</v>
      </c>
      <c r="D570" s="1378">
        <v>4468477</v>
      </c>
      <c r="E570" s="1378"/>
      <c r="F570" s="1377" t="s">
        <v>2218</v>
      </c>
      <c r="G570" s="1377"/>
      <c r="H570" s="1377"/>
      <c r="I570" s="1377"/>
      <c r="J570" s="1377"/>
      <c r="K570" s="1469">
        <v>13623</v>
      </c>
      <c r="L570" s="1469"/>
      <c r="M570" s="1469"/>
      <c r="N570" s="1411">
        <v>231</v>
      </c>
      <c r="O570" s="1411"/>
      <c r="P570" s="1411"/>
    </row>
    <row r="571" spans="1:18" ht="18" customHeight="1" x14ac:dyDescent="0.15">
      <c r="A571" s="1365"/>
      <c r="B571" s="1366"/>
      <c r="C571" s="62"/>
      <c r="D571" s="1365"/>
      <c r="E571" s="1366"/>
      <c r="F571" s="1365"/>
      <c r="G571" s="1367"/>
      <c r="H571" s="1367"/>
      <c r="I571" s="1367"/>
      <c r="J571" s="1366"/>
      <c r="K571" s="1429" t="s">
        <v>548</v>
      </c>
      <c r="L571" s="1447"/>
      <c r="M571" s="1430"/>
      <c r="N571" s="1431">
        <v>231</v>
      </c>
      <c r="O571" s="1457"/>
      <c r="P571" s="1432"/>
    </row>
    <row r="572" spans="1:18" ht="18" customHeight="1" x14ac:dyDescent="0.15">
      <c r="A572" s="1415" t="s">
        <v>2482</v>
      </c>
      <c r="B572" s="1416"/>
      <c r="C572" s="63" t="s">
        <v>2255</v>
      </c>
      <c r="D572" s="1378">
        <v>4468480</v>
      </c>
      <c r="E572" s="1378"/>
      <c r="F572" s="1377" t="s">
        <v>2218</v>
      </c>
      <c r="G572" s="1377"/>
      <c r="H572" s="1377"/>
      <c r="I572" s="1377"/>
      <c r="J572" s="1377"/>
      <c r="K572" s="1469">
        <v>13623</v>
      </c>
      <c r="L572" s="1469"/>
      <c r="M572" s="1469"/>
      <c r="N572" s="1411">
        <v>231</v>
      </c>
      <c r="O572" s="1411"/>
      <c r="P572" s="1411"/>
    </row>
    <row r="573" spans="1:18" ht="18" customHeight="1" x14ac:dyDescent="0.15">
      <c r="A573" s="1365"/>
      <c r="B573" s="1366"/>
      <c r="C573" s="62"/>
      <c r="D573" s="1365"/>
      <c r="E573" s="1366"/>
      <c r="F573" s="1365"/>
      <c r="G573" s="1367"/>
      <c r="H573" s="1367"/>
      <c r="I573" s="1367"/>
      <c r="J573" s="1366"/>
      <c r="K573" s="1429" t="s">
        <v>548</v>
      </c>
      <c r="L573" s="1447"/>
      <c r="M573" s="1430"/>
      <c r="N573" s="1431">
        <v>231</v>
      </c>
      <c r="O573" s="1457"/>
      <c r="P573" s="1432"/>
    </row>
    <row r="574" spans="1:18" ht="17.75" customHeight="1" x14ac:dyDescent="0.15">
      <c r="A574" s="1415" t="s">
        <v>2483</v>
      </c>
      <c r="B574" s="1416"/>
      <c r="C574" s="63" t="s">
        <v>2255</v>
      </c>
      <c r="D574" s="1378">
        <v>4468483</v>
      </c>
      <c r="E574" s="1378"/>
      <c r="F574" s="1377" t="s">
        <v>2218</v>
      </c>
      <c r="G574" s="1377"/>
      <c r="H574" s="1377"/>
      <c r="I574" s="1377"/>
      <c r="J574" s="1377"/>
      <c r="K574" s="1470">
        <v>13623</v>
      </c>
      <c r="L574" s="1470"/>
      <c r="M574" s="1470"/>
      <c r="N574" s="1425">
        <v>231</v>
      </c>
      <c r="O574" s="1425"/>
      <c r="P574" s="1425"/>
    </row>
    <row r="575" spans="1:18" ht="14.25" customHeight="1" x14ac:dyDescent="0.15">
      <c r="A575" s="1428" t="s">
        <v>2225</v>
      </c>
      <c r="B575" s="1428"/>
      <c r="C575" s="1428"/>
      <c r="D575" s="1428"/>
      <c r="E575" s="1428"/>
      <c r="F575" s="1428"/>
      <c r="G575" s="1428"/>
      <c r="H575" s="1428"/>
      <c r="I575" s="1428"/>
      <c r="J575" s="1428"/>
      <c r="K575" s="1428"/>
      <c r="L575" s="1428"/>
      <c r="M575" s="1428"/>
      <c r="N575" s="1428"/>
      <c r="O575" s="1428"/>
      <c r="P575" s="1428"/>
      <c r="Q575" s="1428"/>
      <c r="R575" s="1428"/>
    </row>
    <row r="576" spans="1:18" ht="17.75" customHeight="1" x14ac:dyDescent="0.15">
      <c r="A576" s="1392" t="s">
        <v>2225</v>
      </c>
      <c r="B576" s="1365"/>
      <c r="C576" s="1366"/>
      <c r="D576" s="1365"/>
      <c r="E576" s="1366"/>
      <c r="F576" s="1365"/>
      <c r="G576" s="1367"/>
      <c r="H576" s="1367"/>
      <c r="I576" s="1366"/>
      <c r="J576" s="1365"/>
      <c r="K576" s="1367"/>
      <c r="L576" s="1367"/>
      <c r="M576" s="1367"/>
      <c r="N576" s="1366"/>
      <c r="O576" s="1429" t="s">
        <v>548</v>
      </c>
      <c r="P576" s="1430"/>
      <c r="Q576" s="40">
        <v>231</v>
      </c>
    </row>
    <row r="577" spans="1:17" ht="18" customHeight="1" x14ac:dyDescent="0.15">
      <c r="A577" s="1392"/>
      <c r="B577" s="1415" t="s">
        <v>2484</v>
      </c>
      <c r="C577" s="1416"/>
      <c r="D577" s="1377" t="s">
        <v>2255</v>
      </c>
      <c r="E577" s="1377"/>
      <c r="F577" s="1378">
        <v>4468486</v>
      </c>
      <c r="G577" s="1378"/>
      <c r="H577" s="1378"/>
      <c r="I577" s="1378"/>
      <c r="J577" s="1377" t="s">
        <v>2218</v>
      </c>
      <c r="K577" s="1377"/>
      <c r="L577" s="1377"/>
      <c r="M577" s="1377"/>
      <c r="N577" s="1377"/>
      <c r="O577" s="1469">
        <v>13623</v>
      </c>
      <c r="P577" s="1469"/>
      <c r="Q577" s="43">
        <v>231</v>
      </c>
    </row>
    <row r="578" spans="1:17" ht="18" customHeight="1" x14ac:dyDescent="0.15">
      <c r="A578" s="1392"/>
      <c r="B578" s="1365"/>
      <c r="C578" s="1366"/>
      <c r="D578" s="1365"/>
      <c r="E578" s="1366"/>
      <c r="F578" s="1365"/>
      <c r="G578" s="1367"/>
      <c r="H578" s="1367"/>
      <c r="I578" s="1366"/>
      <c r="J578" s="1365"/>
      <c r="K578" s="1367"/>
      <c r="L578" s="1367"/>
      <c r="M578" s="1367"/>
      <c r="N578" s="1366"/>
      <c r="O578" s="1429" t="s">
        <v>548</v>
      </c>
      <c r="P578" s="1430"/>
      <c r="Q578" s="40">
        <v>231</v>
      </c>
    </row>
    <row r="579" spans="1:17" ht="18" customHeight="1" x14ac:dyDescent="0.15">
      <c r="A579" s="1392"/>
      <c r="B579" s="1415" t="s">
        <v>2485</v>
      </c>
      <c r="C579" s="1416"/>
      <c r="D579" s="1377" t="s">
        <v>2255</v>
      </c>
      <c r="E579" s="1377"/>
      <c r="F579" s="1378">
        <v>4468489</v>
      </c>
      <c r="G579" s="1378"/>
      <c r="H579" s="1378"/>
      <c r="I579" s="1378"/>
      <c r="J579" s="1377" t="s">
        <v>2218</v>
      </c>
      <c r="K579" s="1377"/>
      <c r="L579" s="1377"/>
      <c r="M579" s="1377"/>
      <c r="N579" s="1377"/>
      <c r="O579" s="1469">
        <v>13623</v>
      </c>
      <c r="P579" s="1469"/>
      <c r="Q579" s="43">
        <v>231</v>
      </c>
    </row>
    <row r="580" spans="1:17" ht="18" customHeight="1" x14ac:dyDescent="0.15">
      <c r="A580" s="1392"/>
      <c r="B580" s="1365"/>
      <c r="C580" s="1366"/>
      <c r="D580" s="1365"/>
      <c r="E580" s="1366"/>
      <c r="F580" s="1365"/>
      <c r="G580" s="1367"/>
      <c r="H580" s="1367"/>
      <c r="I580" s="1366"/>
      <c r="J580" s="1365"/>
      <c r="K580" s="1367"/>
      <c r="L580" s="1367"/>
      <c r="M580" s="1367"/>
      <c r="N580" s="1366"/>
      <c r="O580" s="1429" t="s">
        <v>548</v>
      </c>
      <c r="P580" s="1430"/>
      <c r="Q580" s="40">
        <v>231</v>
      </c>
    </row>
    <row r="581" spans="1:17" ht="18" customHeight="1" x14ac:dyDescent="0.15">
      <c r="A581" s="1392"/>
      <c r="B581" s="1415" t="s">
        <v>2486</v>
      </c>
      <c r="C581" s="1416"/>
      <c r="D581" s="1377" t="s">
        <v>2255</v>
      </c>
      <c r="E581" s="1377"/>
      <c r="F581" s="1378">
        <v>4468492</v>
      </c>
      <c r="G581" s="1378"/>
      <c r="H581" s="1378"/>
      <c r="I581" s="1378"/>
      <c r="J581" s="1377" t="s">
        <v>2218</v>
      </c>
      <c r="K581" s="1377"/>
      <c r="L581" s="1377"/>
      <c r="M581" s="1377"/>
      <c r="N581" s="1377"/>
      <c r="O581" s="1469">
        <v>13623</v>
      </c>
      <c r="P581" s="1469"/>
      <c r="Q581" s="43">
        <v>231</v>
      </c>
    </row>
    <row r="582" spans="1:17" ht="18" customHeight="1" x14ac:dyDescent="0.15">
      <c r="A582" s="1392"/>
      <c r="B582" s="1365"/>
      <c r="C582" s="1366"/>
      <c r="D582" s="1365"/>
      <c r="E582" s="1366"/>
      <c r="F582" s="1365"/>
      <c r="G582" s="1367"/>
      <c r="H582" s="1367"/>
      <c r="I582" s="1366"/>
      <c r="J582" s="1365"/>
      <c r="K582" s="1367"/>
      <c r="L582" s="1367"/>
      <c r="M582" s="1367"/>
      <c r="N582" s="1366"/>
      <c r="O582" s="1429" t="s">
        <v>548</v>
      </c>
      <c r="P582" s="1430"/>
      <c r="Q582" s="40">
        <v>231</v>
      </c>
    </row>
    <row r="583" spans="1:17" ht="18" customHeight="1" x14ac:dyDescent="0.15">
      <c r="A583" s="1392"/>
      <c r="B583" s="1415" t="s">
        <v>2487</v>
      </c>
      <c r="C583" s="1416"/>
      <c r="D583" s="1377" t="s">
        <v>2255</v>
      </c>
      <c r="E583" s="1377"/>
      <c r="F583" s="1378">
        <v>4468495</v>
      </c>
      <c r="G583" s="1378"/>
      <c r="H583" s="1378"/>
      <c r="I583" s="1378"/>
      <c r="J583" s="1377" t="s">
        <v>2218</v>
      </c>
      <c r="K583" s="1377"/>
      <c r="L583" s="1377"/>
      <c r="M583" s="1377"/>
      <c r="N583" s="1377"/>
      <c r="O583" s="1469">
        <v>13623</v>
      </c>
      <c r="P583" s="1469"/>
      <c r="Q583" s="43">
        <v>231</v>
      </c>
    </row>
    <row r="584" spans="1:17" ht="18" customHeight="1" x14ac:dyDescent="0.15">
      <c r="A584" s="1392"/>
      <c r="B584" s="1365"/>
      <c r="C584" s="1366"/>
      <c r="D584" s="1365"/>
      <c r="E584" s="1366"/>
      <c r="F584" s="1365"/>
      <c r="G584" s="1367"/>
      <c r="H584" s="1367"/>
      <c r="I584" s="1366"/>
      <c r="J584" s="1365"/>
      <c r="K584" s="1367"/>
      <c r="L584" s="1367"/>
      <c r="M584" s="1367"/>
      <c r="N584" s="1366"/>
      <c r="O584" s="1429" t="s">
        <v>548</v>
      </c>
      <c r="P584" s="1430"/>
      <c r="Q584" s="40">
        <v>231</v>
      </c>
    </row>
    <row r="585" spans="1:17" ht="18" customHeight="1" x14ac:dyDescent="0.15">
      <c r="A585" s="1392"/>
      <c r="B585" s="1415" t="s">
        <v>2488</v>
      </c>
      <c r="C585" s="1416"/>
      <c r="D585" s="1377" t="s">
        <v>2255</v>
      </c>
      <c r="E585" s="1377"/>
      <c r="F585" s="1378">
        <v>4468498</v>
      </c>
      <c r="G585" s="1378"/>
      <c r="H585" s="1378"/>
      <c r="I585" s="1378"/>
      <c r="J585" s="1377" t="s">
        <v>2218</v>
      </c>
      <c r="K585" s="1377"/>
      <c r="L585" s="1377"/>
      <c r="M585" s="1377"/>
      <c r="N585" s="1377"/>
      <c r="O585" s="1469">
        <v>13623</v>
      </c>
      <c r="P585" s="1469"/>
      <c r="Q585" s="43">
        <v>231</v>
      </c>
    </row>
    <row r="586" spans="1:17" ht="18" customHeight="1" x14ac:dyDescent="0.15">
      <c r="A586" s="1392"/>
      <c r="B586" s="1365"/>
      <c r="C586" s="1366"/>
      <c r="D586" s="1365"/>
      <c r="E586" s="1366"/>
      <c r="F586" s="1365"/>
      <c r="G586" s="1367"/>
      <c r="H586" s="1367"/>
      <c r="I586" s="1366"/>
      <c r="J586" s="1365"/>
      <c r="K586" s="1367"/>
      <c r="L586" s="1367"/>
      <c r="M586" s="1367"/>
      <c r="N586" s="1366"/>
      <c r="O586" s="1429" t="s">
        <v>548</v>
      </c>
      <c r="P586" s="1430"/>
      <c r="Q586" s="40">
        <v>231</v>
      </c>
    </row>
    <row r="587" spans="1:17" ht="18" customHeight="1" x14ac:dyDescent="0.15">
      <c r="A587" s="1392"/>
      <c r="B587" s="1415" t="s">
        <v>2489</v>
      </c>
      <c r="C587" s="1416"/>
      <c r="D587" s="1445"/>
      <c r="E587" s="1445"/>
      <c r="F587" s="1378">
        <v>4467224</v>
      </c>
      <c r="G587" s="1378"/>
      <c r="H587" s="1378"/>
      <c r="I587" s="1378"/>
      <c r="J587" s="1377" t="s">
        <v>547</v>
      </c>
      <c r="K587" s="1377"/>
      <c r="L587" s="1377"/>
      <c r="M587" s="1377"/>
      <c r="N587" s="1377"/>
      <c r="O587" s="1441"/>
      <c r="P587" s="1441"/>
      <c r="Q587" s="43">
        <v>269</v>
      </c>
    </row>
    <row r="588" spans="1:17" ht="18" customHeight="1" x14ac:dyDescent="0.15">
      <c r="A588" s="1392"/>
      <c r="B588" s="1365"/>
      <c r="C588" s="1366"/>
      <c r="D588" s="1365"/>
      <c r="E588" s="1366"/>
      <c r="F588" s="1365"/>
      <c r="G588" s="1367"/>
      <c r="H588" s="1367"/>
      <c r="I588" s="1366"/>
      <c r="J588" s="1365"/>
      <c r="K588" s="1367"/>
      <c r="L588" s="1367"/>
      <c r="M588" s="1367"/>
      <c r="N588" s="1366"/>
      <c r="O588" s="1429" t="s">
        <v>548</v>
      </c>
      <c r="P588" s="1430"/>
      <c r="Q588" s="40">
        <v>269</v>
      </c>
    </row>
    <row r="589" spans="1:17" ht="18" customHeight="1" x14ac:dyDescent="0.15">
      <c r="A589" s="1392"/>
      <c r="B589" s="1415" t="s">
        <v>2490</v>
      </c>
      <c r="C589" s="1416"/>
      <c r="D589" s="1445"/>
      <c r="E589" s="1445"/>
      <c r="F589" s="1378">
        <v>4467328</v>
      </c>
      <c r="G589" s="1378"/>
      <c r="H589" s="1378"/>
      <c r="I589" s="1378"/>
      <c r="J589" s="1377" t="s">
        <v>547</v>
      </c>
      <c r="K589" s="1377"/>
      <c r="L589" s="1377"/>
      <c r="M589" s="1377"/>
      <c r="N589" s="1377"/>
      <c r="O589" s="1441"/>
      <c r="P589" s="1441"/>
      <c r="Q589" s="43">
        <v>231</v>
      </c>
    </row>
    <row r="590" spans="1:17" ht="18" customHeight="1" x14ac:dyDescent="0.15">
      <c r="A590" s="1392"/>
      <c r="B590" s="1365"/>
      <c r="C590" s="1366"/>
      <c r="D590" s="1365"/>
      <c r="E590" s="1366"/>
      <c r="F590" s="1365"/>
      <c r="G590" s="1367"/>
      <c r="H590" s="1367"/>
      <c r="I590" s="1366"/>
      <c r="J590" s="1365"/>
      <c r="K590" s="1367"/>
      <c r="L590" s="1367"/>
      <c r="M590" s="1367"/>
      <c r="N590" s="1366"/>
      <c r="O590" s="1429" t="s">
        <v>548</v>
      </c>
      <c r="P590" s="1430"/>
      <c r="Q590" s="40">
        <v>231</v>
      </c>
    </row>
    <row r="591" spans="1:17" ht="18" customHeight="1" x14ac:dyDescent="0.15">
      <c r="A591" s="1392"/>
      <c r="B591" s="1415" t="s">
        <v>2491</v>
      </c>
      <c r="C591" s="1416"/>
      <c r="D591" s="1445"/>
      <c r="E591" s="1445"/>
      <c r="F591" s="1378">
        <v>4467331</v>
      </c>
      <c r="G591" s="1378"/>
      <c r="H591" s="1378"/>
      <c r="I591" s="1378"/>
      <c r="J591" s="1377" t="s">
        <v>547</v>
      </c>
      <c r="K591" s="1377"/>
      <c r="L591" s="1377"/>
      <c r="M591" s="1377"/>
      <c r="N591" s="1377"/>
      <c r="O591" s="1441"/>
      <c r="P591" s="1441"/>
      <c r="Q591" s="43">
        <v>269</v>
      </c>
    </row>
    <row r="592" spans="1:17" ht="18" customHeight="1" x14ac:dyDescent="0.15">
      <c r="A592" s="1392"/>
      <c r="B592" s="1365"/>
      <c r="C592" s="1366"/>
      <c r="D592" s="1365"/>
      <c r="E592" s="1366"/>
      <c r="F592" s="1365"/>
      <c r="G592" s="1367"/>
      <c r="H592" s="1367"/>
      <c r="I592" s="1366"/>
      <c r="J592" s="1365"/>
      <c r="K592" s="1367"/>
      <c r="L592" s="1367"/>
      <c r="M592" s="1367"/>
      <c r="N592" s="1366"/>
      <c r="O592" s="1429" t="s">
        <v>548</v>
      </c>
      <c r="P592" s="1430"/>
      <c r="Q592" s="40">
        <v>269</v>
      </c>
    </row>
    <row r="593" spans="1:17" ht="18" customHeight="1" x14ac:dyDescent="0.15">
      <c r="A593" s="1392"/>
      <c r="B593" s="1415" t="s">
        <v>2492</v>
      </c>
      <c r="C593" s="1416"/>
      <c r="D593" s="1445"/>
      <c r="E593" s="1445"/>
      <c r="F593" s="1378">
        <v>4467927</v>
      </c>
      <c r="G593" s="1378"/>
      <c r="H593" s="1378"/>
      <c r="I593" s="1378"/>
      <c r="J593" s="1377" t="s">
        <v>547</v>
      </c>
      <c r="K593" s="1377"/>
      <c r="L593" s="1377"/>
      <c r="M593" s="1377"/>
      <c r="N593" s="1377"/>
      <c r="O593" s="1441"/>
      <c r="P593" s="1441"/>
      <c r="Q593" s="43">
        <v>269</v>
      </c>
    </row>
    <row r="594" spans="1:17" ht="18" customHeight="1" x14ac:dyDescent="0.15">
      <c r="A594" s="1392"/>
      <c r="B594" s="1365"/>
      <c r="C594" s="1366"/>
      <c r="D594" s="1365"/>
      <c r="E594" s="1366"/>
      <c r="F594" s="1365"/>
      <c r="G594" s="1367"/>
      <c r="H594" s="1367"/>
      <c r="I594" s="1366"/>
      <c r="J594" s="1365"/>
      <c r="K594" s="1367"/>
      <c r="L594" s="1367"/>
      <c r="M594" s="1367"/>
      <c r="N594" s="1366"/>
      <c r="O594" s="1429" t="s">
        <v>548</v>
      </c>
      <c r="P594" s="1430"/>
      <c r="Q594" s="40">
        <v>269</v>
      </c>
    </row>
    <row r="595" spans="1:17" ht="26.25" customHeight="1" x14ac:dyDescent="0.15">
      <c r="A595" s="1392"/>
      <c r="B595" s="1415" t="s">
        <v>2493</v>
      </c>
      <c r="C595" s="1416"/>
      <c r="D595" s="1377" t="s">
        <v>2414</v>
      </c>
      <c r="E595" s="1377"/>
      <c r="F595" s="1378">
        <v>4468349</v>
      </c>
      <c r="G595" s="1378"/>
      <c r="H595" s="1378"/>
      <c r="I595" s="1378"/>
      <c r="J595" s="1377" t="s">
        <v>2218</v>
      </c>
      <c r="K595" s="1377"/>
      <c r="L595" s="1377"/>
      <c r="M595" s="1377"/>
      <c r="N595" s="1377"/>
      <c r="O595" s="1439">
        <v>8117</v>
      </c>
      <c r="P595" s="1439"/>
      <c r="Q595" s="43">
        <v>231</v>
      </c>
    </row>
    <row r="596" spans="1:17" ht="18" customHeight="1" x14ac:dyDescent="0.15">
      <c r="A596" s="1392"/>
      <c r="B596" s="1365"/>
      <c r="C596" s="1366"/>
      <c r="D596" s="1365"/>
      <c r="E596" s="1366"/>
      <c r="F596" s="1365"/>
      <c r="G596" s="1367"/>
      <c r="H596" s="1367"/>
      <c r="I596" s="1366"/>
      <c r="J596" s="1365"/>
      <c r="K596" s="1367"/>
      <c r="L596" s="1367"/>
      <c r="M596" s="1367"/>
      <c r="N596" s="1366"/>
      <c r="O596" s="1429" t="s">
        <v>548</v>
      </c>
      <c r="P596" s="1430"/>
      <c r="Q596" s="40">
        <v>231</v>
      </c>
    </row>
    <row r="597" spans="1:17" ht="26.25" customHeight="1" x14ac:dyDescent="0.15">
      <c r="A597" s="1392"/>
      <c r="B597" s="1415" t="s">
        <v>2494</v>
      </c>
      <c r="C597" s="1416"/>
      <c r="D597" s="1377" t="s">
        <v>2414</v>
      </c>
      <c r="E597" s="1377"/>
      <c r="F597" s="1378">
        <v>4468352</v>
      </c>
      <c r="G597" s="1378"/>
      <c r="H597" s="1378"/>
      <c r="I597" s="1378"/>
      <c r="J597" s="1377" t="s">
        <v>2218</v>
      </c>
      <c r="K597" s="1377"/>
      <c r="L597" s="1377"/>
      <c r="M597" s="1377"/>
      <c r="N597" s="1377"/>
      <c r="O597" s="1439">
        <v>8117</v>
      </c>
      <c r="P597" s="1439"/>
      <c r="Q597" s="43">
        <v>231</v>
      </c>
    </row>
    <row r="598" spans="1:17" ht="18" customHeight="1" x14ac:dyDescent="0.15">
      <c r="A598" s="1392"/>
      <c r="B598" s="1365"/>
      <c r="C598" s="1366"/>
      <c r="D598" s="1365"/>
      <c r="E598" s="1366"/>
      <c r="F598" s="1365"/>
      <c r="G598" s="1367"/>
      <c r="H598" s="1367"/>
      <c r="I598" s="1366"/>
      <c r="J598" s="1365"/>
      <c r="K598" s="1367"/>
      <c r="L598" s="1367"/>
      <c r="M598" s="1367"/>
      <c r="N598" s="1366"/>
      <c r="O598" s="1429" t="s">
        <v>548</v>
      </c>
      <c r="P598" s="1430"/>
      <c r="Q598" s="40">
        <v>231</v>
      </c>
    </row>
    <row r="599" spans="1:17" ht="18" customHeight="1" x14ac:dyDescent="0.15">
      <c r="A599" s="1392"/>
      <c r="B599" s="1415" t="s">
        <v>2495</v>
      </c>
      <c r="C599" s="1416"/>
      <c r="D599" s="1445"/>
      <c r="E599" s="1445"/>
      <c r="F599" s="1378">
        <v>4468685</v>
      </c>
      <c r="G599" s="1378"/>
      <c r="H599" s="1378"/>
      <c r="I599" s="1378"/>
      <c r="J599" s="1377" t="s">
        <v>547</v>
      </c>
      <c r="K599" s="1377"/>
      <c r="L599" s="1377"/>
      <c r="M599" s="1377"/>
      <c r="N599" s="1377"/>
      <c r="O599" s="1441"/>
      <c r="P599" s="1441"/>
      <c r="Q599" s="43">
        <v>231</v>
      </c>
    </row>
    <row r="600" spans="1:17" ht="18" customHeight="1" x14ac:dyDescent="0.15">
      <c r="A600" s="1392"/>
      <c r="B600" s="1365"/>
      <c r="C600" s="1366"/>
      <c r="D600" s="1365"/>
      <c r="E600" s="1366"/>
      <c r="F600" s="1365"/>
      <c r="G600" s="1367"/>
      <c r="H600" s="1367"/>
      <c r="I600" s="1366"/>
      <c r="J600" s="1365"/>
      <c r="K600" s="1367"/>
      <c r="L600" s="1367"/>
      <c r="M600" s="1367"/>
      <c r="N600" s="1366"/>
      <c r="O600" s="1429" t="s">
        <v>548</v>
      </c>
      <c r="P600" s="1430"/>
      <c r="Q600" s="40">
        <v>231</v>
      </c>
    </row>
    <row r="601" spans="1:17" ht="18" customHeight="1" x14ac:dyDescent="0.15">
      <c r="A601" s="1392"/>
      <c r="B601" s="1415" t="s">
        <v>2496</v>
      </c>
      <c r="C601" s="1416"/>
      <c r="D601" s="1445"/>
      <c r="E601" s="1445"/>
      <c r="F601" s="1378">
        <v>4468688</v>
      </c>
      <c r="G601" s="1378"/>
      <c r="H601" s="1378"/>
      <c r="I601" s="1378"/>
      <c r="J601" s="1377" t="s">
        <v>547</v>
      </c>
      <c r="K601" s="1377"/>
      <c r="L601" s="1377"/>
      <c r="M601" s="1377"/>
      <c r="N601" s="1377"/>
      <c r="O601" s="1441"/>
      <c r="P601" s="1441"/>
      <c r="Q601" s="43">
        <v>231</v>
      </c>
    </row>
    <row r="602" spans="1:17" ht="18" customHeight="1" x14ac:dyDescent="0.15">
      <c r="A602" s="1392"/>
      <c r="B602" s="1365"/>
      <c r="C602" s="1366"/>
      <c r="D602" s="1365"/>
      <c r="E602" s="1366"/>
      <c r="F602" s="1365"/>
      <c r="G602" s="1367"/>
      <c r="H602" s="1367"/>
      <c r="I602" s="1366"/>
      <c r="J602" s="1365"/>
      <c r="K602" s="1367"/>
      <c r="L602" s="1367"/>
      <c r="M602" s="1367"/>
      <c r="N602" s="1366"/>
      <c r="O602" s="1429" t="s">
        <v>548</v>
      </c>
      <c r="P602" s="1430"/>
      <c r="Q602" s="40">
        <v>231</v>
      </c>
    </row>
    <row r="603" spans="1:17" ht="18" customHeight="1" x14ac:dyDescent="0.15">
      <c r="A603" s="1392"/>
      <c r="B603" s="1415" t="s">
        <v>2497</v>
      </c>
      <c r="C603" s="1416"/>
      <c r="D603" s="1445"/>
      <c r="E603" s="1445"/>
      <c r="F603" s="1378">
        <v>4469273</v>
      </c>
      <c r="G603" s="1378"/>
      <c r="H603" s="1378"/>
      <c r="I603" s="1378"/>
      <c r="J603" s="1377" t="s">
        <v>547</v>
      </c>
      <c r="K603" s="1377"/>
      <c r="L603" s="1377"/>
      <c r="M603" s="1377"/>
      <c r="N603" s="1377"/>
      <c r="O603" s="1441"/>
      <c r="P603" s="1441"/>
      <c r="Q603" s="43">
        <v>269</v>
      </c>
    </row>
    <row r="604" spans="1:17" ht="18" customHeight="1" x14ac:dyDescent="0.15">
      <c r="A604" s="1392"/>
      <c r="B604" s="1365"/>
      <c r="C604" s="1366"/>
      <c r="D604" s="1365"/>
      <c r="E604" s="1366"/>
      <c r="F604" s="1365"/>
      <c r="G604" s="1367"/>
      <c r="H604" s="1367"/>
      <c r="I604" s="1366"/>
      <c r="J604" s="1365"/>
      <c r="K604" s="1367"/>
      <c r="L604" s="1367"/>
      <c r="M604" s="1367"/>
      <c r="N604" s="1366"/>
      <c r="O604" s="1429" t="s">
        <v>548</v>
      </c>
      <c r="P604" s="1430"/>
      <c r="Q604" s="40">
        <v>269</v>
      </c>
    </row>
    <row r="605" spans="1:17" ht="18" customHeight="1" x14ac:dyDescent="0.15">
      <c r="A605" s="1392"/>
      <c r="B605" s="1415" t="s">
        <v>2498</v>
      </c>
      <c r="C605" s="1416"/>
      <c r="D605" s="1445"/>
      <c r="E605" s="1445"/>
      <c r="F605" s="1378">
        <v>4469102</v>
      </c>
      <c r="G605" s="1378"/>
      <c r="H605" s="1378"/>
      <c r="I605" s="1378"/>
      <c r="J605" s="1377" t="s">
        <v>547</v>
      </c>
      <c r="K605" s="1377"/>
      <c r="L605" s="1377"/>
      <c r="M605" s="1377"/>
      <c r="N605" s="1377"/>
      <c r="O605" s="1441"/>
      <c r="P605" s="1441"/>
      <c r="Q605" s="43">
        <v>269</v>
      </c>
    </row>
    <row r="606" spans="1:17" ht="18" customHeight="1" x14ac:dyDescent="0.15">
      <c r="A606" s="1392"/>
      <c r="B606" s="1365"/>
      <c r="C606" s="1366"/>
      <c r="D606" s="1365"/>
      <c r="E606" s="1366"/>
      <c r="F606" s="1365"/>
      <c r="G606" s="1367"/>
      <c r="H606" s="1367"/>
      <c r="I606" s="1366"/>
      <c r="J606" s="1365"/>
      <c r="K606" s="1367"/>
      <c r="L606" s="1367"/>
      <c r="M606" s="1367"/>
      <c r="N606" s="1366"/>
      <c r="O606" s="1429" t="s">
        <v>548</v>
      </c>
      <c r="P606" s="1430"/>
      <c r="Q606" s="40">
        <v>269</v>
      </c>
    </row>
    <row r="607" spans="1:17" ht="18" customHeight="1" x14ac:dyDescent="0.15">
      <c r="A607" s="1392"/>
      <c r="B607" s="1415" t="s">
        <v>2499</v>
      </c>
      <c r="C607" s="1416"/>
      <c r="D607" s="1445"/>
      <c r="E607" s="1445"/>
      <c r="F607" s="1378">
        <v>4469276</v>
      </c>
      <c r="G607" s="1378"/>
      <c r="H607" s="1378"/>
      <c r="I607" s="1378"/>
      <c r="J607" s="1377" t="s">
        <v>547</v>
      </c>
      <c r="K607" s="1377"/>
      <c r="L607" s="1377"/>
      <c r="M607" s="1377"/>
      <c r="N607" s="1377"/>
      <c r="O607" s="1441"/>
      <c r="P607" s="1441"/>
      <c r="Q607" s="43">
        <v>269</v>
      </c>
    </row>
    <row r="608" spans="1:17" ht="18" customHeight="1" x14ac:dyDescent="0.15">
      <c r="A608" s="1392"/>
      <c r="B608" s="1365"/>
      <c r="C608" s="1366"/>
      <c r="D608" s="1365"/>
      <c r="E608" s="1366"/>
      <c r="F608" s="1365"/>
      <c r="G608" s="1367"/>
      <c r="H608" s="1367"/>
      <c r="I608" s="1366"/>
      <c r="J608" s="1365"/>
      <c r="K608" s="1367"/>
      <c r="L608" s="1367"/>
      <c r="M608" s="1367"/>
      <c r="N608" s="1366"/>
      <c r="O608" s="1429" t="s">
        <v>548</v>
      </c>
      <c r="P608" s="1430"/>
      <c r="Q608" s="40">
        <v>269</v>
      </c>
    </row>
    <row r="609" spans="1:17" ht="18" customHeight="1" x14ac:dyDescent="0.15">
      <c r="A609" s="1392"/>
      <c r="B609" s="1415" t="s">
        <v>2500</v>
      </c>
      <c r="C609" s="1416"/>
      <c r="D609" s="1445"/>
      <c r="E609" s="1445"/>
      <c r="F609" s="1378">
        <v>4469348</v>
      </c>
      <c r="G609" s="1378"/>
      <c r="H609" s="1378"/>
      <c r="I609" s="1378"/>
      <c r="J609" s="1377" t="s">
        <v>547</v>
      </c>
      <c r="K609" s="1377"/>
      <c r="L609" s="1377"/>
      <c r="M609" s="1377"/>
      <c r="N609" s="1377"/>
      <c r="O609" s="1441"/>
      <c r="P609" s="1441"/>
      <c r="Q609" s="43">
        <v>269</v>
      </c>
    </row>
    <row r="610" spans="1:17" ht="17.75" customHeight="1" x14ac:dyDescent="0.15">
      <c r="A610" s="1393"/>
      <c r="B610" s="1365"/>
      <c r="C610" s="1366"/>
      <c r="D610" s="1365"/>
      <c r="E610" s="1366"/>
      <c r="F610" s="1365"/>
      <c r="G610" s="1367"/>
      <c r="H610" s="1367"/>
      <c r="I610" s="1366"/>
      <c r="J610" s="1365"/>
      <c r="K610" s="1367"/>
      <c r="L610" s="1367"/>
      <c r="M610" s="1367"/>
      <c r="N610" s="1366"/>
      <c r="O610" s="1429" t="s">
        <v>548</v>
      </c>
      <c r="P610" s="1430"/>
      <c r="Q610" s="40">
        <v>269</v>
      </c>
    </row>
    <row r="611" spans="1:17" ht="2" customHeight="1" x14ac:dyDescent="0.15"/>
    <row r="612" spans="1:17" ht="17.75" customHeight="1" x14ac:dyDescent="0.15">
      <c r="A612" s="53" t="s">
        <v>2501</v>
      </c>
      <c r="B612" s="1388" t="s">
        <v>539</v>
      </c>
      <c r="C612" s="1389"/>
      <c r="D612" s="1388" t="s">
        <v>540</v>
      </c>
      <c r="E612" s="1389"/>
      <c r="F612" s="1388" t="s">
        <v>541</v>
      </c>
      <c r="G612" s="1391"/>
      <c r="H612" s="1391"/>
      <c r="I612" s="1389"/>
      <c r="J612" s="1388" t="s">
        <v>542</v>
      </c>
      <c r="K612" s="1391"/>
      <c r="L612" s="1391"/>
      <c r="M612" s="1391"/>
      <c r="N612" s="1389"/>
      <c r="O612" s="1396" t="s">
        <v>543</v>
      </c>
      <c r="P612" s="1397"/>
      <c r="Q612" s="51" t="s">
        <v>544</v>
      </c>
    </row>
    <row r="613" spans="1:17" ht="16.5" customHeight="1" x14ac:dyDescent="0.15">
      <c r="A613" s="55"/>
      <c r="B613" s="1376" t="s">
        <v>2502</v>
      </c>
      <c r="C613" s="1377"/>
      <c r="D613" s="1368"/>
      <c r="E613" s="1368"/>
      <c r="F613" s="1378">
        <v>4463155</v>
      </c>
      <c r="G613" s="1378"/>
      <c r="H613" s="1378"/>
      <c r="I613" s="1378"/>
      <c r="J613" s="1377" t="s">
        <v>547</v>
      </c>
      <c r="K613" s="1377"/>
      <c r="L613" s="1377"/>
      <c r="M613" s="1377"/>
      <c r="N613" s="1377"/>
      <c r="O613" s="1368"/>
      <c r="P613" s="1368"/>
      <c r="Q613" s="33">
        <v>36</v>
      </c>
    </row>
    <row r="614" spans="1:17" ht="18" customHeight="1" x14ac:dyDescent="0.15">
      <c r="A614" s="55"/>
      <c r="B614" s="1329"/>
      <c r="C614" s="1091"/>
      <c r="D614" s="1369"/>
      <c r="E614" s="1369"/>
      <c r="F614" s="1375">
        <v>4463156</v>
      </c>
      <c r="G614" s="1375"/>
      <c r="H614" s="1375"/>
      <c r="I614" s="1375"/>
      <c r="J614" s="1373" t="s">
        <v>547</v>
      </c>
      <c r="K614" s="1373"/>
      <c r="L614" s="1373"/>
      <c r="M614" s="1373"/>
      <c r="N614" s="1373"/>
      <c r="O614" s="1369"/>
      <c r="P614" s="1369"/>
      <c r="Q614" s="35">
        <v>128</v>
      </c>
    </row>
    <row r="615" spans="1:17" ht="19.5" customHeight="1" x14ac:dyDescent="0.15">
      <c r="A615" s="55"/>
      <c r="B615" s="1329"/>
      <c r="C615" s="1091"/>
      <c r="D615" s="1369"/>
      <c r="E615" s="1369"/>
      <c r="F615" s="1375">
        <v>4463157</v>
      </c>
      <c r="G615" s="1375"/>
      <c r="H615" s="1375"/>
      <c r="I615" s="1375"/>
      <c r="J615" s="1373" t="s">
        <v>547</v>
      </c>
      <c r="K615" s="1373"/>
      <c r="L615" s="1373"/>
      <c r="M615" s="1373"/>
      <c r="N615" s="1373"/>
      <c r="O615" s="1370"/>
      <c r="P615" s="1370"/>
      <c r="Q615" s="78">
        <v>1873</v>
      </c>
    </row>
    <row r="616" spans="1:17" ht="18" customHeight="1" x14ac:dyDescent="0.15">
      <c r="A616" s="55"/>
      <c r="B616" s="1365"/>
      <c r="C616" s="1366"/>
      <c r="D616" s="1365"/>
      <c r="E616" s="1366"/>
      <c r="F616" s="1365"/>
      <c r="G616" s="1367"/>
      <c r="H616" s="1367"/>
      <c r="I616" s="1366"/>
      <c r="J616" s="1365"/>
      <c r="K616" s="1367"/>
      <c r="L616" s="1367"/>
      <c r="M616" s="1367"/>
      <c r="N616" s="1366"/>
      <c r="O616" s="1429" t="s">
        <v>548</v>
      </c>
      <c r="P616" s="1430"/>
      <c r="Q616" s="39">
        <v>2037</v>
      </c>
    </row>
    <row r="617" spans="1:17" ht="14.25" customHeight="1" x14ac:dyDescent="0.15">
      <c r="A617" s="55"/>
      <c r="B617" s="1376" t="s">
        <v>2503</v>
      </c>
      <c r="C617" s="1377"/>
      <c r="D617" s="1377" t="s">
        <v>2504</v>
      </c>
      <c r="E617" s="1377"/>
      <c r="F617" s="1378">
        <v>4469085</v>
      </c>
      <c r="G617" s="1378"/>
      <c r="H617" s="1378"/>
      <c r="I617" s="1378"/>
      <c r="J617" s="1377" t="s">
        <v>2218</v>
      </c>
      <c r="K617" s="1377"/>
      <c r="L617" s="1377"/>
      <c r="M617" s="1377"/>
      <c r="N617" s="1377"/>
      <c r="O617" s="1378">
        <v>1012</v>
      </c>
      <c r="P617" s="1378"/>
      <c r="Q617" s="33">
        <v>202</v>
      </c>
    </row>
    <row r="618" spans="1:17" ht="14.25" customHeight="1" x14ac:dyDescent="0.15">
      <c r="A618" s="55"/>
      <c r="B618" s="1329"/>
      <c r="C618" s="1091"/>
      <c r="D618" s="1373" t="s">
        <v>2505</v>
      </c>
      <c r="E618" s="1373"/>
      <c r="F618" s="1091"/>
      <c r="G618" s="1091"/>
      <c r="H618" s="1091"/>
      <c r="I618" s="1091"/>
      <c r="J618" s="1091"/>
      <c r="K618" s="1091"/>
      <c r="L618" s="1091"/>
      <c r="M618" s="1091"/>
      <c r="N618" s="1091"/>
      <c r="O618" s="1091"/>
      <c r="P618" s="1091"/>
      <c r="Q618" s="57"/>
    </row>
    <row r="619" spans="1:17" ht="14.25" customHeight="1" x14ac:dyDescent="0.15">
      <c r="A619" s="55"/>
      <c r="B619" s="1329"/>
      <c r="C619" s="1091"/>
      <c r="D619" s="1373" t="s">
        <v>2504</v>
      </c>
      <c r="E619" s="1373"/>
      <c r="F619" s="1375">
        <v>4469086</v>
      </c>
      <c r="G619" s="1375"/>
      <c r="H619" s="1375"/>
      <c r="I619" s="1375"/>
      <c r="J619" s="1373" t="s">
        <v>2218</v>
      </c>
      <c r="K619" s="1373"/>
      <c r="L619" s="1373"/>
      <c r="M619" s="1373"/>
      <c r="N619" s="1373"/>
      <c r="O619" s="1375">
        <v>1012</v>
      </c>
      <c r="P619" s="1375"/>
      <c r="Q619" s="35">
        <v>705.14</v>
      </c>
    </row>
    <row r="620" spans="1:17" ht="14.25" customHeight="1" x14ac:dyDescent="0.15">
      <c r="A620" s="55"/>
      <c r="B620" s="1329"/>
      <c r="C620" s="1091"/>
      <c r="D620" s="1373" t="s">
        <v>2505</v>
      </c>
      <c r="E620" s="1373"/>
      <c r="F620" s="1091"/>
      <c r="G620" s="1091"/>
      <c r="H620" s="1091"/>
      <c r="I620" s="1091"/>
      <c r="J620" s="1091"/>
      <c r="K620" s="1091"/>
      <c r="L620" s="1091"/>
      <c r="M620" s="1091"/>
      <c r="N620" s="1091"/>
      <c r="O620" s="1091"/>
      <c r="P620" s="1091"/>
      <c r="Q620" s="57"/>
    </row>
    <row r="621" spans="1:17" ht="14.25" customHeight="1" x14ac:dyDescent="0.15">
      <c r="A621" s="55"/>
      <c r="B621" s="1329"/>
      <c r="C621" s="1091"/>
      <c r="D621" s="1373" t="s">
        <v>2504</v>
      </c>
      <c r="E621" s="1373"/>
      <c r="F621" s="1375">
        <v>4469087</v>
      </c>
      <c r="G621" s="1375"/>
      <c r="H621" s="1375"/>
      <c r="I621" s="1375"/>
      <c r="J621" s="1373" t="s">
        <v>2218</v>
      </c>
      <c r="K621" s="1373"/>
      <c r="L621" s="1373"/>
      <c r="M621" s="1373"/>
      <c r="N621" s="1373"/>
      <c r="O621" s="1375">
        <v>1012</v>
      </c>
      <c r="P621" s="1375"/>
      <c r="Q621" s="35">
        <v>705.14</v>
      </c>
    </row>
    <row r="622" spans="1:17" ht="14.25" customHeight="1" x14ac:dyDescent="0.15">
      <c r="A622" s="55"/>
      <c r="B622" s="1329"/>
      <c r="C622" s="1091"/>
      <c r="D622" s="1373" t="s">
        <v>2505</v>
      </c>
      <c r="E622" s="1373"/>
      <c r="F622" s="1091"/>
      <c r="G622" s="1091"/>
      <c r="H622" s="1091"/>
      <c r="I622" s="1091"/>
      <c r="J622" s="1091"/>
      <c r="K622" s="1091"/>
      <c r="L622" s="1091"/>
      <c r="M622" s="1091"/>
      <c r="N622" s="1091"/>
      <c r="O622" s="1091"/>
      <c r="P622" s="1091"/>
      <c r="Q622" s="57"/>
    </row>
    <row r="623" spans="1:17" ht="14.25" customHeight="1" x14ac:dyDescent="0.15">
      <c r="A623" s="55"/>
      <c r="B623" s="1329"/>
      <c r="C623" s="1091"/>
      <c r="D623" s="1373" t="s">
        <v>2504</v>
      </c>
      <c r="E623" s="1373"/>
      <c r="F623" s="1375">
        <v>4469088</v>
      </c>
      <c r="G623" s="1375"/>
      <c r="H623" s="1375"/>
      <c r="I623" s="1375"/>
      <c r="J623" s="1373" t="s">
        <v>2218</v>
      </c>
      <c r="K623" s="1373"/>
      <c r="L623" s="1373"/>
      <c r="M623" s="1373"/>
      <c r="N623" s="1373"/>
      <c r="O623" s="1375">
        <v>1012</v>
      </c>
      <c r="P623" s="1375"/>
      <c r="Q623" s="35">
        <v>717</v>
      </c>
    </row>
    <row r="624" spans="1:17" ht="14.25" customHeight="1" x14ac:dyDescent="0.15">
      <c r="A624" s="55"/>
      <c r="B624" s="1329"/>
      <c r="C624" s="1091"/>
      <c r="D624" s="1373" t="s">
        <v>2505</v>
      </c>
      <c r="E624" s="1373"/>
      <c r="F624" s="1091"/>
      <c r="G624" s="1091"/>
      <c r="H624" s="1091"/>
      <c r="I624" s="1091"/>
      <c r="J624" s="1091"/>
      <c r="K624" s="1091"/>
      <c r="L624" s="1091"/>
      <c r="M624" s="1091"/>
      <c r="N624" s="1091"/>
      <c r="O624" s="1091"/>
      <c r="P624" s="1091"/>
      <c r="Q624" s="57"/>
    </row>
    <row r="625" spans="1:17" ht="14.25" customHeight="1" x14ac:dyDescent="0.15">
      <c r="A625" s="55"/>
      <c r="B625" s="1329"/>
      <c r="C625" s="1091"/>
      <c r="D625" s="1373" t="s">
        <v>2504</v>
      </c>
      <c r="E625" s="1373"/>
      <c r="F625" s="1375">
        <v>4469089</v>
      </c>
      <c r="G625" s="1375"/>
      <c r="H625" s="1375"/>
      <c r="I625" s="1375"/>
      <c r="J625" s="1373" t="s">
        <v>2218</v>
      </c>
      <c r="K625" s="1373"/>
      <c r="L625" s="1373"/>
      <c r="M625" s="1373"/>
      <c r="N625" s="1373"/>
      <c r="O625" s="1375">
        <v>1012</v>
      </c>
      <c r="P625" s="1375"/>
      <c r="Q625" s="36">
        <v>1497</v>
      </c>
    </row>
    <row r="626" spans="1:17" ht="14.25" customHeight="1" x14ac:dyDescent="0.15">
      <c r="A626" s="55"/>
      <c r="B626" s="1329"/>
      <c r="C626" s="1091"/>
      <c r="D626" s="1373" t="s">
        <v>2505</v>
      </c>
      <c r="E626" s="1373"/>
      <c r="F626" s="1091"/>
      <c r="G626" s="1091"/>
      <c r="H626" s="1091"/>
      <c r="I626" s="1091"/>
      <c r="J626" s="1091"/>
      <c r="K626" s="1091"/>
      <c r="L626" s="1091"/>
      <c r="M626" s="1091"/>
      <c r="N626" s="1091"/>
      <c r="O626" s="1091"/>
      <c r="P626" s="1091"/>
      <c r="Q626" s="57"/>
    </row>
    <row r="627" spans="1:17" ht="14.25" customHeight="1" x14ac:dyDescent="0.15">
      <c r="A627" s="55"/>
      <c r="B627" s="1329"/>
      <c r="C627" s="1091"/>
      <c r="D627" s="1373" t="s">
        <v>2504</v>
      </c>
      <c r="E627" s="1373"/>
      <c r="F627" s="1375">
        <v>4469090</v>
      </c>
      <c r="G627" s="1375"/>
      <c r="H627" s="1375"/>
      <c r="I627" s="1375"/>
      <c r="J627" s="1373" t="s">
        <v>2218</v>
      </c>
      <c r="K627" s="1373"/>
      <c r="L627" s="1373"/>
      <c r="M627" s="1373"/>
      <c r="N627" s="1373"/>
      <c r="O627" s="1375">
        <v>1012</v>
      </c>
      <c r="P627" s="1375"/>
      <c r="Q627" s="36">
        <v>4451.7</v>
      </c>
    </row>
    <row r="628" spans="1:17" ht="14.25" customHeight="1" x14ac:dyDescent="0.15">
      <c r="A628" s="55"/>
      <c r="B628" s="1329"/>
      <c r="C628" s="1091"/>
      <c r="D628" s="1373" t="s">
        <v>2505</v>
      </c>
      <c r="E628" s="1373"/>
      <c r="F628" s="1091"/>
      <c r="G628" s="1091"/>
      <c r="H628" s="1091"/>
      <c r="I628" s="1091"/>
      <c r="J628" s="1091"/>
      <c r="K628" s="1091"/>
      <c r="L628" s="1091"/>
      <c r="M628" s="1091"/>
      <c r="N628" s="1091"/>
      <c r="O628" s="1091"/>
      <c r="P628" s="1091"/>
      <c r="Q628" s="57"/>
    </row>
    <row r="629" spans="1:17" ht="14.25" customHeight="1" x14ac:dyDescent="0.15">
      <c r="A629" s="55"/>
      <c r="B629" s="1329"/>
      <c r="C629" s="1091"/>
      <c r="D629" s="1373" t="s">
        <v>2504</v>
      </c>
      <c r="E629" s="1373"/>
      <c r="F629" s="1375">
        <v>4469091</v>
      </c>
      <c r="G629" s="1375"/>
      <c r="H629" s="1375"/>
      <c r="I629" s="1375"/>
      <c r="J629" s="1373" t="s">
        <v>2218</v>
      </c>
      <c r="K629" s="1373"/>
      <c r="L629" s="1373"/>
      <c r="M629" s="1373"/>
      <c r="N629" s="1373"/>
      <c r="O629" s="1375">
        <v>1012</v>
      </c>
      <c r="P629" s="1375"/>
      <c r="Q629" s="36">
        <v>15887</v>
      </c>
    </row>
    <row r="630" spans="1:17" ht="14.25" customHeight="1" x14ac:dyDescent="0.15">
      <c r="A630" s="55"/>
      <c r="B630" s="1329"/>
      <c r="C630" s="1091"/>
      <c r="D630" s="1373" t="s">
        <v>2505</v>
      </c>
      <c r="E630" s="1373"/>
      <c r="F630" s="1091"/>
      <c r="G630" s="1091"/>
      <c r="H630" s="1091"/>
      <c r="I630" s="1091"/>
      <c r="J630" s="1091"/>
      <c r="K630" s="1091"/>
      <c r="L630" s="1091"/>
      <c r="M630" s="1091"/>
      <c r="N630" s="1091"/>
      <c r="O630" s="1433"/>
      <c r="P630" s="1433"/>
      <c r="Q630" s="41"/>
    </row>
    <row r="631" spans="1:17" ht="18" customHeight="1" x14ac:dyDescent="0.15">
      <c r="A631" s="55"/>
      <c r="B631" s="1365"/>
      <c r="C631" s="1366"/>
      <c r="D631" s="1365"/>
      <c r="E631" s="1366"/>
      <c r="F631" s="1365"/>
      <c r="G631" s="1367"/>
      <c r="H631" s="1367"/>
      <c r="I631" s="1366"/>
      <c r="J631" s="1365"/>
      <c r="K631" s="1367"/>
      <c r="L631" s="1367"/>
      <c r="M631" s="1367"/>
      <c r="N631" s="1366"/>
      <c r="O631" s="1429" t="s">
        <v>548</v>
      </c>
      <c r="P631" s="1430"/>
      <c r="Q631" s="39">
        <v>24164.98</v>
      </c>
    </row>
    <row r="632" spans="1:17" ht="16.5" customHeight="1" x14ac:dyDescent="0.15">
      <c r="A632" s="55"/>
      <c r="B632" s="1376" t="s">
        <v>2506</v>
      </c>
      <c r="C632" s="1377"/>
      <c r="D632" s="1368"/>
      <c r="E632" s="1368"/>
      <c r="F632" s="1378">
        <v>4462379</v>
      </c>
      <c r="G632" s="1378"/>
      <c r="H632" s="1378"/>
      <c r="I632" s="1378"/>
      <c r="J632" s="1377" t="s">
        <v>547</v>
      </c>
      <c r="K632" s="1377"/>
      <c r="L632" s="1377"/>
      <c r="M632" s="1377"/>
      <c r="N632" s="1377"/>
      <c r="O632" s="1368"/>
      <c r="P632" s="1368"/>
      <c r="Q632" s="33">
        <v>53</v>
      </c>
    </row>
    <row r="633" spans="1:17" ht="18" customHeight="1" x14ac:dyDescent="0.15">
      <c r="A633" s="55"/>
      <c r="B633" s="1329"/>
      <c r="C633" s="1091"/>
      <c r="D633" s="1369"/>
      <c r="E633" s="1369"/>
      <c r="F633" s="1375">
        <v>4462380</v>
      </c>
      <c r="G633" s="1375"/>
      <c r="H633" s="1375"/>
      <c r="I633" s="1375"/>
      <c r="J633" s="1373" t="s">
        <v>547</v>
      </c>
      <c r="K633" s="1373"/>
      <c r="L633" s="1373"/>
      <c r="M633" s="1373"/>
      <c r="N633" s="1373"/>
      <c r="O633" s="1369"/>
      <c r="P633" s="1369"/>
      <c r="Q633" s="35">
        <v>28</v>
      </c>
    </row>
    <row r="634" spans="1:17" ht="18" customHeight="1" x14ac:dyDescent="0.15">
      <c r="A634" s="55"/>
      <c r="B634" s="1329"/>
      <c r="C634" s="1091"/>
      <c r="D634" s="1369"/>
      <c r="E634" s="1369"/>
      <c r="F634" s="1375">
        <v>4462381</v>
      </c>
      <c r="G634" s="1375"/>
      <c r="H634" s="1375"/>
      <c r="I634" s="1375"/>
      <c r="J634" s="1373" t="s">
        <v>547</v>
      </c>
      <c r="K634" s="1373"/>
      <c r="L634" s="1373"/>
      <c r="M634" s="1373"/>
      <c r="N634" s="1373"/>
      <c r="O634" s="1369"/>
      <c r="P634" s="1369"/>
      <c r="Q634" s="35">
        <v>132</v>
      </c>
    </row>
    <row r="635" spans="1:17" ht="18" customHeight="1" x14ac:dyDescent="0.15">
      <c r="A635" s="55"/>
      <c r="B635" s="1329"/>
      <c r="C635" s="1091"/>
      <c r="D635" s="1369"/>
      <c r="E635" s="1369"/>
      <c r="F635" s="1375">
        <v>4462382</v>
      </c>
      <c r="G635" s="1375"/>
      <c r="H635" s="1375"/>
      <c r="I635" s="1375"/>
      <c r="J635" s="1373" t="s">
        <v>547</v>
      </c>
      <c r="K635" s="1373"/>
      <c r="L635" s="1373"/>
      <c r="M635" s="1373"/>
      <c r="N635" s="1373"/>
      <c r="O635" s="1369"/>
      <c r="P635" s="1369"/>
      <c r="Q635" s="35">
        <v>391</v>
      </c>
    </row>
    <row r="636" spans="1:17" ht="18" customHeight="1" x14ac:dyDescent="0.15">
      <c r="A636" s="55"/>
      <c r="B636" s="1329"/>
      <c r="C636" s="1091"/>
      <c r="D636" s="1369"/>
      <c r="E636" s="1369"/>
      <c r="F636" s="1375">
        <v>4462383</v>
      </c>
      <c r="G636" s="1375"/>
      <c r="H636" s="1375"/>
      <c r="I636" s="1375"/>
      <c r="J636" s="1373" t="s">
        <v>547</v>
      </c>
      <c r="K636" s="1373"/>
      <c r="L636" s="1373"/>
      <c r="M636" s="1373"/>
      <c r="N636" s="1373"/>
      <c r="O636" s="1369"/>
      <c r="P636" s="1369"/>
      <c r="Q636" s="35">
        <v>16</v>
      </c>
    </row>
    <row r="637" spans="1:17" ht="19.5" customHeight="1" x14ac:dyDescent="0.15">
      <c r="A637" s="55"/>
      <c r="B637" s="1329"/>
      <c r="C637" s="1091"/>
      <c r="D637" s="1369"/>
      <c r="E637" s="1369"/>
      <c r="F637" s="1375">
        <v>4462384</v>
      </c>
      <c r="G637" s="1375"/>
      <c r="H637" s="1375"/>
      <c r="I637" s="1375"/>
      <c r="J637" s="1373" t="s">
        <v>547</v>
      </c>
      <c r="K637" s="1373"/>
      <c r="L637" s="1373"/>
      <c r="M637" s="1373"/>
      <c r="N637" s="1373"/>
      <c r="O637" s="1370"/>
      <c r="P637" s="1370"/>
      <c r="Q637" s="37">
        <v>291</v>
      </c>
    </row>
    <row r="638" spans="1:17" ht="18" customHeight="1" x14ac:dyDescent="0.15">
      <c r="A638" s="55"/>
      <c r="B638" s="1365"/>
      <c r="C638" s="1366"/>
      <c r="D638" s="1365"/>
      <c r="E638" s="1366"/>
      <c r="F638" s="1365"/>
      <c r="G638" s="1367"/>
      <c r="H638" s="1367"/>
      <c r="I638" s="1366"/>
      <c r="J638" s="1365"/>
      <c r="K638" s="1367"/>
      <c r="L638" s="1367"/>
      <c r="M638" s="1367"/>
      <c r="N638" s="1366"/>
      <c r="O638" s="1429" t="s">
        <v>548</v>
      </c>
      <c r="P638" s="1430"/>
      <c r="Q638" s="40">
        <v>911</v>
      </c>
    </row>
    <row r="639" spans="1:17" ht="16.5" customHeight="1" x14ac:dyDescent="0.15">
      <c r="A639" s="55"/>
      <c r="B639" s="1376" t="s">
        <v>2507</v>
      </c>
      <c r="C639" s="1377"/>
      <c r="D639" s="1368"/>
      <c r="E639" s="1368"/>
      <c r="F639" s="1378">
        <v>4462292</v>
      </c>
      <c r="G639" s="1378"/>
      <c r="H639" s="1378"/>
      <c r="I639" s="1378"/>
      <c r="J639" s="1377" t="s">
        <v>547</v>
      </c>
      <c r="K639" s="1377"/>
      <c r="L639" s="1377"/>
      <c r="M639" s="1377"/>
      <c r="N639" s="1377"/>
      <c r="O639" s="1368"/>
      <c r="P639" s="1368"/>
      <c r="Q639" s="33">
        <v>27</v>
      </c>
    </row>
    <row r="640" spans="1:17" ht="18" customHeight="1" x14ac:dyDescent="0.15">
      <c r="A640" s="55"/>
      <c r="B640" s="1329"/>
      <c r="C640" s="1091"/>
      <c r="D640" s="1369"/>
      <c r="E640" s="1369"/>
      <c r="F640" s="1375">
        <v>4462293</v>
      </c>
      <c r="G640" s="1375"/>
      <c r="H640" s="1375"/>
      <c r="I640" s="1375"/>
      <c r="J640" s="1373" t="s">
        <v>547</v>
      </c>
      <c r="K640" s="1373"/>
      <c r="L640" s="1373"/>
      <c r="M640" s="1373"/>
      <c r="N640" s="1373"/>
      <c r="O640" s="1369"/>
      <c r="P640" s="1369"/>
      <c r="Q640" s="35">
        <v>38</v>
      </c>
    </row>
    <row r="641" spans="1:17" ht="19.5" customHeight="1" x14ac:dyDescent="0.15">
      <c r="A641" s="55"/>
      <c r="B641" s="1329"/>
      <c r="C641" s="1091"/>
      <c r="D641" s="1369"/>
      <c r="E641" s="1369"/>
      <c r="F641" s="1375">
        <v>4462294</v>
      </c>
      <c r="G641" s="1375"/>
      <c r="H641" s="1375"/>
      <c r="I641" s="1375"/>
      <c r="J641" s="1373" t="s">
        <v>547</v>
      </c>
      <c r="K641" s="1373"/>
      <c r="L641" s="1373"/>
      <c r="M641" s="1373"/>
      <c r="N641" s="1373"/>
      <c r="O641" s="1370"/>
      <c r="P641" s="1370"/>
      <c r="Q641" s="37">
        <v>96</v>
      </c>
    </row>
    <row r="642" spans="1:17" ht="18" customHeight="1" x14ac:dyDescent="0.15">
      <c r="A642" s="55"/>
      <c r="B642" s="1365"/>
      <c r="C642" s="1366"/>
      <c r="D642" s="1365"/>
      <c r="E642" s="1366"/>
      <c r="F642" s="1365"/>
      <c r="G642" s="1367"/>
      <c r="H642" s="1367"/>
      <c r="I642" s="1366"/>
      <c r="J642" s="1365"/>
      <c r="K642" s="1367"/>
      <c r="L642" s="1367"/>
      <c r="M642" s="1367"/>
      <c r="N642" s="1366"/>
      <c r="O642" s="1429" t="s">
        <v>548</v>
      </c>
      <c r="P642" s="1430"/>
      <c r="Q642" s="40">
        <v>161</v>
      </c>
    </row>
    <row r="643" spans="1:17" ht="16.5" customHeight="1" x14ac:dyDescent="0.15">
      <c r="A643" s="55"/>
      <c r="B643" s="1376" t="s">
        <v>2508</v>
      </c>
      <c r="C643" s="1377"/>
      <c r="D643" s="1368"/>
      <c r="E643" s="1368"/>
      <c r="F643" s="1378">
        <v>4466464</v>
      </c>
      <c r="G643" s="1378"/>
      <c r="H643" s="1378"/>
      <c r="I643" s="1378"/>
      <c r="J643" s="1377" t="s">
        <v>547</v>
      </c>
      <c r="K643" s="1377"/>
      <c r="L643" s="1377"/>
      <c r="M643" s="1377"/>
      <c r="N643" s="1377"/>
      <c r="O643" s="1368"/>
      <c r="P643" s="1368"/>
      <c r="Q643" s="33">
        <v>37</v>
      </c>
    </row>
    <row r="644" spans="1:17" ht="18" customHeight="1" x14ac:dyDescent="0.15">
      <c r="A644" s="55"/>
      <c r="B644" s="1329"/>
      <c r="C644" s="1091"/>
      <c r="D644" s="1369"/>
      <c r="E644" s="1369"/>
      <c r="F644" s="1375">
        <v>4466465</v>
      </c>
      <c r="G644" s="1375"/>
      <c r="H644" s="1375"/>
      <c r="I644" s="1375"/>
      <c r="J644" s="1373" t="s">
        <v>547</v>
      </c>
      <c r="K644" s="1373"/>
      <c r="L644" s="1373"/>
      <c r="M644" s="1373"/>
      <c r="N644" s="1373"/>
      <c r="O644" s="1369"/>
      <c r="P644" s="1369"/>
      <c r="Q644" s="35">
        <v>188</v>
      </c>
    </row>
    <row r="645" spans="1:17" ht="19.5" customHeight="1" x14ac:dyDescent="0.15">
      <c r="A645" s="55"/>
      <c r="B645" s="1329"/>
      <c r="C645" s="1091"/>
      <c r="D645" s="1369"/>
      <c r="E645" s="1369"/>
      <c r="F645" s="1375">
        <v>4466466</v>
      </c>
      <c r="G645" s="1375"/>
      <c r="H645" s="1375"/>
      <c r="I645" s="1375"/>
      <c r="J645" s="1373" t="s">
        <v>547</v>
      </c>
      <c r="K645" s="1373"/>
      <c r="L645" s="1373"/>
      <c r="M645" s="1373"/>
      <c r="N645" s="1373"/>
      <c r="O645" s="1370"/>
      <c r="P645" s="1370"/>
      <c r="Q645" s="37">
        <v>26</v>
      </c>
    </row>
    <row r="646" spans="1:17" ht="18" customHeight="1" x14ac:dyDescent="0.15">
      <c r="A646" s="55"/>
      <c r="B646" s="1365"/>
      <c r="C646" s="1366"/>
      <c r="D646" s="1365"/>
      <c r="E646" s="1366"/>
      <c r="F646" s="1365"/>
      <c r="G646" s="1367"/>
      <c r="H646" s="1367"/>
      <c r="I646" s="1366"/>
      <c r="J646" s="1365"/>
      <c r="K646" s="1367"/>
      <c r="L646" s="1367"/>
      <c r="M646" s="1367"/>
      <c r="N646" s="1366"/>
      <c r="O646" s="1429" t="s">
        <v>548</v>
      </c>
      <c r="P646" s="1430"/>
      <c r="Q646" s="40">
        <v>251</v>
      </c>
    </row>
    <row r="647" spans="1:17" ht="16.5" customHeight="1" x14ac:dyDescent="0.15">
      <c r="A647" s="55"/>
      <c r="B647" s="1376" t="s">
        <v>2509</v>
      </c>
      <c r="C647" s="1377"/>
      <c r="D647" s="1368"/>
      <c r="E647" s="1368"/>
      <c r="F647" s="1378">
        <v>4463471</v>
      </c>
      <c r="G647" s="1378"/>
      <c r="H647" s="1378"/>
      <c r="I647" s="1378"/>
      <c r="J647" s="1377" t="s">
        <v>547</v>
      </c>
      <c r="K647" s="1377"/>
      <c r="L647" s="1377"/>
      <c r="M647" s="1377"/>
      <c r="N647" s="1377"/>
      <c r="O647" s="1368"/>
      <c r="P647" s="1368"/>
      <c r="Q647" s="33">
        <v>10</v>
      </c>
    </row>
    <row r="648" spans="1:17" ht="18" customHeight="1" x14ac:dyDescent="0.15">
      <c r="A648" s="55"/>
      <c r="B648" s="1329"/>
      <c r="C648" s="1091"/>
      <c r="D648" s="1369"/>
      <c r="E648" s="1369"/>
      <c r="F648" s="1375">
        <v>4463472</v>
      </c>
      <c r="G648" s="1375"/>
      <c r="H648" s="1375"/>
      <c r="I648" s="1375"/>
      <c r="J648" s="1373" t="s">
        <v>547</v>
      </c>
      <c r="K648" s="1373"/>
      <c r="L648" s="1373"/>
      <c r="M648" s="1373"/>
      <c r="N648" s="1373"/>
      <c r="O648" s="1369"/>
      <c r="P648" s="1369"/>
      <c r="Q648" s="35">
        <v>16</v>
      </c>
    </row>
    <row r="649" spans="1:17" ht="19.5" customHeight="1" x14ac:dyDescent="0.15">
      <c r="A649" s="55"/>
      <c r="B649" s="1329"/>
      <c r="C649" s="1091"/>
      <c r="D649" s="1369"/>
      <c r="E649" s="1369"/>
      <c r="F649" s="1375">
        <v>4463473</v>
      </c>
      <c r="G649" s="1375"/>
      <c r="H649" s="1375"/>
      <c r="I649" s="1375"/>
      <c r="J649" s="1373" t="s">
        <v>547</v>
      </c>
      <c r="K649" s="1373"/>
      <c r="L649" s="1373"/>
      <c r="M649" s="1373"/>
      <c r="N649" s="1373"/>
      <c r="O649" s="1370"/>
      <c r="P649" s="1370"/>
      <c r="Q649" s="37">
        <v>35</v>
      </c>
    </row>
    <row r="650" spans="1:17" ht="17.75" customHeight="1" x14ac:dyDescent="0.15">
      <c r="A650" s="56"/>
      <c r="B650" s="1365"/>
      <c r="C650" s="1366"/>
      <c r="D650" s="1365"/>
      <c r="E650" s="1366"/>
      <c r="F650" s="1365"/>
      <c r="G650" s="1367"/>
      <c r="H650" s="1367"/>
      <c r="I650" s="1366"/>
      <c r="J650" s="1365"/>
      <c r="K650" s="1367"/>
      <c r="L650" s="1367"/>
      <c r="M650" s="1367"/>
      <c r="N650" s="1366"/>
      <c r="O650" s="1429" t="s">
        <v>548</v>
      </c>
      <c r="P650" s="1430"/>
      <c r="Q650" s="40">
        <v>61</v>
      </c>
    </row>
    <row r="651" spans="1:17" ht="2" customHeight="1" x14ac:dyDescent="0.15"/>
    <row r="652" spans="1:17" ht="17.75" customHeight="1" x14ac:dyDescent="0.15">
      <c r="A652" s="53" t="s">
        <v>2501</v>
      </c>
      <c r="B652" s="1374" t="s">
        <v>2510</v>
      </c>
      <c r="C652" s="1373"/>
      <c r="D652" s="1091"/>
      <c r="E652" s="1091"/>
      <c r="F652" s="1375">
        <v>4462651</v>
      </c>
      <c r="G652" s="1375"/>
      <c r="H652" s="1375"/>
      <c r="I652" s="1375"/>
      <c r="J652" s="1373" t="s">
        <v>547</v>
      </c>
      <c r="K652" s="1373"/>
      <c r="L652" s="1373"/>
      <c r="M652" s="1373"/>
      <c r="N652" s="1373"/>
      <c r="O652" s="1433"/>
      <c r="P652" s="1433"/>
      <c r="Q652" s="37">
        <v>138</v>
      </c>
    </row>
    <row r="653" spans="1:17" ht="18" customHeight="1" x14ac:dyDescent="0.15">
      <c r="A653" s="55"/>
      <c r="B653" s="1365"/>
      <c r="C653" s="1366"/>
      <c r="D653" s="1365"/>
      <c r="E653" s="1366"/>
      <c r="F653" s="1365"/>
      <c r="G653" s="1367"/>
      <c r="H653" s="1367"/>
      <c r="I653" s="1366"/>
      <c r="J653" s="1365"/>
      <c r="K653" s="1367"/>
      <c r="L653" s="1367"/>
      <c r="M653" s="1367"/>
      <c r="N653" s="1366"/>
      <c r="O653" s="1429" t="s">
        <v>548</v>
      </c>
      <c r="P653" s="1430"/>
      <c r="Q653" s="40">
        <v>138</v>
      </c>
    </row>
    <row r="654" spans="1:17" ht="18" customHeight="1" x14ac:dyDescent="0.15">
      <c r="A654" s="55"/>
      <c r="B654" s="1376" t="s">
        <v>2511</v>
      </c>
      <c r="C654" s="1377"/>
      <c r="D654" s="1445"/>
      <c r="E654" s="1445"/>
      <c r="F654" s="1378">
        <v>4468021</v>
      </c>
      <c r="G654" s="1378"/>
      <c r="H654" s="1378"/>
      <c r="I654" s="1378"/>
      <c r="J654" s="1377" t="s">
        <v>547</v>
      </c>
      <c r="K654" s="1377"/>
      <c r="L654" s="1377"/>
      <c r="M654" s="1377"/>
      <c r="N654" s="1377"/>
      <c r="O654" s="1441"/>
      <c r="P654" s="1441"/>
      <c r="Q654" s="43">
        <v>159</v>
      </c>
    </row>
    <row r="655" spans="1:17" ht="18" customHeight="1" x14ac:dyDescent="0.15">
      <c r="A655" s="55"/>
      <c r="B655" s="1365"/>
      <c r="C655" s="1366"/>
      <c r="D655" s="1365"/>
      <c r="E655" s="1366"/>
      <c r="F655" s="1365"/>
      <c r="G655" s="1367"/>
      <c r="H655" s="1367"/>
      <c r="I655" s="1366"/>
      <c r="J655" s="1365"/>
      <c r="K655" s="1367"/>
      <c r="L655" s="1367"/>
      <c r="M655" s="1367"/>
      <c r="N655" s="1366"/>
      <c r="O655" s="1429" t="s">
        <v>548</v>
      </c>
      <c r="P655" s="1430"/>
      <c r="Q655" s="40">
        <v>159</v>
      </c>
    </row>
    <row r="656" spans="1:17" ht="16.5" customHeight="1" x14ac:dyDescent="0.15">
      <c r="A656" s="55"/>
      <c r="B656" s="1376" t="s">
        <v>2512</v>
      </c>
      <c r="C656" s="1377"/>
      <c r="D656" s="1379"/>
      <c r="E656" s="1379"/>
      <c r="F656" s="1378">
        <v>4462654</v>
      </c>
      <c r="G656" s="1378"/>
      <c r="H656" s="1378"/>
      <c r="I656" s="1378"/>
      <c r="J656" s="1377" t="s">
        <v>547</v>
      </c>
      <c r="K656" s="1377"/>
      <c r="L656" s="1377"/>
      <c r="M656" s="1377"/>
      <c r="N656" s="1377"/>
      <c r="O656" s="1379"/>
      <c r="P656" s="1379"/>
      <c r="Q656" s="33">
        <v>475</v>
      </c>
    </row>
    <row r="657" spans="1:17" ht="19.5" customHeight="1" x14ac:dyDescent="0.15">
      <c r="A657" s="55"/>
      <c r="B657" s="1329"/>
      <c r="C657" s="1091"/>
      <c r="D657" s="1078"/>
      <c r="E657" s="1078"/>
      <c r="F657" s="1375">
        <v>4462655</v>
      </c>
      <c r="G657" s="1375"/>
      <c r="H657" s="1375"/>
      <c r="I657" s="1375"/>
      <c r="J657" s="1373" t="s">
        <v>547</v>
      </c>
      <c r="K657" s="1373"/>
      <c r="L657" s="1373"/>
      <c r="M657" s="1373"/>
      <c r="N657" s="1373"/>
      <c r="O657" s="1380"/>
      <c r="P657" s="1380"/>
      <c r="Q657" s="78">
        <v>1388</v>
      </c>
    </row>
    <row r="658" spans="1:17" ht="18" customHeight="1" x14ac:dyDescent="0.15">
      <c r="A658" s="55"/>
      <c r="B658" s="1365"/>
      <c r="C658" s="1366"/>
      <c r="D658" s="1365"/>
      <c r="E658" s="1366"/>
      <c r="F658" s="1365"/>
      <c r="G658" s="1367"/>
      <c r="H658" s="1367"/>
      <c r="I658" s="1366"/>
      <c r="J658" s="1365"/>
      <c r="K658" s="1367"/>
      <c r="L658" s="1367"/>
      <c r="M658" s="1367"/>
      <c r="N658" s="1366"/>
      <c r="O658" s="1429" t="s">
        <v>548</v>
      </c>
      <c r="P658" s="1430"/>
      <c r="Q658" s="39">
        <v>1863</v>
      </c>
    </row>
    <row r="659" spans="1:17" ht="16.5" customHeight="1" x14ac:dyDescent="0.15">
      <c r="A659" s="55"/>
      <c r="B659" s="1376" t="s">
        <v>2513</v>
      </c>
      <c r="C659" s="1377"/>
      <c r="D659" s="1379"/>
      <c r="E659" s="1379"/>
      <c r="F659" s="1378">
        <v>4463404</v>
      </c>
      <c r="G659" s="1378"/>
      <c r="H659" s="1378"/>
      <c r="I659" s="1378"/>
      <c r="J659" s="1377" t="s">
        <v>547</v>
      </c>
      <c r="K659" s="1377"/>
      <c r="L659" s="1377"/>
      <c r="M659" s="1377"/>
      <c r="N659" s="1377"/>
      <c r="O659" s="1379"/>
      <c r="P659" s="1379"/>
      <c r="Q659" s="33">
        <v>26</v>
      </c>
    </row>
    <row r="660" spans="1:17" ht="19.5" customHeight="1" x14ac:dyDescent="0.15">
      <c r="A660" s="55"/>
      <c r="B660" s="1329"/>
      <c r="C660" s="1091"/>
      <c r="D660" s="1078"/>
      <c r="E660" s="1078"/>
      <c r="F660" s="1375">
        <v>4463405</v>
      </c>
      <c r="G660" s="1375"/>
      <c r="H660" s="1375"/>
      <c r="I660" s="1375"/>
      <c r="J660" s="1373" t="s">
        <v>547</v>
      </c>
      <c r="K660" s="1373"/>
      <c r="L660" s="1373"/>
      <c r="M660" s="1373"/>
      <c r="N660" s="1373"/>
      <c r="O660" s="1380"/>
      <c r="P660" s="1380"/>
      <c r="Q660" s="37">
        <v>128</v>
      </c>
    </row>
    <row r="661" spans="1:17" ht="18" customHeight="1" x14ac:dyDescent="0.15">
      <c r="A661" s="55"/>
      <c r="B661" s="1365"/>
      <c r="C661" s="1366"/>
      <c r="D661" s="1365"/>
      <c r="E661" s="1366"/>
      <c r="F661" s="1365"/>
      <c r="G661" s="1367"/>
      <c r="H661" s="1367"/>
      <c r="I661" s="1366"/>
      <c r="J661" s="1365"/>
      <c r="K661" s="1367"/>
      <c r="L661" s="1367"/>
      <c r="M661" s="1367"/>
      <c r="N661" s="1366"/>
      <c r="O661" s="1429" t="s">
        <v>548</v>
      </c>
      <c r="P661" s="1430"/>
      <c r="Q661" s="40">
        <v>154</v>
      </c>
    </row>
    <row r="662" spans="1:17" ht="18" customHeight="1" x14ac:dyDescent="0.15">
      <c r="A662" s="55"/>
      <c r="B662" s="1376" t="s">
        <v>2514</v>
      </c>
      <c r="C662" s="1377"/>
      <c r="D662" s="1445"/>
      <c r="E662" s="1445"/>
      <c r="F662" s="1378">
        <v>4462501</v>
      </c>
      <c r="G662" s="1378"/>
      <c r="H662" s="1378"/>
      <c r="I662" s="1378"/>
      <c r="J662" s="1377" t="s">
        <v>547</v>
      </c>
      <c r="K662" s="1377"/>
      <c r="L662" s="1377"/>
      <c r="M662" s="1377"/>
      <c r="N662" s="1377"/>
      <c r="O662" s="1441"/>
      <c r="P662" s="1441"/>
      <c r="Q662" s="43">
        <v>210</v>
      </c>
    </row>
    <row r="663" spans="1:17" ht="18" customHeight="1" x14ac:dyDescent="0.15">
      <c r="A663" s="55"/>
      <c r="B663" s="1365"/>
      <c r="C663" s="1366"/>
      <c r="D663" s="1365"/>
      <c r="E663" s="1366"/>
      <c r="F663" s="1365"/>
      <c r="G663" s="1367"/>
      <c r="H663" s="1367"/>
      <c r="I663" s="1366"/>
      <c r="J663" s="1365"/>
      <c r="K663" s="1367"/>
      <c r="L663" s="1367"/>
      <c r="M663" s="1367"/>
      <c r="N663" s="1366"/>
      <c r="O663" s="1429" t="s">
        <v>548</v>
      </c>
      <c r="P663" s="1430"/>
      <c r="Q663" s="40">
        <v>210</v>
      </c>
    </row>
    <row r="664" spans="1:17" ht="16.5" customHeight="1" x14ac:dyDescent="0.15">
      <c r="A664" s="55"/>
      <c r="B664" s="1376" t="s">
        <v>2515</v>
      </c>
      <c r="C664" s="1377"/>
      <c r="D664" s="1368"/>
      <c r="E664" s="1368"/>
      <c r="F664" s="1378">
        <v>4468033</v>
      </c>
      <c r="G664" s="1378"/>
      <c r="H664" s="1378"/>
      <c r="I664" s="1378"/>
      <c r="J664" s="1377" t="s">
        <v>547</v>
      </c>
      <c r="K664" s="1377"/>
      <c r="L664" s="1377"/>
      <c r="M664" s="1377"/>
      <c r="N664" s="1377"/>
      <c r="O664" s="1368"/>
      <c r="P664" s="1368"/>
      <c r="Q664" s="33">
        <v>23</v>
      </c>
    </row>
    <row r="665" spans="1:17" ht="18" customHeight="1" x14ac:dyDescent="0.15">
      <c r="A665" s="55"/>
      <c r="B665" s="1329"/>
      <c r="C665" s="1091"/>
      <c r="D665" s="1369"/>
      <c r="E665" s="1369"/>
      <c r="F665" s="1375">
        <v>4468034</v>
      </c>
      <c r="G665" s="1375"/>
      <c r="H665" s="1375"/>
      <c r="I665" s="1375"/>
      <c r="J665" s="1373" t="s">
        <v>547</v>
      </c>
      <c r="K665" s="1373"/>
      <c r="L665" s="1373"/>
      <c r="M665" s="1373"/>
      <c r="N665" s="1373"/>
      <c r="O665" s="1369"/>
      <c r="P665" s="1369"/>
      <c r="Q665" s="35">
        <v>130</v>
      </c>
    </row>
    <row r="666" spans="1:17" ht="18" customHeight="1" x14ac:dyDescent="0.15">
      <c r="A666" s="55"/>
      <c r="B666" s="1329"/>
      <c r="C666" s="1091"/>
      <c r="D666" s="1369"/>
      <c r="E666" s="1369"/>
      <c r="F666" s="1375">
        <v>4468035</v>
      </c>
      <c r="G666" s="1375"/>
      <c r="H666" s="1375"/>
      <c r="I666" s="1375"/>
      <c r="J666" s="1373" t="s">
        <v>547</v>
      </c>
      <c r="K666" s="1373"/>
      <c r="L666" s="1373"/>
      <c r="M666" s="1373"/>
      <c r="N666" s="1373"/>
      <c r="O666" s="1369"/>
      <c r="P666" s="1369"/>
      <c r="Q666" s="35">
        <v>146</v>
      </c>
    </row>
    <row r="667" spans="1:17" ht="18" customHeight="1" x14ac:dyDescent="0.15">
      <c r="A667" s="55"/>
      <c r="B667" s="1329"/>
      <c r="C667" s="1091"/>
      <c r="D667" s="1369"/>
      <c r="E667" s="1369"/>
      <c r="F667" s="1375">
        <v>4468036</v>
      </c>
      <c r="G667" s="1375"/>
      <c r="H667" s="1375"/>
      <c r="I667" s="1375"/>
      <c r="J667" s="1373" t="s">
        <v>547</v>
      </c>
      <c r="K667" s="1373"/>
      <c r="L667" s="1373"/>
      <c r="M667" s="1373"/>
      <c r="N667" s="1373"/>
      <c r="O667" s="1369"/>
      <c r="P667" s="1369"/>
      <c r="Q667" s="35">
        <v>262.05</v>
      </c>
    </row>
    <row r="668" spans="1:17" ht="18" customHeight="1" x14ac:dyDescent="0.15">
      <c r="A668" s="55"/>
      <c r="B668" s="1329"/>
      <c r="C668" s="1091"/>
      <c r="D668" s="1369"/>
      <c r="E668" s="1369"/>
      <c r="F668" s="1375">
        <v>4468037</v>
      </c>
      <c r="G668" s="1375"/>
      <c r="H668" s="1375"/>
      <c r="I668" s="1375"/>
      <c r="J668" s="1373" t="s">
        <v>547</v>
      </c>
      <c r="K668" s="1373"/>
      <c r="L668" s="1373"/>
      <c r="M668" s="1373"/>
      <c r="N668" s="1373"/>
      <c r="O668" s="1369"/>
      <c r="P668" s="1369"/>
      <c r="Q668" s="36">
        <v>1150</v>
      </c>
    </row>
    <row r="669" spans="1:17" ht="18" customHeight="1" x14ac:dyDescent="0.15">
      <c r="A669" s="55"/>
      <c r="B669" s="1329"/>
      <c r="C669" s="1091"/>
      <c r="D669" s="1369"/>
      <c r="E669" s="1369"/>
      <c r="F669" s="1375">
        <v>4468038</v>
      </c>
      <c r="G669" s="1375"/>
      <c r="H669" s="1375"/>
      <c r="I669" s="1375"/>
      <c r="J669" s="1373" t="s">
        <v>547</v>
      </c>
      <c r="K669" s="1373"/>
      <c r="L669" s="1373"/>
      <c r="M669" s="1373"/>
      <c r="N669" s="1373"/>
      <c r="O669" s="1369"/>
      <c r="P669" s="1369"/>
      <c r="Q669" s="36">
        <v>1948</v>
      </c>
    </row>
    <row r="670" spans="1:17" ht="19.5" customHeight="1" x14ac:dyDescent="0.15">
      <c r="A670" s="55"/>
      <c r="B670" s="1329"/>
      <c r="C670" s="1091"/>
      <c r="D670" s="1369"/>
      <c r="E670" s="1369"/>
      <c r="F670" s="1375">
        <v>4468039</v>
      </c>
      <c r="G670" s="1375"/>
      <c r="H670" s="1375"/>
      <c r="I670" s="1375"/>
      <c r="J670" s="1373" t="s">
        <v>547</v>
      </c>
      <c r="K670" s="1373"/>
      <c r="L670" s="1373"/>
      <c r="M670" s="1373"/>
      <c r="N670" s="1373"/>
      <c r="O670" s="1370"/>
      <c r="P670" s="1370"/>
      <c r="Q670" s="78">
        <v>2162</v>
      </c>
    </row>
    <row r="671" spans="1:17" ht="18" customHeight="1" x14ac:dyDescent="0.15">
      <c r="A671" s="55"/>
      <c r="B671" s="1365"/>
      <c r="C671" s="1366"/>
      <c r="D671" s="1365"/>
      <c r="E671" s="1366"/>
      <c r="F671" s="1365"/>
      <c r="G671" s="1367"/>
      <c r="H671" s="1367"/>
      <c r="I671" s="1366"/>
      <c r="J671" s="1365"/>
      <c r="K671" s="1367"/>
      <c r="L671" s="1367"/>
      <c r="M671" s="1367"/>
      <c r="N671" s="1366"/>
      <c r="O671" s="1429" t="s">
        <v>548</v>
      </c>
      <c r="P671" s="1430"/>
      <c r="Q671" s="39">
        <v>5821.05</v>
      </c>
    </row>
    <row r="672" spans="1:17" ht="16.5" customHeight="1" x14ac:dyDescent="0.15">
      <c r="A672" s="55"/>
      <c r="B672" s="1376" t="s">
        <v>2516</v>
      </c>
      <c r="C672" s="1377"/>
      <c r="D672" s="1379"/>
      <c r="E672" s="1379"/>
      <c r="F672" s="1378">
        <v>4465314</v>
      </c>
      <c r="G672" s="1378"/>
      <c r="H672" s="1378"/>
      <c r="I672" s="1378"/>
      <c r="J672" s="1377" t="s">
        <v>547</v>
      </c>
      <c r="K672" s="1377"/>
      <c r="L672" s="1377"/>
      <c r="M672" s="1377"/>
      <c r="N672" s="1377"/>
      <c r="O672" s="1379"/>
      <c r="P672" s="1379"/>
      <c r="Q672" s="33">
        <v>48</v>
      </c>
    </row>
    <row r="673" spans="1:17" ht="19.5" customHeight="1" x14ac:dyDescent="0.15">
      <c r="A673" s="55"/>
      <c r="B673" s="1329"/>
      <c r="C673" s="1091"/>
      <c r="D673" s="1078"/>
      <c r="E673" s="1078"/>
      <c r="F673" s="1375">
        <v>4465315</v>
      </c>
      <c r="G673" s="1375"/>
      <c r="H673" s="1375"/>
      <c r="I673" s="1375"/>
      <c r="J673" s="1373" t="s">
        <v>547</v>
      </c>
      <c r="K673" s="1373"/>
      <c r="L673" s="1373"/>
      <c r="M673" s="1373"/>
      <c r="N673" s="1373"/>
      <c r="O673" s="1380"/>
      <c r="P673" s="1380"/>
      <c r="Q673" s="37">
        <v>868</v>
      </c>
    </row>
    <row r="674" spans="1:17" ht="18" customHeight="1" x14ac:dyDescent="0.15">
      <c r="A674" s="55"/>
      <c r="B674" s="1365"/>
      <c r="C674" s="1366"/>
      <c r="D674" s="1365"/>
      <c r="E674" s="1366"/>
      <c r="F674" s="1365"/>
      <c r="G674" s="1367"/>
      <c r="H674" s="1367"/>
      <c r="I674" s="1366"/>
      <c r="J674" s="1365"/>
      <c r="K674" s="1367"/>
      <c r="L674" s="1367"/>
      <c r="M674" s="1367"/>
      <c r="N674" s="1366"/>
      <c r="O674" s="1429" t="s">
        <v>548</v>
      </c>
      <c r="P674" s="1430"/>
      <c r="Q674" s="40">
        <v>916</v>
      </c>
    </row>
    <row r="675" spans="1:17" ht="18" customHeight="1" x14ac:dyDescent="0.15">
      <c r="A675" s="55"/>
      <c r="B675" s="1376" t="s">
        <v>2517</v>
      </c>
      <c r="C675" s="1377"/>
      <c r="D675" s="1445"/>
      <c r="E675" s="1445"/>
      <c r="F675" s="1378">
        <v>4465707</v>
      </c>
      <c r="G675" s="1378"/>
      <c r="H675" s="1378"/>
      <c r="I675" s="1378"/>
      <c r="J675" s="1377" t="s">
        <v>547</v>
      </c>
      <c r="K675" s="1377"/>
      <c r="L675" s="1377"/>
      <c r="M675" s="1377"/>
      <c r="N675" s="1377"/>
      <c r="O675" s="1441"/>
      <c r="P675" s="1441"/>
      <c r="Q675" s="43">
        <v>722</v>
      </c>
    </row>
    <row r="676" spans="1:17" ht="18" customHeight="1" x14ac:dyDescent="0.15">
      <c r="A676" s="55"/>
      <c r="B676" s="1365"/>
      <c r="C676" s="1366"/>
      <c r="D676" s="1365"/>
      <c r="E676" s="1366"/>
      <c r="F676" s="1365"/>
      <c r="G676" s="1367"/>
      <c r="H676" s="1367"/>
      <c r="I676" s="1366"/>
      <c r="J676" s="1365"/>
      <c r="K676" s="1367"/>
      <c r="L676" s="1367"/>
      <c r="M676" s="1367"/>
      <c r="N676" s="1366"/>
      <c r="O676" s="1429" t="s">
        <v>548</v>
      </c>
      <c r="P676" s="1430"/>
      <c r="Q676" s="40">
        <v>722</v>
      </c>
    </row>
    <row r="677" spans="1:17" ht="16.5" customHeight="1" x14ac:dyDescent="0.15">
      <c r="A677" s="55"/>
      <c r="B677" s="1376" t="s">
        <v>2518</v>
      </c>
      <c r="C677" s="1377"/>
      <c r="D677" s="1368"/>
      <c r="E677" s="1368"/>
      <c r="F677" s="1378">
        <v>4468321</v>
      </c>
      <c r="G677" s="1378"/>
      <c r="H677" s="1378"/>
      <c r="I677" s="1378"/>
      <c r="J677" s="1377" t="s">
        <v>547</v>
      </c>
      <c r="K677" s="1377"/>
      <c r="L677" s="1377"/>
      <c r="M677" s="1377"/>
      <c r="N677" s="1377"/>
      <c r="O677" s="1368"/>
      <c r="P677" s="1368"/>
      <c r="Q677" s="33">
        <v>150</v>
      </c>
    </row>
    <row r="678" spans="1:17" ht="18" customHeight="1" x14ac:dyDescent="0.15">
      <c r="A678" s="55"/>
      <c r="B678" s="1329"/>
      <c r="C678" s="1091"/>
      <c r="D678" s="1369"/>
      <c r="E678" s="1369"/>
      <c r="F678" s="1375">
        <v>4468322</v>
      </c>
      <c r="G678" s="1375"/>
      <c r="H678" s="1375"/>
      <c r="I678" s="1375"/>
      <c r="J678" s="1373" t="s">
        <v>547</v>
      </c>
      <c r="K678" s="1373"/>
      <c r="L678" s="1373"/>
      <c r="M678" s="1373"/>
      <c r="N678" s="1373"/>
      <c r="O678" s="1369"/>
      <c r="P678" s="1369"/>
      <c r="Q678" s="35">
        <v>68</v>
      </c>
    </row>
    <row r="679" spans="1:17" ht="18" customHeight="1" x14ac:dyDescent="0.15">
      <c r="A679" s="55"/>
      <c r="B679" s="1329"/>
      <c r="C679" s="1091"/>
      <c r="D679" s="1369"/>
      <c r="E679" s="1369"/>
      <c r="F679" s="1375">
        <v>4468323</v>
      </c>
      <c r="G679" s="1375"/>
      <c r="H679" s="1375"/>
      <c r="I679" s="1375"/>
      <c r="J679" s="1373" t="s">
        <v>547</v>
      </c>
      <c r="K679" s="1373"/>
      <c r="L679" s="1373"/>
      <c r="M679" s="1373"/>
      <c r="N679" s="1373"/>
      <c r="O679" s="1369"/>
      <c r="P679" s="1369"/>
      <c r="Q679" s="77">
        <v>-10</v>
      </c>
    </row>
    <row r="680" spans="1:17" ht="19.5" customHeight="1" x14ac:dyDescent="0.15">
      <c r="A680" s="55"/>
      <c r="B680" s="1329"/>
      <c r="C680" s="1091"/>
      <c r="D680" s="1369"/>
      <c r="E680" s="1369"/>
      <c r="F680" s="1375">
        <v>4468324</v>
      </c>
      <c r="G680" s="1375"/>
      <c r="H680" s="1375"/>
      <c r="I680" s="1375"/>
      <c r="J680" s="1373" t="s">
        <v>547</v>
      </c>
      <c r="K680" s="1373"/>
      <c r="L680" s="1373"/>
      <c r="M680" s="1373"/>
      <c r="N680" s="1373"/>
      <c r="O680" s="1370"/>
      <c r="P680" s="1370"/>
      <c r="Q680" s="37">
        <v>160</v>
      </c>
    </row>
    <row r="681" spans="1:17" ht="18" customHeight="1" x14ac:dyDescent="0.15">
      <c r="A681" s="55"/>
      <c r="B681" s="1365"/>
      <c r="C681" s="1366"/>
      <c r="D681" s="1365"/>
      <c r="E681" s="1366"/>
      <c r="F681" s="1365"/>
      <c r="G681" s="1367"/>
      <c r="H681" s="1367"/>
      <c r="I681" s="1366"/>
      <c r="J681" s="1365"/>
      <c r="K681" s="1367"/>
      <c r="L681" s="1367"/>
      <c r="M681" s="1367"/>
      <c r="N681" s="1366"/>
      <c r="O681" s="1429" t="s">
        <v>548</v>
      </c>
      <c r="P681" s="1430"/>
      <c r="Q681" s="40">
        <v>368</v>
      </c>
    </row>
    <row r="682" spans="1:17" ht="18" customHeight="1" x14ac:dyDescent="0.15">
      <c r="A682" s="55"/>
      <c r="B682" s="1376" t="s">
        <v>2519</v>
      </c>
      <c r="C682" s="1377"/>
      <c r="D682" s="1445"/>
      <c r="E682" s="1445"/>
      <c r="F682" s="1378">
        <v>4466890</v>
      </c>
      <c r="G682" s="1378"/>
      <c r="H682" s="1378"/>
      <c r="I682" s="1378"/>
      <c r="J682" s="1377" t="s">
        <v>547</v>
      </c>
      <c r="K682" s="1377"/>
      <c r="L682" s="1377"/>
      <c r="M682" s="1377"/>
      <c r="N682" s="1377"/>
      <c r="O682" s="1441"/>
      <c r="P682" s="1441"/>
      <c r="Q682" s="43">
        <v>451</v>
      </c>
    </row>
    <row r="683" spans="1:17" ht="18" customHeight="1" x14ac:dyDescent="0.15">
      <c r="A683" s="55"/>
      <c r="B683" s="1365"/>
      <c r="C683" s="1366"/>
      <c r="D683" s="1365"/>
      <c r="E683" s="1366"/>
      <c r="F683" s="1365"/>
      <c r="G683" s="1367"/>
      <c r="H683" s="1367"/>
      <c r="I683" s="1366"/>
      <c r="J683" s="1365"/>
      <c r="K683" s="1367"/>
      <c r="L683" s="1367"/>
      <c r="M683" s="1367"/>
      <c r="N683" s="1366"/>
      <c r="O683" s="1429" t="s">
        <v>548</v>
      </c>
      <c r="P683" s="1430"/>
      <c r="Q683" s="40">
        <v>451</v>
      </c>
    </row>
    <row r="684" spans="1:17" ht="18" customHeight="1" x14ac:dyDescent="0.15">
      <c r="A684" s="55"/>
      <c r="B684" s="1376" t="s">
        <v>2520</v>
      </c>
      <c r="C684" s="1377"/>
      <c r="D684" s="1445"/>
      <c r="E684" s="1445"/>
      <c r="F684" s="1378">
        <v>4462108</v>
      </c>
      <c r="G684" s="1378"/>
      <c r="H684" s="1378"/>
      <c r="I684" s="1378"/>
      <c r="J684" s="1377" t="s">
        <v>547</v>
      </c>
      <c r="K684" s="1377"/>
      <c r="L684" s="1377"/>
      <c r="M684" s="1377"/>
      <c r="N684" s="1377"/>
      <c r="O684" s="1441"/>
      <c r="P684" s="1441"/>
      <c r="Q684" s="43">
        <v>130</v>
      </c>
    </row>
    <row r="685" spans="1:17" ht="18" customHeight="1" x14ac:dyDescent="0.15">
      <c r="A685" s="55"/>
      <c r="B685" s="1365"/>
      <c r="C685" s="1366"/>
      <c r="D685" s="1365"/>
      <c r="E685" s="1366"/>
      <c r="F685" s="1365"/>
      <c r="G685" s="1367"/>
      <c r="H685" s="1367"/>
      <c r="I685" s="1366"/>
      <c r="J685" s="1365"/>
      <c r="K685" s="1367"/>
      <c r="L685" s="1367"/>
      <c r="M685" s="1367"/>
      <c r="N685" s="1366"/>
      <c r="O685" s="1429" t="s">
        <v>548</v>
      </c>
      <c r="P685" s="1430"/>
      <c r="Q685" s="40">
        <v>130</v>
      </c>
    </row>
    <row r="686" spans="1:17" ht="18" customHeight="1" x14ac:dyDescent="0.15">
      <c r="A686" s="55"/>
      <c r="B686" s="1376" t="s">
        <v>2521</v>
      </c>
      <c r="C686" s="1377"/>
      <c r="D686" s="1445"/>
      <c r="E686" s="1445"/>
      <c r="F686" s="1378">
        <v>4468866</v>
      </c>
      <c r="G686" s="1378"/>
      <c r="H686" s="1378"/>
      <c r="I686" s="1378"/>
      <c r="J686" s="1377" t="s">
        <v>547</v>
      </c>
      <c r="K686" s="1377"/>
      <c r="L686" s="1377"/>
      <c r="M686" s="1377"/>
      <c r="N686" s="1377"/>
      <c r="O686" s="1441"/>
      <c r="P686" s="1441"/>
      <c r="Q686" s="43">
        <v>630</v>
      </c>
    </row>
    <row r="687" spans="1:17" ht="17.75" customHeight="1" x14ac:dyDescent="0.15">
      <c r="A687" s="56"/>
      <c r="B687" s="1365"/>
      <c r="C687" s="1366"/>
      <c r="D687" s="1365"/>
      <c r="E687" s="1366"/>
      <c r="F687" s="1365"/>
      <c r="G687" s="1367"/>
      <c r="H687" s="1367"/>
      <c r="I687" s="1366"/>
      <c r="J687" s="1365"/>
      <c r="K687" s="1367"/>
      <c r="L687" s="1367"/>
      <c r="M687" s="1367"/>
      <c r="N687" s="1366"/>
      <c r="O687" s="1429" t="s">
        <v>548</v>
      </c>
      <c r="P687" s="1430"/>
      <c r="Q687" s="40">
        <v>630</v>
      </c>
    </row>
    <row r="688" spans="1:17" ht="2" customHeight="1" x14ac:dyDescent="0.15"/>
    <row r="689" spans="1:16" ht="17.75" customHeight="1" x14ac:dyDescent="0.15">
      <c r="A689" s="1374" t="s">
        <v>2522</v>
      </c>
      <c r="B689" s="1373"/>
      <c r="C689" s="57"/>
      <c r="D689" s="1375">
        <v>4462410</v>
      </c>
      <c r="E689" s="1375"/>
      <c r="F689" s="1373" t="s">
        <v>547</v>
      </c>
      <c r="G689" s="1373"/>
      <c r="H689" s="1373"/>
      <c r="I689" s="1373"/>
      <c r="J689" s="1373"/>
      <c r="K689" s="1433"/>
      <c r="L689" s="1433"/>
      <c r="M689" s="1433"/>
      <c r="N689" s="1423">
        <v>79</v>
      </c>
      <c r="O689" s="1423"/>
      <c r="P689" s="1423"/>
    </row>
    <row r="690" spans="1:16" ht="18" customHeight="1" x14ac:dyDescent="0.15">
      <c r="A690" s="1365"/>
      <c r="B690" s="1366"/>
      <c r="C690" s="62"/>
      <c r="D690" s="1365"/>
      <c r="E690" s="1366"/>
      <c r="F690" s="1365"/>
      <c r="G690" s="1367"/>
      <c r="H690" s="1367"/>
      <c r="I690" s="1367"/>
      <c r="J690" s="1366"/>
      <c r="K690" s="1429" t="s">
        <v>548</v>
      </c>
      <c r="L690" s="1447"/>
      <c r="M690" s="1430"/>
      <c r="N690" s="1431">
        <v>79</v>
      </c>
      <c r="O690" s="1457"/>
      <c r="P690" s="1432"/>
    </row>
    <row r="691" spans="1:16" ht="18" customHeight="1" x14ac:dyDescent="0.15">
      <c r="A691" s="1376" t="s">
        <v>2523</v>
      </c>
      <c r="B691" s="1377"/>
      <c r="C691" s="45"/>
      <c r="D691" s="1378">
        <v>4466224</v>
      </c>
      <c r="E691" s="1378"/>
      <c r="F691" s="1377" t="s">
        <v>547</v>
      </c>
      <c r="G691" s="1377"/>
      <c r="H691" s="1377"/>
      <c r="I691" s="1377"/>
      <c r="J691" s="1377"/>
      <c r="K691" s="1441"/>
      <c r="L691" s="1441"/>
      <c r="M691" s="1441"/>
      <c r="N691" s="1411">
        <v>83</v>
      </c>
      <c r="O691" s="1411"/>
      <c r="P691" s="1411"/>
    </row>
    <row r="692" spans="1:16" ht="18" customHeight="1" x14ac:dyDescent="0.15">
      <c r="A692" s="1365"/>
      <c r="B692" s="1366"/>
      <c r="C692" s="62"/>
      <c r="D692" s="1365"/>
      <c r="E692" s="1366"/>
      <c r="F692" s="1365"/>
      <c r="G692" s="1367"/>
      <c r="H692" s="1367"/>
      <c r="I692" s="1367"/>
      <c r="J692" s="1366"/>
      <c r="K692" s="1429" t="s">
        <v>548</v>
      </c>
      <c r="L692" s="1447"/>
      <c r="M692" s="1430"/>
      <c r="N692" s="1431">
        <v>83</v>
      </c>
      <c r="O692" s="1457"/>
      <c r="P692" s="1432"/>
    </row>
    <row r="693" spans="1:16" ht="16.5" customHeight="1" x14ac:dyDescent="0.15">
      <c r="A693" s="1376" t="s">
        <v>2524</v>
      </c>
      <c r="B693" s="1377"/>
      <c r="C693" s="1368"/>
      <c r="D693" s="1378">
        <v>4464616</v>
      </c>
      <c r="E693" s="1378"/>
      <c r="F693" s="1377" t="s">
        <v>547</v>
      </c>
      <c r="G693" s="1377"/>
      <c r="H693" s="1377"/>
      <c r="I693" s="1377"/>
      <c r="J693" s="1377"/>
      <c r="K693" s="1368"/>
      <c r="L693" s="1368"/>
      <c r="M693" s="1368"/>
      <c r="N693" s="1425">
        <v>47</v>
      </c>
      <c r="O693" s="1425"/>
      <c r="P693" s="1425"/>
    </row>
    <row r="694" spans="1:16" ht="18" customHeight="1" x14ac:dyDescent="0.15">
      <c r="A694" s="1329"/>
      <c r="B694" s="1091"/>
      <c r="C694" s="1369"/>
      <c r="D694" s="1375">
        <v>4464617</v>
      </c>
      <c r="E694" s="1375"/>
      <c r="F694" s="1373" t="s">
        <v>547</v>
      </c>
      <c r="G694" s="1373"/>
      <c r="H694" s="1373"/>
      <c r="I694" s="1373"/>
      <c r="J694" s="1373"/>
      <c r="K694" s="1369"/>
      <c r="L694" s="1369"/>
      <c r="M694" s="1369"/>
      <c r="N694" s="1424">
        <v>83</v>
      </c>
      <c r="O694" s="1424"/>
      <c r="P694" s="1424"/>
    </row>
    <row r="695" spans="1:16" ht="19.5" customHeight="1" x14ac:dyDescent="0.15">
      <c r="A695" s="1329"/>
      <c r="B695" s="1091"/>
      <c r="C695" s="1369"/>
      <c r="D695" s="1375">
        <v>4464618</v>
      </c>
      <c r="E695" s="1375"/>
      <c r="F695" s="1373" t="s">
        <v>547</v>
      </c>
      <c r="G695" s="1373"/>
      <c r="H695" s="1373"/>
      <c r="I695" s="1373"/>
      <c r="J695" s="1373"/>
      <c r="K695" s="1370"/>
      <c r="L695" s="1370"/>
      <c r="M695" s="1370"/>
      <c r="N695" s="1423">
        <v>83</v>
      </c>
      <c r="O695" s="1423"/>
      <c r="P695" s="1423"/>
    </row>
    <row r="696" spans="1:16" ht="18" customHeight="1" x14ac:dyDescent="0.15">
      <c r="A696" s="1365"/>
      <c r="B696" s="1366"/>
      <c r="C696" s="62"/>
      <c r="D696" s="1365"/>
      <c r="E696" s="1366"/>
      <c r="F696" s="1365"/>
      <c r="G696" s="1367"/>
      <c r="H696" s="1367"/>
      <c r="I696" s="1367"/>
      <c r="J696" s="1366"/>
      <c r="K696" s="1429" t="s">
        <v>548</v>
      </c>
      <c r="L696" s="1447"/>
      <c r="M696" s="1430"/>
      <c r="N696" s="1431">
        <v>213</v>
      </c>
      <c r="O696" s="1457"/>
      <c r="P696" s="1432"/>
    </row>
    <row r="697" spans="1:16" ht="18" customHeight="1" x14ac:dyDescent="0.15">
      <c r="A697" s="1376" t="s">
        <v>2525</v>
      </c>
      <c r="B697" s="1377"/>
      <c r="C697" s="45"/>
      <c r="D697" s="1378">
        <v>4468024</v>
      </c>
      <c r="E697" s="1378"/>
      <c r="F697" s="1377" t="s">
        <v>547</v>
      </c>
      <c r="G697" s="1377"/>
      <c r="H697" s="1377"/>
      <c r="I697" s="1377"/>
      <c r="J697" s="1377"/>
      <c r="K697" s="1441"/>
      <c r="L697" s="1441"/>
      <c r="M697" s="1441"/>
      <c r="N697" s="1411">
        <v>209</v>
      </c>
      <c r="O697" s="1411"/>
      <c r="P697" s="1411"/>
    </row>
    <row r="698" spans="1:16" ht="18" customHeight="1" x14ac:dyDescent="0.15">
      <c r="A698" s="1365"/>
      <c r="B698" s="1366"/>
      <c r="C698" s="62"/>
      <c r="D698" s="1365"/>
      <c r="E698" s="1366"/>
      <c r="F698" s="1365"/>
      <c r="G698" s="1367"/>
      <c r="H698" s="1367"/>
      <c r="I698" s="1367"/>
      <c r="J698" s="1366"/>
      <c r="K698" s="1429" t="s">
        <v>548</v>
      </c>
      <c r="L698" s="1447"/>
      <c r="M698" s="1430"/>
      <c r="N698" s="1431">
        <v>209</v>
      </c>
      <c r="O698" s="1457"/>
      <c r="P698" s="1432"/>
    </row>
    <row r="699" spans="1:16" ht="26.25" customHeight="1" x14ac:dyDescent="0.15">
      <c r="A699" s="1376" t="s">
        <v>2526</v>
      </c>
      <c r="B699" s="1377"/>
      <c r="C699" s="63" t="s">
        <v>2527</v>
      </c>
      <c r="D699" s="1378">
        <v>4469079</v>
      </c>
      <c r="E699" s="1378"/>
      <c r="F699" s="1377" t="s">
        <v>2218</v>
      </c>
      <c r="G699" s="1377"/>
      <c r="H699" s="1377"/>
      <c r="I699" s="1377"/>
      <c r="J699" s="1377"/>
      <c r="K699" s="1439">
        <v>1012</v>
      </c>
      <c r="L699" s="1439"/>
      <c r="M699" s="1439"/>
      <c r="N699" s="1411">
        <v>209</v>
      </c>
      <c r="O699" s="1411"/>
      <c r="P699" s="1411"/>
    </row>
    <row r="700" spans="1:16" ht="18" customHeight="1" x14ac:dyDescent="0.15">
      <c r="A700" s="1365"/>
      <c r="B700" s="1366"/>
      <c r="C700" s="62"/>
      <c r="D700" s="1365"/>
      <c r="E700" s="1366"/>
      <c r="F700" s="1365"/>
      <c r="G700" s="1367"/>
      <c r="H700" s="1367"/>
      <c r="I700" s="1367"/>
      <c r="J700" s="1366"/>
      <c r="K700" s="1429" t="s">
        <v>548</v>
      </c>
      <c r="L700" s="1447"/>
      <c r="M700" s="1430"/>
      <c r="N700" s="1431">
        <v>209</v>
      </c>
      <c r="O700" s="1457"/>
      <c r="P700" s="1432"/>
    </row>
    <row r="701" spans="1:16" ht="18" customHeight="1" x14ac:dyDescent="0.15">
      <c r="A701" s="1376" t="s">
        <v>2528</v>
      </c>
      <c r="B701" s="1377"/>
      <c r="C701" s="45"/>
      <c r="D701" s="1378">
        <v>4469259</v>
      </c>
      <c r="E701" s="1378"/>
      <c r="F701" s="1377" t="s">
        <v>547</v>
      </c>
      <c r="G701" s="1377"/>
      <c r="H701" s="1377"/>
      <c r="I701" s="1377"/>
      <c r="J701" s="1377"/>
      <c r="K701" s="1441"/>
      <c r="L701" s="1441"/>
      <c r="M701" s="1441"/>
      <c r="N701" s="1411">
        <v>445</v>
      </c>
      <c r="O701" s="1411"/>
      <c r="P701" s="1411"/>
    </row>
    <row r="702" spans="1:16" ht="18" customHeight="1" x14ac:dyDescent="0.15">
      <c r="A702" s="1365"/>
      <c r="B702" s="1366"/>
      <c r="C702" s="62"/>
      <c r="D702" s="1365"/>
      <c r="E702" s="1366"/>
      <c r="F702" s="1365"/>
      <c r="G702" s="1367"/>
      <c r="H702" s="1367"/>
      <c r="I702" s="1367"/>
      <c r="J702" s="1366"/>
      <c r="K702" s="1429" t="s">
        <v>548</v>
      </c>
      <c r="L702" s="1447"/>
      <c r="M702" s="1430"/>
      <c r="N702" s="1431">
        <v>445</v>
      </c>
      <c r="O702" s="1457"/>
      <c r="P702" s="1432"/>
    </row>
    <row r="703" spans="1:16" ht="18" customHeight="1" x14ac:dyDescent="0.15">
      <c r="A703" s="1376" t="s">
        <v>2529</v>
      </c>
      <c r="B703" s="1377"/>
      <c r="C703" s="45"/>
      <c r="D703" s="1378">
        <v>4462658</v>
      </c>
      <c r="E703" s="1378"/>
      <c r="F703" s="1377" t="s">
        <v>547</v>
      </c>
      <c r="G703" s="1377"/>
      <c r="H703" s="1377"/>
      <c r="I703" s="1377"/>
      <c r="J703" s="1377"/>
      <c r="K703" s="1441"/>
      <c r="L703" s="1441"/>
      <c r="M703" s="1441"/>
      <c r="N703" s="1446">
        <v>2163</v>
      </c>
      <c r="O703" s="1446"/>
      <c r="P703" s="1446"/>
    </row>
    <row r="704" spans="1:16" ht="18" customHeight="1" x14ac:dyDescent="0.15">
      <c r="A704" s="1365"/>
      <c r="B704" s="1366"/>
      <c r="C704" s="62"/>
      <c r="D704" s="1365"/>
      <c r="E704" s="1366"/>
      <c r="F704" s="1365"/>
      <c r="G704" s="1367"/>
      <c r="H704" s="1367"/>
      <c r="I704" s="1367"/>
      <c r="J704" s="1366"/>
      <c r="K704" s="1429" t="s">
        <v>548</v>
      </c>
      <c r="L704" s="1447"/>
      <c r="M704" s="1430"/>
      <c r="N704" s="1448">
        <v>2163</v>
      </c>
      <c r="O704" s="1449"/>
      <c r="P704" s="1450"/>
    </row>
    <row r="705" spans="1:16" ht="18" customHeight="1" x14ac:dyDescent="0.15">
      <c r="A705" s="1376" t="s">
        <v>2530</v>
      </c>
      <c r="B705" s="1377"/>
      <c r="C705" s="45"/>
      <c r="D705" s="1378">
        <v>4469262</v>
      </c>
      <c r="E705" s="1378"/>
      <c r="F705" s="1377" t="s">
        <v>547</v>
      </c>
      <c r="G705" s="1377"/>
      <c r="H705" s="1377"/>
      <c r="I705" s="1377"/>
      <c r="J705" s="1377"/>
      <c r="K705" s="1441"/>
      <c r="L705" s="1441"/>
      <c r="M705" s="1441"/>
      <c r="N705" s="1411">
        <v>445</v>
      </c>
      <c r="O705" s="1411"/>
      <c r="P705" s="1411"/>
    </row>
    <row r="706" spans="1:16" ht="18" customHeight="1" x14ac:dyDescent="0.15">
      <c r="A706" s="1365"/>
      <c r="B706" s="1366"/>
      <c r="C706" s="62"/>
      <c r="D706" s="1365"/>
      <c r="E706" s="1366"/>
      <c r="F706" s="1365"/>
      <c r="G706" s="1367"/>
      <c r="H706" s="1367"/>
      <c r="I706" s="1367"/>
      <c r="J706" s="1366"/>
      <c r="K706" s="1429" t="s">
        <v>548</v>
      </c>
      <c r="L706" s="1447"/>
      <c r="M706" s="1430"/>
      <c r="N706" s="1431">
        <v>445</v>
      </c>
      <c r="O706" s="1457"/>
      <c r="P706" s="1432"/>
    </row>
    <row r="707" spans="1:16" ht="18" customHeight="1" x14ac:dyDescent="0.15">
      <c r="A707" s="1376" t="s">
        <v>2531</v>
      </c>
      <c r="B707" s="1377"/>
      <c r="C707" s="45"/>
      <c r="D707" s="1378">
        <v>4469795</v>
      </c>
      <c r="E707" s="1378"/>
      <c r="F707" s="1377" t="s">
        <v>547</v>
      </c>
      <c r="G707" s="1377"/>
      <c r="H707" s="1377"/>
      <c r="I707" s="1377"/>
      <c r="J707" s="1377"/>
      <c r="K707" s="1441"/>
      <c r="L707" s="1441"/>
      <c r="M707" s="1441"/>
      <c r="N707" s="1411">
        <v>445</v>
      </c>
      <c r="O707" s="1411"/>
      <c r="P707" s="1411"/>
    </row>
    <row r="708" spans="1:16" ht="18" customHeight="1" x14ac:dyDescent="0.15">
      <c r="A708" s="1365"/>
      <c r="B708" s="1366"/>
      <c r="C708" s="62"/>
      <c r="D708" s="1365"/>
      <c r="E708" s="1366"/>
      <c r="F708" s="1365"/>
      <c r="G708" s="1367"/>
      <c r="H708" s="1367"/>
      <c r="I708" s="1367"/>
      <c r="J708" s="1366"/>
      <c r="K708" s="1429" t="s">
        <v>548</v>
      </c>
      <c r="L708" s="1447"/>
      <c r="M708" s="1430"/>
      <c r="N708" s="1431">
        <v>445</v>
      </c>
      <c r="O708" s="1457"/>
      <c r="P708" s="1432"/>
    </row>
    <row r="709" spans="1:16" ht="16.5" customHeight="1" x14ac:dyDescent="0.15">
      <c r="A709" s="1376" t="s">
        <v>2532</v>
      </c>
      <c r="B709" s="1377"/>
      <c r="C709" s="1379"/>
      <c r="D709" s="1378">
        <v>4468030</v>
      </c>
      <c r="E709" s="1378"/>
      <c r="F709" s="1377" t="s">
        <v>547</v>
      </c>
      <c r="G709" s="1377"/>
      <c r="H709" s="1377"/>
      <c r="I709" s="1377"/>
      <c r="J709" s="1377"/>
      <c r="K709" s="1379"/>
      <c r="L709" s="1379"/>
      <c r="M709" s="1379"/>
      <c r="N709" s="1451">
        <v>2163</v>
      </c>
      <c r="O709" s="1451"/>
      <c r="P709" s="1451"/>
    </row>
    <row r="710" spans="1:16" ht="19.5" customHeight="1" x14ac:dyDescent="0.15">
      <c r="A710" s="1329"/>
      <c r="B710" s="1091"/>
      <c r="C710" s="1078"/>
      <c r="D710" s="1375">
        <v>4468872</v>
      </c>
      <c r="E710" s="1375"/>
      <c r="F710" s="1373" t="s">
        <v>547</v>
      </c>
      <c r="G710" s="1373"/>
      <c r="H710" s="1373"/>
      <c r="I710" s="1373"/>
      <c r="J710" s="1373"/>
      <c r="K710" s="1380"/>
      <c r="L710" s="1380"/>
      <c r="M710" s="1380"/>
      <c r="N710" s="1423">
        <v>445</v>
      </c>
      <c r="O710" s="1423"/>
      <c r="P710" s="1423"/>
    </row>
    <row r="711" spans="1:16" ht="18" customHeight="1" x14ac:dyDescent="0.15">
      <c r="A711" s="1365"/>
      <c r="B711" s="1366"/>
      <c r="C711" s="62"/>
      <c r="D711" s="1365"/>
      <c r="E711" s="1366"/>
      <c r="F711" s="1365"/>
      <c r="G711" s="1367"/>
      <c r="H711" s="1367"/>
      <c r="I711" s="1367"/>
      <c r="J711" s="1366"/>
      <c r="K711" s="1429" t="s">
        <v>548</v>
      </c>
      <c r="L711" s="1447"/>
      <c r="M711" s="1430"/>
      <c r="N711" s="1448">
        <v>2608</v>
      </c>
      <c r="O711" s="1449"/>
      <c r="P711" s="1450"/>
    </row>
    <row r="712" spans="1:16" ht="18" customHeight="1" x14ac:dyDescent="0.15">
      <c r="A712" s="1376" t="s">
        <v>2533</v>
      </c>
      <c r="B712" s="1377"/>
      <c r="C712" s="45"/>
      <c r="D712" s="1378">
        <v>4469265</v>
      </c>
      <c r="E712" s="1378"/>
      <c r="F712" s="1377" t="s">
        <v>547</v>
      </c>
      <c r="G712" s="1377"/>
      <c r="H712" s="1377"/>
      <c r="I712" s="1377"/>
      <c r="J712" s="1377"/>
      <c r="K712" s="1441"/>
      <c r="L712" s="1441"/>
      <c r="M712" s="1441"/>
      <c r="N712" s="1411">
        <v>445</v>
      </c>
      <c r="O712" s="1411"/>
      <c r="P712" s="1411"/>
    </row>
    <row r="713" spans="1:16" ht="18" customHeight="1" x14ac:dyDescent="0.15">
      <c r="A713" s="1365"/>
      <c r="B713" s="1366"/>
      <c r="C713" s="62"/>
      <c r="D713" s="1365"/>
      <c r="E713" s="1366"/>
      <c r="F713" s="1365"/>
      <c r="G713" s="1367"/>
      <c r="H713" s="1367"/>
      <c r="I713" s="1367"/>
      <c r="J713" s="1366"/>
      <c r="K713" s="1429" t="s">
        <v>548</v>
      </c>
      <c r="L713" s="1447"/>
      <c r="M713" s="1430"/>
      <c r="N713" s="1431">
        <v>445</v>
      </c>
      <c r="O713" s="1457"/>
      <c r="P713" s="1432"/>
    </row>
    <row r="714" spans="1:16" ht="26.25" customHeight="1" x14ac:dyDescent="0.15">
      <c r="A714" s="1376" t="s">
        <v>2534</v>
      </c>
      <c r="B714" s="1377"/>
      <c r="C714" s="63" t="s">
        <v>2527</v>
      </c>
      <c r="D714" s="1378">
        <v>4469082</v>
      </c>
      <c r="E714" s="1378"/>
      <c r="F714" s="1377" t="s">
        <v>2218</v>
      </c>
      <c r="G714" s="1377"/>
      <c r="H714" s="1377"/>
      <c r="I714" s="1377"/>
      <c r="J714" s="1377"/>
      <c r="K714" s="1439">
        <v>1012</v>
      </c>
      <c r="L714" s="1439"/>
      <c r="M714" s="1439"/>
      <c r="N714" s="1446">
        <v>11536</v>
      </c>
      <c r="O714" s="1446"/>
      <c r="P714" s="1446"/>
    </row>
    <row r="715" spans="1:16" ht="18" customHeight="1" x14ac:dyDescent="0.15">
      <c r="A715" s="1365"/>
      <c r="B715" s="1366"/>
      <c r="C715" s="62"/>
      <c r="D715" s="1365"/>
      <c r="E715" s="1366"/>
      <c r="F715" s="1365"/>
      <c r="G715" s="1367"/>
      <c r="H715" s="1367"/>
      <c r="I715" s="1367"/>
      <c r="J715" s="1366"/>
      <c r="K715" s="1429" t="s">
        <v>548</v>
      </c>
      <c r="L715" s="1447"/>
      <c r="M715" s="1430"/>
      <c r="N715" s="1448">
        <v>11536</v>
      </c>
      <c r="O715" s="1449"/>
      <c r="P715" s="1450"/>
    </row>
    <row r="716" spans="1:16" ht="18" customHeight="1" x14ac:dyDescent="0.15">
      <c r="A716" s="1376" t="s">
        <v>2535</v>
      </c>
      <c r="B716" s="1377"/>
      <c r="C716" s="45"/>
      <c r="D716" s="1378">
        <v>4469250</v>
      </c>
      <c r="E716" s="1378"/>
      <c r="F716" s="1377" t="s">
        <v>547</v>
      </c>
      <c r="G716" s="1377"/>
      <c r="H716" s="1377"/>
      <c r="I716" s="1377"/>
      <c r="J716" s="1377"/>
      <c r="K716" s="1441"/>
      <c r="L716" s="1441"/>
      <c r="M716" s="1441"/>
      <c r="N716" s="1411">
        <v>231</v>
      </c>
      <c r="O716" s="1411"/>
      <c r="P716" s="1411"/>
    </row>
    <row r="717" spans="1:16" ht="18" customHeight="1" x14ac:dyDescent="0.15">
      <c r="A717" s="1365"/>
      <c r="B717" s="1366"/>
      <c r="C717" s="62"/>
      <c r="D717" s="1365"/>
      <c r="E717" s="1366"/>
      <c r="F717" s="1365"/>
      <c r="G717" s="1367"/>
      <c r="H717" s="1367"/>
      <c r="I717" s="1367"/>
      <c r="J717" s="1366"/>
      <c r="K717" s="1429" t="s">
        <v>548</v>
      </c>
      <c r="L717" s="1447"/>
      <c r="M717" s="1430"/>
      <c r="N717" s="1431">
        <v>231</v>
      </c>
      <c r="O717" s="1457"/>
      <c r="P717" s="1432"/>
    </row>
    <row r="718" spans="1:16" ht="18" customHeight="1" x14ac:dyDescent="0.15">
      <c r="A718" s="1376" t="s">
        <v>2536</v>
      </c>
      <c r="B718" s="1377"/>
      <c r="C718" s="45"/>
      <c r="D718" s="1378">
        <v>4469253</v>
      </c>
      <c r="E718" s="1378"/>
      <c r="F718" s="1377" t="s">
        <v>547</v>
      </c>
      <c r="G718" s="1377"/>
      <c r="H718" s="1377"/>
      <c r="I718" s="1377"/>
      <c r="J718" s="1377"/>
      <c r="K718" s="1441"/>
      <c r="L718" s="1441"/>
      <c r="M718" s="1441"/>
      <c r="N718" s="1411">
        <v>231</v>
      </c>
      <c r="O718" s="1411"/>
      <c r="P718" s="1411"/>
    </row>
    <row r="719" spans="1:16" ht="18" customHeight="1" x14ac:dyDescent="0.15">
      <c r="A719" s="1365"/>
      <c r="B719" s="1366"/>
      <c r="C719" s="62"/>
      <c r="D719" s="1365"/>
      <c r="E719" s="1366"/>
      <c r="F719" s="1365"/>
      <c r="G719" s="1367"/>
      <c r="H719" s="1367"/>
      <c r="I719" s="1367"/>
      <c r="J719" s="1366"/>
      <c r="K719" s="1429" t="s">
        <v>548</v>
      </c>
      <c r="L719" s="1447"/>
      <c r="M719" s="1430"/>
      <c r="N719" s="1431">
        <v>231</v>
      </c>
      <c r="O719" s="1457"/>
      <c r="P719" s="1432"/>
    </row>
    <row r="720" spans="1:16" ht="18" customHeight="1" x14ac:dyDescent="0.15">
      <c r="A720" s="1376" t="s">
        <v>2537</v>
      </c>
      <c r="B720" s="1377"/>
      <c r="C720" s="45"/>
      <c r="D720" s="1378">
        <v>4469792</v>
      </c>
      <c r="E720" s="1378"/>
      <c r="F720" s="1377" t="s">
        <v>547</v>
      </c>
      <c r="G720" s="1377"/>
      <c r="H720" s="1377"/>
      <c r="I720" s="1377"/>
      <c r="J720" s="1377"/>
      <c r="K720" s="1441"/>
      <c r="L720" s="1441"/>
      <c r="M720" s="1441"/>
      <c r="N720" s="1411">
        <v>231</v>
      </c>
      <c r="O720" s="1411"/>
      <c r="P720" s="1411"/>
    </row>
    <row r="721" spans="1:18" ht="18" customHeight="1" x14ac:dyDescent="0.15">
      <c r="A721" s="1365"/>
      <c r="B721" s="1366"/>
      <c r="C721" s="62"/>
      <c r="D721" s="1365"/>
      <c r="E721" s="1366"/>
      <c r="F721" s="1365"/>
      <c r="G721" s="1367"/>
      <c r="H721" s="1367"/>
      <c r="I721" s="1367"/>
      <c r="J721" s="1366"/>
      <c r="K721" s="1429" t="s">
        <v>548</v>
      </c>
      <c r="L721" s="1447"/>
      <c r="M721" s="1430"/>
      <c r="N721" s="1431">
        <v>231</v>
      </c>
      <c r="O721" s="1457"/>
      <c r="P721" s="1432"/>
    </row>
    <row r="722" spans="1:18" ht="16.5" customHeight="1" x14ac:dyDescent="0.15">
      <c r="A722" s="1376" t="s">
        <v>2538</v>
      </c>
      <c r="B722" s="1377"/>
      <c r="C722" s="1379"/>
      <c r="D722" s="1378">
        <v>4468027</v>
      </c>
      <c r="E722" s="1378"/>
      <c r="F722" s="1377" t="s">
        <v>547</v>
      </c>
      <c r="G722" s="1377"/>
      <c r="H722" s="1377"/>
      <c r="I722" s="1377"/>
      <c r="J722" s="1377"/>
      <c r="K722" s="1379"/>
      <c r="L722" s="1379"/>
      <c r="M722" s="1379"/>
      <c r="N722" s="1451">
        <v>1777</v>
      </c>
      <c r="O722" s="1451"/>
      <c r="P722" s="1451"/>
    </row>
    <row r="723" spans="1:18" ht="19.25" customHeight="1" x14ac:dyDescent="0.15">
      <c r="A723" s="1329"/>
      <c r="B723" s="1091"/>
      <c r="C723" s="1078"/>
      <c r="D723" s="1375">
        <v>4468869</v>
      </c>
      <c r="E723" s="1375"/>
      <c r="F723" s="1373" t="s">
        <v>547</v>
      </c>
      <c r="G723" s="1373"/>
      <c r="H723" s="1373"/>
      <c r="I723" s="1373"/>
      <c r="J723" s="1373"/>
      <c r="K723" s="1078"/>
      <c r="L723" s="1078"/>
      <c r="M723" s="1078"/>
      <c r="N723" s="1424">
        <v>231</v>
      </c>
      <c r="O723" s="1424"/>
      <c r="P723" s="1424"/>
    </row>
    <row r="724" spans="1:18" ht="2" customHeight="1" x14ac:dyDescent="0.15">
      <c r="A724" s="1369"/>
      <c r="B724" s="1369"/>
      <c r="C724" s="1369"/>
      <c r="D724" s="1369"/>
      <c r="E724" s="1369"/>
      <c r="F724" s="1369"/>
      <c r="G724" s="1369"/>
      <c r="H724" s="1369"/>
      <c r="I724" s="1369"/>
      <c r="J724" s="1369"/>
      <c r="K724" s="1369"/>
      <c r="L724" s="1369"/>
      <c r="M724" s="1369"/>
      <c r="N724" s="1369"/>
      <c r="O724" s="1369"/>
      <c r="P724" s="1369"/>
      <c r="Q724" s="1369"/>
      <c r="R724" s="1369"/>
    </row>
    <row r="725" spans="1:18" ht="14.25" customHeight="1" x14ac:dyDescent="0.15">
      <c r="A725" s="1428" t="s">
        <v>2501</v>
      </c>
      <c r="B725" s="1428"/>
      <c r="C725" s="1428"/>
      <c r="D725" s="1428"/>
      <c r="E725" s="1428"/>
      <c r="F725" s="1428"/>
      <c r="G725" s="1428"/>
      <c r="H725" s="1428"/>
      <c r="I725" s="1428"/>
      <c r="J725" s="1428"/>
      <c r="K725" s="1428"/>
      <c r="L725" s="1428"/>
      <c r="M725" s="1428"/>
      <c r="N725" s="1428"/>
      <c r="O725" s="1428"/>
      <c r="P725" s="1428"/>
      <c r="Q725" s="1428"/>
      <c r="R725" s="1428"/>
    </row>
    <row r="726" spans="1:18" ht="17.75" customHeight="1" x14ac:dyDescent="0.15">
      <c r="A726" s="53" t="s">
        <v>2501</v>
      </c>
      <c r="B726" s="1365"/>
      <c r="C726" s="1366"/>
      <c r="D726" s="1365"/>
      <c r="E726" s="1366"/>
      <c r="F726" s="1365"/>
      <c r="G726" s="1367"/>
      <c r="H726" s="1367"/>
      <c r="I726" s="1366"/>
      <c r="J726" s="1365"/>
      <c r="K726" s="1367"/>
      <c r="L726" s="1367"/>
      <c r="M726" s="1367"/>
      <c r="N726" s="1366"/>
      <c r="O726" s="1429" t="s">
        <v>548</v>
      </c>
      <c r="P726" s="1430"/>
      <c r="Q726" s="39">
        <v>2008</v>
      </c>
    </row>
    <row r="727" spans="1:18" ht="18" customHeight="1" x14ac:dyDescent="0.15">
      <c r="A727" s="55"/>
      <c r="B727" s="1376" t="s">
        <v>2539</v>
      </c>
      <c r="C727" s="1377"/>
      <c r="D727" s="1377"/>
      <c r="E727" s="1377"/>
      <c r="F727" s="1378">
        <v>4469256</v>
      </c>
      <c r="G727" s="1378"/>
      <c r="H727" s="1378"/>
      <c r="I727" s="1378"/>
      <c r="J727" s="1377" t="s">
        <v>547</v>
      </c>
      <c r="K727" s="1377"/>
      <c r="L727" s="1377"/>
      <c r="M727" s="1377"/>
      <c r="N727" s="1377"/>
      <c r="O727" s="1441"/>
      <c r="P727" s="1441"/>
      <c r="Q727" s="43">
        <v>231</v>
      </c>
    </row>
    <row r="728" spans="1:18" ht="18" customHeight="1" x14ac:dyDescent="0.15">
      <c r="A728" s="55"/>
      <c r="B728" s="1365"/>
      <c r="C728" s="1366"/>
      <c r="D728" s="1365"/>
      <c r="E728" s="1366"/>
      <c r="F728" s="1365"/>
      <c r="G728" s="1367"/>
      <c r="H728" s="1367"/>
      <c r="I728" s="1366"/>
      <c r="J728" s="1365"/>
      <c r="K728" s="1367"/>
      <c r="L728" s="1367"/>
      <c r="M728" s="1367"/>
      <c r="N728" s="1366"/>
      <c r="O728" s="1429" t="s">
        <v>548</v>
      </c>
      <c r="P728" s="1430"/>
      <c r="Q728" s="40">
        <v>231</v>
      </c>
    </row>
    <row r="729" spans="1:18" ht="14.25" customHeight="1" x14ac:dyDescent="0.15">
      <c r="A729" s="55"/>
      <c r="B729" s="1376" t="s">
        <v>2540</v>
      </c>
      <c r="C729" s="1377"/>
      <c r="D729" s="1377" t="s">
        <v>2504</v>
      </c>
      <c r="E729" s="1377"/>
      <c r="F729" s="1378">
        <v>4469094</v>
      </c>
      <c r="G729" s="1378"/>
      <c r="H729" s="1378"/>
      <c r="I729" s="1378"/>
      <c r="J729" s="1377" t="s">
        <v>2218</v>
      </c>
      <c r="K729" s="1377"/>
      <c r="L729" s="1377"/>
      <c r="M729" s="1377"/>
      <c r="N729" s="1377"/>
      <c r="O729" s="1378">
        <v>1012</v>
      </c>
      <c r="P729" s="1378"/>
      <c r="Q729" s="100">
        <v>14216</v>
      </c>
    </row>
    <row r="730" spans="1:18" ht="14.25" customHeight="1" x14ac:dyDescent="0.15">
      <c r="A730" s="55"/>
      <c r="B730" s="1329"/>
      <c r="C730" s="1091"/>
      <c r="D730" s="1373" t="s">
        <v>2505</v>
      </c>
      <c r="E730" s="1373"/>
      <c r="F730" s="1091"/>
      <c r="G730" s="1091"/>
      <c r="H730" s="1091"/>
      <c r="I730" s="1091"/>
      <c r="J730" s="1091"/>
      <c r="K730" s="1091"/>
      <c r="L730" s="1091"/>
      <c r="M730" s="1091"/>
      <c r="N730" s="1091"/>
      <c r="O730" s="1091"/>
      <c r="P730" s="1091"/>
      <c r="Q730" s="57"/>
    </row>
    <row r="731" spans="1:18" ht="14.25" customHeight="1" x14ac:dyDescent="0.15">
      <c r="A731" s="55"/>
      <c r="B731" s="1329"/>
      <c r="C731" s="1091"/>
      <c r="D731" s="1373" t="s">
        <v>2504</v>
      </c>
      <c r="E731" s="1373"/>
      <c r="F731" s="1375">
        <v>4469095</v>
      </c>
      <c r="G731" s="1375"/>
      <c r="H731" s="1375"/>
      <c r="I731" s="1375"/>
      <c r="J731" s="1373" t="s">
        <v>2218</v>
      </c>
      <c r="K731" s="1373"/>
      <c r="L731" s="1373"/>
      <c r="M731" s="1373"/>
      <c r="N731" s="1373"/>
      <c r="O731" s="1375">
        <v>1012</v>
      </c>
      <c r="P731" s="1375"/>
      <c r="Q731" s="36">
        <v>14216</v>
      </c>
    </row>
    <row r="732" spans="1:18" ht="14.25" customHeight="1" x14ac:dyDescent="0.15">
      <c r="A732" s="55"/>
      <c r="B732" s="1329"/>
      <c r="C732" s="1091"/>
      <c r="D732" s="1373" t="s">
        <v>2505</v>
      </c>
      <c r="E732" s="1373"/>
      <c r="F732" s="1091"/>
      <c r="G732" s="1091"/>
      <c r="H732" s="1091"/>
      <c r="I732" s="1091"/>
      <c r="J732" s="1091"/>
      <c r="K732" s="1091"/>
      <c r="L732" s="1091"/>
      <c r="M732" s="1091"/>
      <c r="N732" s="1091"/>
      <c r="O732" s="1433"/>
      <c r="P732" s="1433"/>
      <c r="Q732" s="41"/>
    </row>
    <row r="733" spans="1:18" ht="18" customHeight="1" x14ac:dyDescent="0.15">
      <c r="A733" s="55"/>
      <c r="B733" s="1365"/>
      <c r="C733" s="1366"/>
      <c r="D733" s="1365"/>
      <c r="E733" s="1366"/>
      <c r="F733" s="1365"/>
      <c r="G733" s="1367"/>
      <c r="H733" s="1367"/>
      <c r="I733" s="1366"/>
      <c r="J733" s="1365"/>
      <c r="K733" s="1367"/>
      <c r="L733" s="1367"/>
      <c r="M733" s="1367"/>
      <c r="N733" s="1366"/>
      <c r="O733" s="1429" t="s">
        <v>548</v>
      </c>
      <c r="P733" s="1430"/>
      <c r="Q733" s="39">
        <v>28432</v>
      </c>
    </row>
    <row r="734" spans="1:18" ht="18" customHeight="1" x14ac:dyDescent="0.15">
      <c r="A734" s="55"/>
      <c r="B734" s="1376" t="s">
        <v>2541</v>
      </c>
      <c r="C734" s="1377"/>
      <c r="D734" s="1377"/>
      <c r="E734" s="1377"/>
      <c r="F734" s="1378">
        <v>4469593</v>
      </c>
      <c r="G734" s="1378"/>
      <c r="H734" s="1378"/>
      <c r="I734" s="1378"/>
      <c r="J734" s="1377" t="s">
        <v>547</v>
      </c>
      <c r="K734" s="1377"/>
      <c r="L734" s="1377"/>
      <c r="M734" s="1377"/>
      <c r="N734" s="1377"/>
      <c r="O734" s="1441"/>
      <c r="P734" s="1441"/>
      <c r="Q734" s="43">
        <v>269</v>
      </c>
    </row>
    <row r="735" spans="1:18" ht="18" customHeight="1" x14ac:dyDescent="0.15">
      <c r="A735" s="55"/>
      <c r="B735" s="1365"/>
      <c r="C735" s="1366"/>
      <c r="D735" s="1365"/>
      <c r="E735" s="1366"/>
      <c r="F735" s="1365"/>
      <c r="G735" s="1367"/>
      <c r="H735" s="1367"/>
      <c r="I735" s="1366"/>
      <c r="J735" s="1365"/>
      <c r="K735" s="1367"/>
      <c r="L735" s="1367"/>
      <c r="M735" s="1367"/>
      <c r="N735" s="1366"/>
      <c r="O735" s="1429" t="s">
        <v>548</v>
      </c>
      <c r="P735" s="1430"/>
      <c r="Q735" s="40">
        <v>269</v>
      </c>
    </row>
    <row r="736" spans="1:18" ht="18" customHeight="1" x14ac:dyDescent="0.15">
      <c r="A736" s="55"/>
      <c r="B736" s="1376" t="s">
        <v>2542</v>
      </c>
      <c r="C736" s="1377"/>
      <c r="D736" s="1377"/>
      <c r="E736" s="1377"/>
      <c r="F736" s="1378">
        <v>4469352</v>
      </c>
      <c r="G736" s="1378"/>
      <c r="H736" s="1378"/>
      <c r="I736" s="1378"/>
      <c r="J736" s="1377" t="s">
        <v>547</v>
      </c>
      <c r="K736" s="1377"/>
      <c r="L736" s="1377"/>
      <c r="M736" s="1377"/>
      <c r="N736" s="1377"/>
      <c r="O736" s="1441"/>
      <c r="P736" s="1441"/>
      <c r="Q736" s="43">
        <v>269</v>
      </c>
    </row>
    <row r="737" spans="1:17" ht="18" customHeight="1" x14ac:dyDescent="0.15">
      <c r="A737" s="56"/>
      <c r="B737" s="1152"/>
      <c r="C737" s="1154"/>
      <c r="D737" s="1152"/>
      <c r="E737" s="1154"/>
      <c r="F737" s="1152"/>
      <c r="G737" s="1153"/>
      <c r="H737" s="1153"/>
      <c r="I737" s="1154"/>
      <c r="J737" s="1152"/>
      <c r="K737" s="1153"/>
      <c r="L737" s="1153"/>
      <c r="M737" s="1153"/>
      <c r="N737" s="1154"/>
      <c r="O737" s="1442" t="s">
        <v>548</v>
      </c>
      <c r="P737" s="1443"/>
      <c r="Q737" s="48">
        <v>269</v>
      </c>
    </row>
    <row r="738" spans="1:17" ht="18" customHeight="1" x14ac:dyDescent="0.15">
      <c r="A738" s="1381" t="s">
        <v>2543</v>
      </c>
      <c r="B738" s="1396" t="s">
        <v>539</v>
      </c>
      <c r="C738" s="1397"/>
      <c r="D738" s="1396" t="s">
        <v>540</v>
      </c>
      <c r="E738" s="1397"/>
      <c r="F738" s="1396" t="s">
        <v>541</v>
      </c>
      <c r="G738" s="1398"/>
      <c r="H738" s="1398"/>
      <c r="I738" s="1397"/>
      <c r="J738" s="1396" t="s">
        <v>542</v>
      </c>
      <c r="K738" s="1398"/>
      <c r="L738" s="1398"/>
      <c r="M738" s="1398"/>
      <c r="N738" s="1397"/>
      <c r="O738" s="1396" t="s">
        <v>543</v>
      </c>
      <c r="P738" s="1397"/>
      <c r="Q738" s="51" t="s">
        <v>544</v>
      </c>
    </row>
    <row r="739" spans="1:17" ht="37.25" customHeight="1" x14ac:dyDescent="0.15">
      <c r="A739" s="1394"/>
      <c r="B739" s="1404" t="s">
        <v>2544</v>
      </c>
      <c r="C739" s="1368"/>
      <c r="D739" s="1368"/>
      <c r="E739" s="1368"/>
      <c r="F739" s="1378">
        <v>4463690</v>
      </c>
      <c r="G739" s="1378"/>
      <c r="H739" s="1378"/>
      <c r="I739" s="1378"/>
      <c r="J739" s="1377" t="s">
        <v>2218</v>
      </c>
      <c r="K739" s="1377"/>
      <c r="L739" s="1377"/>
      <c r="M739" s="1377"/>
      <c r="N739" s="1377"/>
      <c r="O739" s="1378">
        <v>3053</v>
      </c>
      <c r="P739" s="1378"/>
      <c r="Q739" s="33">
        <v>203</v>
      </c>
    </row>
    <row r="740" spans="1:17" ht="37.25" customHeight="1" x14ac:dyDescent="0.15">
      <c r="A740" s="66"/>
      <c r="B740" s="1371" t="s">
        <v>2545</v>
      </c>
      <c r="C740" s="1372"/>
      <c r="D740" s="1372"/>
      <c r="E740" s="1372"/>
      <c r="F740" s="1375">
        <v>4463691</v>
      </c>
      <c r="G740" s="1375"/>
      <c r="H740" s="1375"/>
      <c r="I740" s="1375"/>
      <c r="J740" s="1373" t="s">
        <v>2218</v>
      </c>
      <c r="K740" s="1373"/>
      <c r="L740" s="1373"/>
      <c r="M740" s="1373"/>
      <c r="N740" s="1373"/>
      <c r="O740" s="1375">
        <v>3053</v>
      </c>
      <c r="P740" s="1375"/>
      <c r="Q740" s="35">
        <v>303</v>
      </c>
    </row>
    <row r="741" spans="1:17" ht="37.25" customHeight="1" x14ac:dyDescent="0.15">
      <c r="A741" s="66"/>
      <c r="B741" s="1371" t="s">
        <v>2545</v>
      </c>
      <c r="C741" s="1372"/>
      <c r="D741" s="1372"/>
      <c r="E741" s="1372"/>
      <c r="F741" s="1375">
        <v>4463692</v>
      </c>
      <c r="G741" s="1375"/>
      <c r="H741" s="1375"/>
      <c r="I741" s="1375"/>
      <c r="J741" s="1373" t="s">
        <v>2218</v>
      </c>
      <c r="K741" s="1373"/>
      <c r="L741" s="1373"/>
      <c r="M741" s="1373"/>
      <c r="N741" s="1373"/>
      <c r="O741" s="1375">
        <v>3053</v>
      </c>
      <c r="P741" s="1375"/>
      <c r="Q741" s="35">
        <v>380</v>
      </c>
    </row>
    <row r="742" spans="1:17" ht="37.25" customHeight="1" x14ac:dyDescent="0.15">
      <c r="A742" s="66"/>
      <c r="B742" s="1371" t="s">
        <v>2545</v>
      </c>
      <c r="C742" s="1372"/>
      <c r="D742" s="1372"/>
      <c r="E742" s="1372"/>
      <c r="F742" s="1375">
        <v>4463693</v>
      </c>
      <c r="G742" s="1375"/>
      <c r="H742" s="1375"/>
      <c r="I742" s="1375"/>
      <c r="J742" s="1373" t="s">
        <v>2218</v>
      </c>
      <c r="K742" s="1373"/>
      <c r="L742" s="1373"/>
      <c r="M742" s="1373"/>
      <c r="N742" s="1373"/>
      <c r="O742" s="1375">
        <v>3053</v>
      </c>
      <c r="P742" s="1375"/>
      <c r="Q742" s="35">
        <v>705.14</v>
      </c>
    </row>
    <row r="743" spans="1:17" ht="37.25" customHeight="1" x14ac:dyDescent="0.15">
      <c r="A743" s="66"/>
      <c r="B743" s="1371" t="s">
        <v>2545</v>
      </c>
      <c r="C743" s="1372"/>
      <c r="D743" s="1372"/>
      <c r="E743" s="1372"/>
      <c r="F743" s="1375">
        <v>4463694</v>
      </c>
      <c r="G743" s="1375"/>
      <c r="H743" s="1375"/>
      <c r="I743" s="1375"/>
      <c r="J743" s="1373" t="s">
        <v>2218</v>
      </c>
      <c r="K743" s="1373"/>
      <c r="L743" s="1373"/>
      <c r="M743" s="1373"/>
      <c r="N743" s="1373"/>
      <c r="O743" s="1375">
        <v>3053</v>
      </c>
      <c r="P743" s="1375"/>
      <c r="Q743" s="36">
        <v>1252</v>
      </c>
    </row>
    <row r="744" spans="1:17" ht="37.25" customHeight="1" x14ac:dyDescent="0.15">
      <c r="A744" s="66"/>
      <c r="B744" s="1371" t="s">
        <v>2545</v>
      </c>
      <c r="C744" s="1372"/>
      <c r="D744" s="1372"/>
      <c r="E744" s="1372"/>
      <c r="F744" s="1375">
        <v>4463695</v>
      </c>
      <c r="G744" s="1375"/>
      <c r="H744" s="1375"/>
      <c r="I744" s="1375"/>
      <c r="J744" s="1373" t="s">
        <v>2218</v>
      </c>
      <c r="K744" s="1373"/>
      <c r="L744" s="1373"/>
      <c r="M744" s="1373"/>
      <c r="N744" s="1373"/>
      <c r="O744" s="1444">
        <v>3053</v>
      </c>
      <c r="P744" s="1444"/>
      <c r="Q744" s="78">
        <v>1497</v>
      </c>
    </row>
    <row r="745" spans="1:17" ht="18" customHeight="1" x14ac:dyDescent="0.15">
      <c r="A745" s="34"/>
      <c r="B745" s="1365"/>
      <c r="C745" s="1366"/>
      <c r="D745" s="1365"/>
      <c r="E745" s="1366"/>
      <c r="F745" s="1365"/>
      <c r="G745" s="1367"/>
      <c r="H745" s="1367"/>
      <c r="I745" s="1366"/>
      <c r="J745" s="1365"/>
      <c r="K745" s="1367"/>
      <c r="L745" s="1367"/>
      <c r="M745" s="1367"/>
      <c r="N745" s="1366"/>
      <c r="O745" s="1429" t="s">
        <v>548</v>
      </c>
      <c r="P745" s="1430"/>
      <c r="Q745" s="39">
        <v>4340.1400000000003</v>
      </c>
    </row>
    <row r="746" spans="1:17" ht="37.25" customHeight="1" x14ac:dyDescent="0.15">
      <c r="A746" s="66"/>
      <c r="B746" s="1404" t="s">
        <v>2546</v>
      </c>
      <c r="C746" s="1368"/>
      <c r="D746" s="1368"/>
      <c r="E746" s="1368"/>
      <c r="F746" s="1378">
        <v>4463668</v>
      </c>
      <c r="G746" s="1378"/>
      <c r="H746" s="1378"/>
      <c r="I746" s="1378"/>
      <c r="J746" s="1377" t="s">
        <v>2218</v>
      </c>
      <c r="K746" s="1377"/>
      <c r="L746" s="1377"/>
      <c r="M746" s="1377"/>
      <c r="N746" s="1377"/>
      <c r="O746" s="1378">
        <v>3053</v>
      </c>
      <c r="P746" s="1378"/>
      <c r="Q746" s="33">
        <v>202</v>
      </c>
    </row>
    <row r="747" spans="1:17" ht="37.25" customHeight="1" x14ac:dyDescent="0.15">
      <c r="A747" s="66"/>
      <c r="B747" s="1371" t="s">
        <v>2545</v>
      </c>
      <c r="C747" s="1372"/>
      <c r="D747" s="1372"/>
      <c r="E747" s="1372"/>
      <c r="F747" s="1375">
        <v>4463669</v>
      </c>
      <c r="G747" s="1375"/>
      <c r="H747" s="1375"/>
      <c r="I747" s="1375"/>
      <c r="J747" s="1373" t="s">
        <v>2218</v>
      </c>
      <c r="K747" s="1373"/>
      <c r="L747" s="1373"/>
      <c r="M747" s="1373"/>
      <c r="N747" s="1373"/>
      <c r="O747" s="1375">
        <v>3053</v>
      </c>
      <c r="P747" s="1375"/>
      <c r="Q747" s="35">
        <v>203</v>
      </c>
    </row>
    <row r="748" spans="1:17" ht="37.25" customHeight="1" x14ac:dyDescent="0.15">
      <c r="A748" s="66"/>
      <c r="B748" s="1371" t="s">
        <v>2545</v>
      </c>
      <c r="C748" s="1372"/>
      <c r="D748" s="1372"/>
      <c r="E748" s="1372"/>
      <c r="F748" s="1375">
        <v>4463670</v>
      </c>
      <c r="G748" s="1375"/>
      <c r="H748" s="1375"/>
      <c r="I748" s="1375"/>
      <c r="J748" s="1373" t="s">
        <v>2218</v>
      </c>
      <c r="K748" s="1373"/>
      <c r="L748" s="1373"/>
      <c r="M748" s="1373"/>
      <c r="N748" s="1373"/>
      <c r="O748" s="1375">
        <v>3053</v>
      </c>
      <c r="P748" s="1375"/>
      <c r="Q748" s="35">
        <v>380</v>
      </c>
    </row>
    <row r="749" spans="1:17" ht="37.25" customHeight="1" x14ac:dyDescent="0.15">
      <c r="A749" s="66"/>
      <c r="B749" s="1371" t="s">
        <v>2545</v>
      </c>
      <c r="C749" s="1372"/>
      <c r="D749" s="1372"/>
      <c r="E749" s="1372"/>
      <c r="F749" s="1375">
        <v>4463671</v>
      </c>
      <c r="G749" s="1375"/>
      <c r="H749" s="1375"/>
      <c r="I749" s="1375"/>
      <c r="J749" s="1373" t="s">
        <v>2218</v>
      </c>
      <c r="K749" s="1373"/>
      <c r="L749" s="1373"/>
      <c r="M749" s="1373"/>
      <c r="N749" s="1373"/>
      <c r="O749" s="1375">
        <v>3053</v>
      </c>
      <c r="P749" s="1375"/>
      <c r="Q749" s="35">
        <v>437</v>
      </c>
    </row>
    <row r="750" spans="1:17" ht="37.25" customHeight="1" x14ac:dyDescent="0.15">
      <c r="A750" s="76"/>
      <c r="B750" s="1371" t="s">
        <v>2545</v>
      </c>
      <c r="C750" s="1372"/>
      <c r="D750" s="1372"/>
      <c r="E750" s="1372"/>
      <c r="F750" s="1375">
        <v>4463672</v>
      </c>
      <c r="G750" s="1375"/>
      <c r="H750" s="1375"/>
      <c r="I750" s="1375"/>
      <c r="J750" s="1373" t="s">
        <v>2218</v>
      </c>
      <c r="K750" s="1373"/>
      <c r="L750" s="1373"/>
      <c r="M750" s="1373"/>
      <c r="N750" s="1373"/>
      <c r="O750" s="1375">
        <v>3053</v>
      </c>
      <c r="P750" s="1375"/>
      <c r="Q750" s="35">
        <v>587.5</v>
      </c>
    </row>
    <row r="751" spans="1:17" ht="2" customHeight="1" x14ac:dyDescent="0.15"/>
    <row r="752" spans="1:17" ht="37.25" customHeight="1" x14ac:dyDescent="0.15">
      <c r="A752" s="1417" t="s">
        <v>2547</v>
      </c>
      <c r="B752" s="1418"/>
      <c r="C752" s="64" t="s">
        <v>2545</v>
      </c>
      <c r="D752" s="1375">
        <v>4463673</v>
      </c>
      <c r="E752" s="1375"/>
      <c r="F752" s="1373" t="s">
        <v>2218</v>
      </c>
      <c r="G752" s="1373"/>
      <c r="H752" s="1373"/>
      <c r="I752" s="1373"/>
      <c r="J752" s="1373"/>
      <c r="K752" s="1444">
        <v>3053</v>
      </c>
      <c r="L752" s="1444"/>
      <c r="M752" s="1444"/>
      <c r="N752" s="1454">
        <v>1497</v>
      </c>
      <c r="O752" s="1454"/>
      <c r="P752" s="1454"/>
    </row>
    <row r="753" spans="1:16" ht="18" customHeight="1" x14ac:dyDescent="0.15">
      <c r="A753" s="1365"/>
      <c r="B753" s="1366"/>
      <c r="C753" s="62"/>
      <c r="D753" s="1365"/>
      <c r="E753" s="1366"/>
      <c r="F753" s="1365"/>
      <c r="G753" s="1367"/>
      <c r="H753" s="1367"/>
      <c r="I753" s="1367"/>
      <c r="J753" s="1366"/>
      <c r="K753" s="1429" t="s">
        <v>548</v>
      </c>
      <c r="L753" s="1447"/>
      <c r="M753" s="1430"/>
      <c r="N753" s="1448">
        <v>3306.5</v>
      </c>
      <c r="O753" s="1449"/>
      <c r="P753" s="1450"/>
    </row>
    <row r="754" spans="1:16" ht="14.25" customHeight="1" x14ac:dyDescent="0.15">
      <c r="A754" s="1376" t="s">
        <v>2548</v>
      </c>
      <c r="B754" s="1377"/>
      <c r="C754" s="1377"/>
      <c r="D754" s="1378">
        <v>4463676</v>
      </c>
      <c r="E754" s="1378"/>
      <c r="F754" s="1377" t="s">
        <v>2218</v>
      </c>
      <c r="G754" s="1377"/>
      <c r="H754" s="1377"/>
      <c r="I754" s="1377"/>
      <c r="J754" s="1377"/>
      <c r="K754" s="1378">
        <v>3053</v>
      </c>
      <c r="L754" s="1378"/>
      <c r="M754" s="1378"/>
      <c r="N754" s="1425">
        <v>202</v>
      </c>
      <c r="O754" s="1425"/>
      <c r="P754" s="1425"/>
    </row>
    <row r="755" spans="1:16" ht="14.25" customHeight="1" x14ac:dyDescent="0.15">
      <c r="A755" s="1371" t="s">
        <v>2549</v>
      </c>
      <c r="B755" s="1372"/>
      <c r="C755" s="1372"/>
      <c r="D755" s="1078"/>
      <c r="E755" s="1078"/>
      <c r="F755" s="1078"/>
      <c r="G755" s="1078"/>
      <c r="H755" s="1078"/>
      <c r="I755" s="1078"/>
      <c r="J755" s="1078"/>
      <c r="K755" s="1078"/>
      <c r="L755" s="1078"/>
      <c r="M755" s="1078"/>
      <c r="N755" s="1078"/>
      <c r="O755" s="1078"/>
      <c r="P755" s="1078"/>
    </row>
    <row r="756" spans="1:16" ht="14.25" customHeight="1" x14ac:dyDescent="0.15">
      <c r="A756" s="1371" t="s">
        <v>2550</v>
      </c>
      <c r="B756" s="1372"/>
      <c r="C756" s="1372"/>
      <c r="D756" s="1091"/>
      <c r="E756" s="1091"/>
      <c r="F756" s="1091"/>
      <c r="G756" s="1091"/>
      <c r="H756" s="1091"/>
      <c r="I756" s="1091"/>
      <c r="J756" s="1091"/>
      <c r="K756" s="1091"/>
      <c r="L756" s="1091"/>
      <c r="M756" s="1091"/>
      <c r="N756" s="1091"/>
      <c r="O756" s="1091"/>
      <c r="P756" s="1091"/>
    </row>
    <row r="757" spans="1:16" ht="14.25" customHeight="1" x14ac:dyDescent="0.15">
      <c r="A757" s="1371" t="s">
        <v>2551</v>
      </c>
      <c r="B757" s="1372"/>
      <c r="C757" s="1372"/>
      <c r="D757" s="1375">
        <v>4463677</v>
      </c>
      <c r="E757" s="1375"/>
      <c r="F757" s="1373" t="s">
        <v>2218</v>
      </c>
      <c r="G757" s="1373"/>
      <c r="H757" s="1373"/>
      <c r="I757" s="1373"/>
      <c r="J757" s="1373"/>
      <c r="K757" s="1375">
        <v>3053</v>
      </c>
      <c r="L757" s="1375"/>
      <c r="M757" s="1375"/>
      <c r="N757" s="1424">
        <v>203</v>
      </c>
      <c r="O757" s="1424"/>
      <c r="P757" s="1424"/>
    </row>
    <row r="758" spans="1:16" ht="14.25" customHeight="1" x14ac:dyDescent="0.15">
      <c r="A758" s="1371" t="s">
        <v>2549</v>
      </c>
      <c r="B758" s="1372"/>
      <c r="C758" s="1372"/>
      <c r="D758" s="1078"/>
      <c r="E758" s="1078"/>
      <c r="F758" s="1078"/>
      <c r="G758" s="1078"/>
      <c r="H758" s="1078"/>
      <c r="I758" s="1078"/>
      <c r="J758" s="1078"/>
      <c r="K758" s="1078"/>
      <c r="L758" s="1078"/>
      <c r="M758" s="1078"/>
      <c r="N758" s="1078"/>
      <c r="O758" s="1078"/>
      <c r="P758" s="1078"/>
    </row>
    <row r="759" spans="1:16" ht="14.25" customHeight="1" x14ac:dyDescent="0.15">
      <c r="A759" s="1371" t="s">
        <v>2550</v>
      </c>
      <c r="B759" s="1372"/>
      <c r="C759" s="1372"/>
      <c r="D759" s="1091"/>
      <c r="E759" s="1091"/>
      <c r="F759" s="1091"/>
      <c r="G759" s="1091"/>
      <c r="H759" s="1091"/>
      <c r="I759" s="1091"/>
      <c r="J759" s="1091"/>
      <c r="K759" s="1091"/>
      <c r="L759" s="1091"/>
      <c r="M759" s="1091"/>
      <c r="N759" s="1091"/>
      <c r="O759" s="1091"/>
      <c r="P759" s="1091"/>
    </row>
    <row r="760" spans="1:16" ht="14.25" customHeight="1" x14ac:dyDescent="0.15">
      <c r="A760" s="1371" t="s">
        <v>2551</v>
      </c>
      <c r="B760" s="1372"/>
      <c r="C760" s="1372"/>
      <c r="D760" s="1375">
        <v>4463678</v>
      </c>
      <c r="E760" s="1375"/>
      <c r="F760" s="1373" t="s">
        <v>2218</v>
      </c>
      <c r="G760" s="1373"/>
      <c r="H760" s="1373"/>
      <c r="I760" s="1373"/>
      <c r="J760" s="1373"/>
      <c r="K760" s="1375">
        <v>3053</v>
      </c>
      <c r="L760" s="1375"/>
      <c r="M760" s="1375"/>
      <c r="N760" s="1424">
        <v>380</v>
      </c>
      <c r="O760" s="1424"/>
      <c r="P760" s="1424"/>
    </row>
    <row r="761" spans="1:16" ht="14.25" customHeight="1" x14ac:dyDescent="0.15">
      <c r="A761" s="1371" t="s">
        <v>2549</v>
      </c>
      <c r="B761" s="1372"/>
      <c r="C761" s="1372"/>
      <c r="D761" s="1078"/>
      <c r="E761" s="1078"/>
      <c r="F761" s="1078"/>
      <c r="G761" s="1078"/>
      <c r="H761" s="1078"/>
      <c r="I761" s="1078"/>
      <c r="J761" s="1078"/>
      <c r="K761" s="1078"/>
      <c r="L761" s="1078"/>
      <c r="M761" s="1078"/>
      <c r="N761" s="1078"/>
      <c r="O761" s="1078"/>
      <c r="P761" s="1078"/>
    </row>
    <row r="762" spans="1:16" ht="14.25" customHeight="1" x14ac:dyDescent="0.15">
      <c r="A762" s="1371" t="s">
        <v>2550</v>
      </c>
      <c r="B762" s="1372"/>
      <c r="C762" s="1372"/>
      <c r="D762" s="1091"/>
      <c r="E762" s="1091"/>
      <c r="F762" s="1091"/>
      <c r="G762" s="1091"/>
      <c r="H762" s="1091"/>
      <c r="I762" s="1091"/>
      <c r="J762" s="1091"/>
      <c r="K762" s="1091"/>
      <c r="L762" s="1091"/>
      <c r="M762" s="1091"/>
      <c r="N762" s="1091"/>
      <c r="O762" s="1091"/>
      <c r="P762" s="1091"/>
    </row>
    <row r="763" spans="1:16" ht="14.25" customHeight="1" x14ac:dyDescent="0.15">
      <c r="A763" s="1371" t="s">
        <v>2551</v>
      </c>
      <c r="B763" s="1372"/>
      <c r="C763" s="1372"/>
      <c r="D763" s="1375">
        <v>4463679</v>
      </c>
      <c r="E763" s="1375"/>
      <c r="F763" s="1373" t="s">
        <v>2218</v>
      </c>
      <c r="G763" s="1373"/>
      <c r="H763" s="1373"/>
      <c r="I763" s="1373"/>
      <c r="J763" s="1373"/>
      <c r="K763" s="1375">
        <v>3053</v>
      </c>
      <c r="L763" s="1375"/>
      <c r="M763" s="1375"/>
      <c r="N763" s="1424">
        <v>437</v>
      </c>
      <c r="O763" s="1424"/>
      <c r="P763" s="1424"/>
    </row>
    <row r="764" spans="1:16" ht="14.25" customHeight="1" x14ac:dyDescent="0.15">
      <c r="A764" s="1371" t="s">
        <v>2549</v>
      </c>
      <c r="B764" s="1372"/>
      <c r="C764" s="1372"/>
      <c r="D764" s="1078"/>
      <c r="E764" s="1078"/>
      <c r="F764" s="1078"/>
      <c r="G764" s="1078"/>
      <c r="H764" s="1078"/>
      <c r="I764" s="1078"/>
      <c r="J764" s="1078"/>
      <c r="K764" s="1078"/>
      <c r="L764" s="1078"/>
      <c r="M764" s="1078"/>
      <c r="N764" s="1078"/>
      <c r="O764" s="1078"/>
      <c r="P764" s="1078"/>
    </row>
    <row r="765" spans="1:16" ht="14.25" customHeight="1" x14ac:dyDescent="0.15">
      <c r="A765" s="1371" t="s">
        <v>2550</v>
      </c>
      <c r="B765" s="1372"/>
      <c r="C765" s="1372"/>
      <c r="D765" s="1091"/>
      <c r="E765" s="1091"/>
      <c r="F765" s="1091"/>
      <c r="G765" s="1091"/>
      <c r="H765" s="1091"/>
      <c r="I765" s="1091"/>
      <c r="J765" s="1091"/>
      <c r="K765" s="1091"/>
      <c r="L765" s="1091"/>
      <c r="M765" s="1091"/>
      <c r="N765" s="1091"/>
      <c r="O765" s="1091"/>
      <c r="P765" s="1091"/>
    </row>
    <row r="766" spans="1:16" ht="14.25" customHeight="1" x14ac:dyDescent="0.15">
      <c r="A766" s="1371" t="s">
        <v>2551</v>
      </c>
      <c r="B766" s="1372"/>
      <c r="C766" s="1372"/>
      <c r="D766" s="1375">
        <v>4463680</v>
      </c>
      <c r="E766" s="1375"/>
      <c r="F766" s="1373" t="s">
        <v>2218</v>
      </c>
      <c r="G766" s="1373"/>
      <c r="H766" s="1373"/>
      <c r="I766" s="1373"/>
      <c r="J766" s="1373"/>
      <c r="K766" s="1375">
        <v>3053</v>
      </c>
      <c r="L766" s="1375"/>
      <c r="M766" s="1375"/>
      <c r="N766" s="1424">
        <v>587.5</v>
      </c>
      <c r="O766" s="1424"/>
      <c r="P766" s="1424"/>
    </row>
    <row r="767" spans="1:16" ht="14.25" customHeight="1" x14ac:dyDescent="0.15">
      <c r="A767" s="1371" t="s">
        <v>2549</v>
      </c>
      <c r="B767" s="1372"/>
      <c r="C767" s="1372"/>
      <c r="D767" s="1078"/>
      <c r="E767" s="1078"/>
      <c r="F767" s="1078"/>
      <c r="G767" s="1078"/>
      <c r="H767" s="1078"/>
      <c r="I767" s="1078"/>
      <c r="J767" s="1078"/>
      <c r="K767" s="1078"/>
      <c r="L767" s="1078"/>
      <c r="M767" s="1078"/>
      <c r="N767" s="1078"/>
      <c r="O767" s="1078"/>
      <c r="P767" s="1078"/>
    </row>
    <row r="768" spans="1:16" ht="14.25" customHeight="1" x14ac:dyDescent="0.15">
      <c r="A768" s="1371" t="s">
        <v>2550</v>
      </c>
      <c r="B768" s="1372"/>
      <c r="C768" s="1372"/>
      <c r="D768" s="1091"/>
      <c r="E768" s="1091"/>
      <c r="F768" s="1091"/>
      <c r="G768" s="1091"/>
      <c r="H768" s="1091"/>
      <c r="I768" s="1091"/>
      <c r="J768" s="1091"/>
      <c r="K768" s="1091"/>
      <c r="L768" s="1091"/>
      <c r="M768" s="1091"/>
      <c r="N768" s="1091"/>
      <c r="O768" s="1091"/>
      <c r="P768" s="1091"/>
    </row>
    <row r="769" spans="1:16" ht="14.25" customHeight="1" x14ac:dyDescent="0.15">
      <c r="A769" s="1371" t="s">
        <v>2551</v>
      </c>
      <c r="B769" s="1372"/>
      <c r="C769" s="1372"/>
      <c r="D769" s="1375">
        <v>4463681</v>
      </c>
      <c r="E769" s="1375"/>
      <c r="F769" s="1373" t="s">
        <v>2218</v>
      </c>
      <c r="G769" s="1373"/>
      <c r="H769" s="1373"/>
      <c r="I769" s="1373"/>
      <c r="J769" s="1373"/>
      <c r="K769" s="1375">
        <v>3053</v>
      </c>
      <c r="L769" s="1375"/>
      <c r="M769" s="1375"/>
      <c r="N769" s="1459">
        <v>1497</v>
      </c>
      <c r="O769" s="1459"/>
      <c r="P769" s="1459"/>
    </row>
    <row r="770" spans="1:16" ht="14.25" customHeight="1" x14ac:dyDescent="0.15">
      <c r="A770" s="1371" t="s">
        <v>2549</v>
      </c>
      <c r="B770" s="1372"/>
      <c r="C770" s="1372"/>
      <c r="D770" s="1078"/>
      <c r="E770" s="1078"/>
      <c r="F770" s="1078"/>
      <c r="G770" s="1078"/>
      <c r="H770" s="1078"/>
      <c r="I770" s="1078"/>
      <c r="J770" s="1078"/>
      <c r="K770" s="1078"/>
      <c r="L770" s="1078"/>
      <c r="M770" s="1078"/>
      <c r="N770" s="1078"/>
      <c r="O770" s="1078"/>
      <c r="P770" s="1078"/>
    </row>
    <row r="771" spans="1:16" ht="14.25" customHeight="1" x14ac:dyDescent="0.15">
      <c r="A771" s="1371" t="s">
        <v>2550</v>
      </c>
      <c r="B771" s="1372"/>
      <c r="C771" s="1372"/>
      <c r="D771" s="1091"/>
      <c r="E771" s="1091"/>
      <c r="F771" s="1091"/>
      <c r="G771" s="1091"/>
      <c r="H771" s="1091"/>
      <c r="I771" s="1091"/>
      <c r="J771" s="1091"/>
      <c r="K771" s="1433"/>
      <c r="L771" s="1433"/>
      <c r="M771" s="1433"/>
      <c r="N771" s="1433"/>
      <c r="O771" s="1433"/>
      <c r="P771" s="1433"/>
    </row>
    <row r="772" spans="1:16" ht="18" customHeight="1" x14ac:dyDescent="0.15">
      <c r="A772" s="1365"/>
      <c r="B772" s="1366"/>
      <c r="C772" s="62"/>
      <c r="D772" s="1365"/>
      <c r="E772" s="1366"/>
      <c r="F772" s="1365"/>
      <c r="G772" s="1367"/>
      <c r="H772" s="1367"/>
      <c r="I772" s="1367"/>
      <c r="J772" s="1366"/>
      <c r="K772" s="1429" t="s">
        <v>548</v>
      </c>
      <c r="L772" s="1447"/>
      <c r="M772" s="1430"/>
      <c r="N772" s="1448">
        <v>3306.5</v>
      </c>
      <c r="O772" s="1449"/>
      <c r="P772" s="1450"/>
    </row>
    <row r="773" spans="1:16" ht="16.5" customHeight="1" x14ac:dyDescent="0.15">
      <c r="A773" s="1376" t="s">
        <v>2552</v>
      </c>
      <c r="B773" s="1377"/>
      <c r="C773" s="1377"/>
      <c r="D773" s="1378">
        <v>4465512</v>
      </c>
      <c r="E773" s="1378"/>
      <c r="F773" s="1377" t="s">
        <v>547</v>
      </c>
      <c r="G773" s="1377"/>
      <c r="H773" s="1377"/>
      <c r="I773" s="1377"/>
      <c r="J773" s="1377"/>
      <c r="K773" s="1368"/>
      <c r="L773" s="1368"/>
      <c r="M773" s="1368"/>
      <c r="N773" s="1425">
        <v>121.46</v>
      </c>
      <c r="O773" s="1425"/>
      <c r="P773" s="1425"/>
    </row>
    <row r="774" spans="1:16" ht="18" customHeight="1" x14ac:dyDescent="0.15">
      <c r="A774" s="1329"/>
      <c r="B774" s="1091"/>
      <c r="C774" s="1091"/>
      <c r="D774" s="1375">
        <v>4465513</v>
      </c>
      <c r="E774" s="1375"/>
      <c r="F774" s="1373" t="s">
        <v>547</v>
      </c>
      <c r="G774" s="1373"/>
      <c r="H774" s="1373"/>
      <c r="I774" s="1373"/>
      <c r="J774" s="1373"/>
      <c r="K774" s="1369"/>
      <c r="L774" s="1369"/>
      <c r="M774" s="1369"/>
      <c r="N774" s="1424">
        <v>126</v>
      </c>
      <c r="O774" s="1424"/>
      <c r="P774" s="1424"/>
    </row>
    <row r="775" spans="1:16" ht="18" customHeight="1" x14ac:dyDescent="0.15">
      <c r="A775" s="1329"/>
      <c r="B775" s="1091"/>
      <c r="C775" s="1091"/>
      <c r="D775" s="1375">
        <v>4465514</v>
      </c>
      <c r="E775" s="1375"/>
      <c r="F775" s="1373" t="s">
        <v>547</v>
      </c>
      <c r="G775" s="1373"/>
      <c r="H775" s="1373"/>
      <c r="I775" s="1373"/>
      <c r="J775" s="1373"/>
      <c r="K775" s="1369"/>
      <c r="L775" s="1369"/>
      <c r="M775" s="1369"/>
      <c r="N775" s="1424">
        <v>127</v>
      </c>
      <c r="O775" s="1424"/>
      <c r="P775" s="1424"/>
    </row>
    <row r="776" spans="1:16" ht="18" customHeight="1" x14ac:dyDescent="0.15">
      <c r="A776" s="1329"/>
      <c r="B776" s="1091"/>
      <c r="C776" s="1091"/>
      <c r="D776" s="1375">
        <v>4465515</v>
      </c>
      <c r="E776" s="1375"/>
      <c r="F776" s="1373" t="s">
        <v>547</v>
      </c>
      <c r="G776" s="1373"/>
      <c r="H776" s="1373"/>
      <c r="I776" s="1373"/>
      <c r="J776" s="1373"/>
      <c r="K776" s="1369"/>
      <c r="L776" s="1369"/>
      <c r="M776" s="1369"/>
      <c r="N776" s="1459">
        <v>1757.32</v>
      </c>
      <c r="O776" s="1459"/>
      <c r="P776" s="1459"/>
    </row>
    <row r="777" spans="1:16" ht="19.5" customHeight="1" x14ac:dyDescent="0.15">
      <c r="A777" s="1329"/>
      <c r="B777" s="1091"/>
      <c r="C777" s="1091"/>
      <c r="D777" s="1375">
        <v>4465516</v>
      </c>
      <c r="E777" s="1375"/>
      <c r="F777" s="1373" t="s">
        <v>547</v>
      </c>
      <c r="G777" s="1373"/>
      <c r="H777" s="1373"/>
      <c r="I777" s="1373"/>
      <c r="J777" s="1373"/>
      <c r="K777" s="1370"/>
      <c r="L777" s="1370"/>
      <c r="M777" s="1370"/>
      <c r="N777" s="1454">
        <v>2828</v>
      </c>
      <c r="O777" s="1454"/>
      <c r="P777" s="1454"/>
    </row>
    <row r="778" spans="1:16" ht="18" customHeight="1" x14ac:dyDescent="0.15">
      <c r="A778" s="1365"/>
      <c r="B778" s="1366"/>
      <c r="C778" s="62"/>
      <c r="D778" s="1365"/>
      <c r="E778" s="1366"/>
      <c r="F778" s="1365"/>
      <c r="G778" s="1367"/>
      <c r="H778" s="1367"/>
      <c r="I778" s="1367"/>
      <c r="J778" s="1366"/>
      <c r="K778" s="1429" t="s">
        <v>548</v>
      </c>
      <c r="L778" s="1447"/>
      <c r="M778" s="1430"/>
      <c r="N778" s="1448">
        <v>4959.78</v>
      </c>
      <c r="O778" s="1449"/>
      <c r="P778" s="1450"/>
    </row>
    <row r="779" spans="1:16" ht="26.25" customHeight="1" x14ac:dyDescent="0.15">
      <c r="A779" s="1415" t="s">
        <v>2553</v>
      </c>
      <c r="B779" s="1416"/>
      <c r="C779" s="63" t="s">
        <v>2554</v>
      </c>
      <c r="D779" s="1378">
        <v>4464067</v>
      </c>
      <c r="E779" s="1378"/>
      <c r="F779" s="1377" t="s">
        <v>2218</v>
      </c>
      <c r="G779" s="1377"/>
      <c r="H779" s="1377"/>
      <c r="I779" s="1377"/>
      <c r="J779" s="1377"/>
      <c r="K779" s="1439">
        <v>57922</v>
      </c>
      <c r="L779" s="1439"/>
      <c r="M779" s="1439"/>
      <c r="N779" s="1411">
        <v>530</v>
      </c>
      <c r="O779" s="1411"/>
      <c r="P779" s="1411"/>
    </row>
    <row r="780" spans="1:16" ht="18" customHeight="1" x14ac:dyDescent="0.15">
      <c r="A780" s="1365"/>
      <c r="B780" s="1366"/>
      <c r="C780" s="62"/>
      <c r="D780" s="1365"/>
      <c r="E780" s="1366"/>
      <c r="F780" s="1365"/>
      <c r="G780" s="1367"/>
      <c r="H780" s="1367"/>
      <c r="I780" s="1367"/>
      <c r="J780" s="1366"/>
      <c r="K780" s="1429" t="s">
        <v>548</v>
      </c>
      <c r="L780" s="1447"/>
      <c r="M780" s="1430"/>
      <c r="N780" s="1431">
        <v>530</v>
      </c>
      <c r="O780" s="1457"/>
      <c r="P780" s="1432"/>
    </row>
    <row r="781" spans="1:16" ht="18" customHeight="1" x14ac:dyDescent="0.15">
      <c r="A781" s="1376" t="s">
        <v>2555</v>
      </c>
      <c r="B781" s="1377"/>
      <c r="C781" s="1377"/>
      <c r="D781" s="1378">
        <v>4466531</v>
      </c>
      <c r="E781" s="1378"/>
      <c r="F781" s="1377" t="s">
        <v>547</v>
      </c>
      <c r="G781" s="1377"/>
      <c r="H781" s="1377"/>
      <c r="I781" s="1377"/>
      <c r="J781" s="1377"/>
      <c r="K781" s="1441"/>
      <c r="L781" s="1441"/>
      <c r="M781" s="1441"/>
      <c r="N781" s="1411">
        <v>460</v>
      </c>
      <c r="O781" s="1411"/>
      <c r="P781" s="1411"/>
    </row>
    <row r="782" spans="1:16" ht="18" customHeight="1" x14ac:dyDescent="0.15">
      <c r="A782" s="1365"/>
      <c r="B782" s="1366"/>
      <c r="C782" s="62"/>
      <c r="D782" s="1365"/>
      <c r="E782" s="1366"/>
      <c r="F782" s="1365"/>
      <c r="G782" s="1367"/>
      <c r="H782" s="1367"/>
      <c r="I782" s="1367"/>
      <c r="J782" s="1366"/>
      <c r="K782" s="1429" t="s">
        <v>548</v>
      </c>
      <c r="L782" s="1447"/>
      <c r="M782" s="1430"/>
      <c r="N782" s="1431">
        <v>460</v>
      </c>
      <c r="O782" s="1457"/>
      <c r="P782" s="1432"/>
    </row>
    <row r="783" spans="1:16" ht="14.25" customHeight="1" x14ac:dyDescent="0.15">
      <c r="A783" s="1376" t="s">
        <v>2556</v>
      </c>
      <c r="B783" s="1377"/>
      <c r="C783" s="1377"/>
      <c r="D783" s="1378">
        <v>4464080</v>
      </c>
      <c r="E783" s="1378"/>
      <c r="F783" s="1377" t="s">
        <v>2218</v>
      </c>
      <c r="G783" s="1377"/>
      <c r="H783" s="1377"/>
      <c r="I783" s="1377"/>
      <c r="J783" s="1377"/>
      <c r="K783" s="1378">
        <v>57922</v>
      </c>
      <c r="L783" s="1378"/>
      <c r="M783" s="1378"/>
      <c r="N783" s="1425">
        <v>152.47</v>
      </c>
      <c r="O783" s="1425"/>
      <c r="P783" s="1425"/>
    </row>
    <row r="784" spans="1:16" ht="14.25" customHeight="1" x14ac:dyDescent="0.15">
      <c r="A784" s="1371" t="s">
        <v>2557</v>
      </c>
      <c r="B784" s="1372"/>
      <c r="C784" s="1372"/>
      <c r="D784" s="1091"/>
      <c r="E784" s="1091"/>
      <c r="F784" s="1091"/>
      <c r="G784" s="1091"/>
      <c r="H784" s="1091"/>
      <c r="I784" s="1091"/>
      <c r="J784" s="1091"/>
      <c r="K784" s="1091"/>
      <c r="L784" s="1091"/>
      <c r="M784" s="1091"/>
      <c r="N784" s="1091"/>
      <c r="O784" s="1091"/>
      <c r="P784" s="1091"/>
    </row>
    <row r="785" spans="1:18" ht="14.25" customHeight="1" x14ac:dyDescent="0.15">
      <c r="A785" s="1371" t="s">
        <v>2558</v>
      </c>
      <c r="B785" s="1372"/>
      <c r="C785" s="1372"/>
      <c r="D785" s="1375">
        <v>4464081</v>
      </c>
      <c r="E785" s="1375"/>
      <c r="F785" s="1373" t="s">
        <v>2218</v>
      </c>
      <c r="G785" s="1373"/>
      <c r="H785" s="1373"/>
      <c r="I785" s="1373"/>
      <c r="J785" s="1373"/>
      <c r="K785" s="1375">
        <v>57922</v>
      </c>
      <c r="L785" s="1375"/>
      <c r="M785" s="1375"/>
      <c r="N785" s="1424">
        <v>202</v>
      </c>
      <c r="O785" s="1424"/>
      <c r="P785" s="1424"/>
    </row>
    <row r="786" spans="1:18" ht="14.25" customHeight="1" x14ac:dyDescent="0.15">
      <c r="A786" s="1371" t="s">
        <v>2557</v>
      </c>
      <c r="B786" s="1372"/>
      <c r="C786" s="1372"/>
      <c r="D786" s="1091"/>
      <c r="E786" s="1091"/>
      <c r="F786" s="1091"/>
      <c r="G786" s="1091"/>
      <c r="H786" s="1091"/>
      <c r="I786" s="1091"/>
      <c r="J786" s="1091"/>
      <c r="K786" s="1091"/>
      <c r="L786" s="1091"/>
      <c r="M786" s="1091"/>
      <c r="N786" s="1091"/>
      <c r="O786" s="1091"/>
      <c r="P786" s="1091"/>
    </row>
    <row r="787" spans="1:18" ht="14.25" customHeight="1" x14ac:dyDescent="0.15">
      <c r="A787" s="1371" t="s">
        <v>2558</v>
      </c>
      <c r="B787" s="1372"/>
      <c r="C787" s="1372"/>
      <c r="D787" s="1375">
        <v>4464082</v>
      </c>
      <c r="E787" s="1375"/>
      <c r="F787" s="1373" t="s">
        <v>2218</v>
      </c>
      <c r="G787" s="1373"/>
      <c r="H787" s="1373"/>
      <c r="I787" s="1373"/>
      <c r="J787" s="1373"/>
      <c r="K787" s="1375">
        <v>57922</v>
      </c>
      <c r="L787" s="1375"/>
      <c r="M787" s="1375"/>
      <c r="N787" s="1424">
        <v>391</v>
      </c>
      <c r="O787" s="1424"/>
      <c r="P787" s="1424"/>
    </row>
    <row r="788" spans="1:18" ht="14.25" customHeight="1" x14ac:dyDescent="0.15">
      <c r="A788" s="1371" t="s">
        <v>2557</v>
      </c>
      <c r="B788" s="1372"/>
      <c r="C788" s="1372"/>
      <c r="D788" s="1091"/>
      <c r="E788" s="1091"/>
      <c r="F788" s="1091"/>
      <c r="G788" s="1091"/>
      <c r="H788" s="1091"/>
      <c r="I788" s="1091"/>
      <c r="J788" s="1091"/>
      <c r="K788" s="1091"/>
      <c r="L788" s="1091"/>
      <c r="M788" s="1091"/>
      <c r="N788" s="1091"/>
      <c r="O788" s="1091"/>
      <c r="P788" s="1091"/>
    </row>
    <row r="789" spans="1:18" ht="14.25" customHeight="1" x14ac:dyDescent="0.15">
      <c r="A789" s="1371" t="s">
        <v>2558</v>
      </c>
      <c r="B789" s="1372"/>
      <c r="C789" s="1372"/>
      <c r="D789" s="1375">
        <v>4464083</v>
      </c>
      <c r="E789" s="1375"/>
      <c r="F789" s="1373" t="s">
        <v>2218</v>
      </c>
      <c r="G789" s="1373"/>
      <c r="H789" s="1373"/>
      <c r="I789" s="1373"/>
      <c r="J789" s="1373"/>
      <c r="K789" s="1375">
        <v>57922</v>
      </c>
      <c r="L789" s="1375"/>
      <c r="M789" s="1375"/>
      <c r="N789" s="1424">
        <v>587.5</v>
      </c>
      <c r="O789" s="1424"/>
      <c r="P789" s="1424"/>
    </row>
    <row r="790" spans="1:18" ht="14.25" customHeight="1" x14ac:dyDescent="0.15">
      <c r="A790" s="1371" t="s">
        <v>2557</v>
      </c>
      <c r="B790" s="1372"/>
      <c r="C790" s="1372"/>
      <c r="D790" s="1091"/>
      <c r="E790" s="1091"/>
      <c r="F790" s="1091"/>
      <c r="G790" s="1091"/>
      <c r="H790" s="1091"/>
      <c r="I790" s="1091"/>
      <c r="J790" s="1091"/>
      <c r="K790" s="1091"/>
      <c r="L790" s="1091"/>
      <c r="M790" s="1091"/>
      <c r="N790" s="1091"/>
      <c r="O790" s="1091"/>
      <c r="P790" s="1091"/>
    </row>
    <row r="791" spans="1:18" ht="14.25" customHeight="1" x14ac:dyDescent="0.15">
      <c r="A791" s="1371" t="s">
        <v>2558</v>
      </c>
      <c r="B791" s="1372"/>
      <c r="C791" s="1372"/>
      <c r="D791" s="1375">
        <v>4464084</v>
      </c>
      <c r="E791" s="1375"/>
      <c r="F791" s="1373" t="s">
        <v>2218</v>
      </c>
      <c r="G791" s="1373"/>
      <c r="H791" s="1373"/>
      <c r="I791" s="1373"/>
      <c r="J791" s="1373"/>
      <c r="K791" s="1375">
        <v>57922</v>
      </c>
      <c r="L791" s="1375"/>
      <c r="M791" s="1375"/>
      <c r="N791" s="1459">
        <v>1038</v>
      </c>
      <c r="O791" s="1459"/>
      <c r="P791" s="1459"/>
    </row>
    <row r="792" spans="1:18" ht="14.25" customHeight="1" x14ac:dyDescent="0.15">
      <c r="A792" s="1371" t="s">
        <v>2557</v>
      </c>
      <c r="B792" s="1372"/>
      <c r="C792" s="1372"/>
      <c r="D792" s="1091"/>
      <c r="E792" s="1091"/>
      <c r="F792" s="1091"/>
      <c r="G792" s="1091"/>
      <c r="H792" s="1091"/>
      <c r="I792" s="1091"/>
      <c r="J792" s="1091"/>
      <c r="K792" s="1091"/>
      <c r="L792" s="1091"/>
      <c r="M792" s="1091"/>
      <c r="N792" s="1091"/>
      <c r="O792" s="1091"/>
      <c r="P792" s="1091"/>
    </row>
    <row r="793" spans="1:18" ht="14.25" customHeight="1" x14ac:dyDescent="0.15">
      <c r="A793" s="1371" t="s">
        <v>2558</v>
      </c>
      <c r="B793" s="1372"/>
      <c r="C793" s="1372"/>
      <c r="D793" s="1375">
        <v>4464085</v>
      </c>
      <c r="E793" s="1375"/>
      <c r="F793" s="1373" t="s">
        <v>2218</v>
      </c>
      <c r="G793" s="1373"/>
      <c r="H793" s="1373"/>
      <c r="I793" s="1373"/>
      <c r="J793" s="1373"/>
      <c r="K793" s="1375">
        <v>57922</v>
      </c>
      <c r="L793" s="1375"/>
      <c r="M793" s="1375"/>
      <c r="N793" s="1459">
        <v>1545</v>
      </c>
      <c r="O793" s="1459"/>
      <c r="P793" s="1459"/>
    </row>
    <row r="794" spans="1:18" ht="14.25" customHeight="1" x14ac:dyDescent="0.15">
      <c r="A794" s="1371" t="s">
        <v>2557</v>
      </c>
      <c r="B794" s="1372"/>
      <c r="C794" s="1372"/>
      <c r="D794" s="1091"/>
      <c r="E794" s="1091"/>
      <c r="F794" s="1091"/>
      <c r="G794" s="1091"/>
      <c r="H794" s="1091"/>
      <c r="I794" s="1091"/>
      <c r="J794" s="1091"/>
      <c r="K794" s="1091"/>
      <c r="L794" s="1091"/>
      <c r="M794" s="1091"/>
      <c r="N794" s="1091"/>
      <c r="O794" s="1091"/>
      <c r="P794" s="1091"/>
    </row>
    <row r="795" spans="1:18" ht="22.25" customHeight="1" x14ac:dyDescent="0.15">
      <c r="A795" s="1428" t="s">
        <v>2543</v>
      </c>
      <c r="B795" s="1428"/>
      <c r="C795" s="1428"/>
      <c r="D795" s="1428"/>
      <c r="E795" s="1428"/>
      <c r="F795" s="1428"/>
      <c r="G795" s="1428"/>
      <c r="H795" s="1428"/>
      <c r="I795" s="1428"/>
      <c r="J795" s="1428"/>
      <c r="K795" s="1428"/>
      <c r="L795" s="1428"/>
      <c r="M795" s="1428"/>
      <c r="N795" s="1428"/>
      <c r="O795" s="1428"/>
      <c r="P795" s="1428"/>
      <c r="Q795" s="1428"/>
      <c r="R795" s="1428"/>
    </row>
    <row r="796" spans="1:18" ht="52.25" customHeight="1" x14ac:dyDescent="0.15">
      <c r="A796" s="1417" t="s">
        <v>2559</v>
      </c>
      <c r="B796" s="1418"/>
      <c r="C796" s="101" t="s">
        <v>2560</v>
      </c>
      <c r="D796" s="1369" t="s">
        <v>2561</v>
      </c>
      <c r="E796" s="1369"/>
      <c r="F796" s="1369" t="s">
        <v>2562</v>
      </c>
      <c r="G796" s="1369"/>
      <c r="H796" s="1369"/>
      <c r="I796" s="1369"/>
      <c r="J796" s="1369"/>
      <c r="K796" s="1370" t="s">
        <v>2563</v>
      </c>
      <c r="L796" s="1370"/>
      <c r="M796" s="1370"/>
      <c r="N796" s="1468" t="s">
        <v>2564</v>
      </c>
      <c r="O796" s="1468"/>
      <c r="P796" s="1468"/>
    </row>
    <row r="797" spans="1:18" ht="18" customHeight="1" x14ac:dyDescent="0.15">
      <c r="A797" s="1365"/>
      <c r="B797" s="1366"/>
      <c r="C797" s="62"/>
      <c r="D797" s="1365"/>
      <c r="E797" s="1366"/>
      <c r="F797" s="1365"/>
      <c r="G797" s="1367"/>
      <c r="H797" s="1367"/>
      <c r="I797" s="1367"/>
      <c r="J797" s="1366"/>
      <c r="K797" s="1429" t="s">
        <v>548</v>
      </c>
      <c r="L797" s="1447"/>
      <c r="M797" s="1430"/>
      <c r="N797" s="1448">
        <v>45092.33</v>
      </c>
      <c r="O797" s="1449"/>
      <c r="P797" s="1450"/>
    </row>
    <row r="798" spans="1:18" ht="14.25" customHeight="1" x14ac:dyDescent="0.15">
      <c r="A798" s="1415" t="s">
        <v>2565</v>
      </c>
      <c r="B798" s="1416"/>
      <c r="C798" s="63" t="s">
        <v>2558</v>
      </c>
      <c r="D798" s="1378">
        <v>4465562</v>
      </c>
      <c r="E798" s="1378"/>
      <c r="F798" s="1377" t="s">
        <v>2218</v>
      </c>
      <c r="G798" s="1377"/>
      <c r="H798" s="1377"/>
      <c r="I798" s="1377"/>
      <c r="J798" s="1377"/>
      <c r="K798" s="1378">
        <v>58019</v>
      </c>
      <c r="L798" s="1378"/>
      <c r="M798" s="1378"/>
      <c r="N798" s="1425">
        <v>181.19</v>
      </c>
      <c r="O798" s="1425"/>
      <c r="P798" s="1425"/>
    </row>
    <row r="799" spans="1:18" ht="14.25" customHeight="1" x14ac:dyDescent="0.15">
      <c r="A799" s="1329"/>
      <c r="B799" s="1091"/>
      <c r="C799" s="64" t="s">
        <v>2557</v>
      </c>
      <c r="D799" s="1091"/>
      <c r="E799" s="1091"/>
      <c r="F799" s="1091"/>
      <c r="G799" s="1091"/>
      <c r="H799" s="1091"/>
      <c r="I799" s="1091"/>
      <c r="J799" s="1091"/>
      <c r="K799" s="1091"/>
      <c r="L799" s="1091"/>
      <c r="M799" s="1091"/>
      <c r="N799" s="1091"/>
      <c r="O799" s="1091"/>
      <c r="P799" s="1091"/>
    </row>
    <row r="800" spans="1:18" ht="14.25" customHeight="1" x14ac:dyDescent="0.15">
      <c r="A800" s="1329"/>
      <c r="B800" s="1091"/>
      <c r="C800" s="64" t="s">
        <v>2558</v>
      </c>
      <c r="D800" s="1375">
        <v>4465563</v>
      </c>
      <c r="E800" s="1375"/>
      <c r="F800" s="1373" t="s">
        <v>2218</v>
      </c>
      <c r="G800" s="1373"/>
      <c r="H800" s="1373"/>
      <c r="I800" s="1373"/>
      <c r="J800" s="1373"/>
      <c r="K800" s="1375">
        <v>58019</v>
      </c>
      <c r="L800" s="1375"/>
      <c r="M800" s="1375"/>
      <c r="N800" s="1424">
        <v>391</v>
      </c>
      <c r="O800" s="1424"/>
      <c r="P800" s="1424"/>
    </row>
    <row r="801" spans="1:16" ht="14.25" customHeight="1" x14ac:dyDescent="0.15">
      <c r="A801" s="1329"/>
      <c r="B801" s="1091"/>
      <c r="C801" s="64" t="s">
        <v>2557</v>
      </c>
      <c r="D801" s="1091"/>
      <c r="E801" s="1091"/>
      <c r="F801" s="1091"/>
      <c r="G801" s="1091"/>
      <c r="H801" s="1091"/>
      <c r="I801" s="1091"/>
      <c r="J801" s="1091"/>
      <c r="K801" s="1091"/>
      <c r="L801" s="1091"/>
      <c r="M801" s="1091"/>
      <c r="N801" s="1091"/>
      <c r="O801" s="1091"/>
      <c r="P801" s="1091"/>
    </row>
    <row r="802" spans="1:16" ht="14.25" customHeight="1" x14ac:dyDescent="0.15">
      <c r="A802" s="1329"/>
      <c r="B802" s="1091"/>
      <c r="C802" s="64" t="s">
        <v>2558</v>
      </c>
      <c r="D802" s="1375">
        <v>4465564</v>
      </c>
      <c r="E802" s="1375"/>
      <c r="F802" s="1373" t="s">
        <v>2218</v>
      </c>
      <c r="G802" s="1373"/>
      <c r="H802" s="1373"/>
      <c r="I802" s="1373"/>
      <c r="J802" s="1373"/>
      <c r="K802" s="1375">
        <v>58019</v>
      </c>
      <c r="L802" s="1375"/>
      <c r="M802" s="1375"/>
      <c r="N802" s="1424">
        <v>587.5</v>
      </c>
      <c r="O802" s="1424"/>
      <c r="P802" s="1424"/>
    </row>
    <row r="803" spans="1:16" ht="14.25" customHeight="1" x14ac:dyDescent="0.15">
      <c r="A803" s="1329"/>
      <c r="B803" s="1091"/>
      <c r="C803" s="64" t="s">
        <v>2557</v>
      </c>
      <c r="D803" s="1091"/>
      <c r="E803" s="1091"/>
      <c r="F803" s="1091"/>
      <c r="G803" s="1091"/>
      <c r="H803" s="1091"/>
      <c r="I803" s="1091"/>
      <c r="J803" s="1091"/>
      <c r="K803" s="1091"/>
      <c r="L803" s="1091"/>
      <c r="M803" s="1091"/>
      <c r="N803" s="1091"/>
      <c r="O803" s="1091"/>
      <c r="P803" s="1091"/>
    </row>
    <row r="804" spans="1:16" ht="14.25" customHeight="1" x14ac:dyDescent="0.15">
      <c r="A804" s="1329"/>
      <c r="B804" s="1091"/>
      <c r="C804" s="64" t="s">
        <v>2558</v>
      </c>
      <c r="D804" s="1375">
        <v>4465565</v>
      </c>
      <c r="E804" s="1375"/>
      <c r="F804" s="1373" t="s">
        <v>2218</v>
      </c>
      <c r="G804" s="1373"/>
      <c r="H804" s="1373"/>
      <c r="I804" s="1373"/>
      <c r="J804" s="1373"/>
      <c r="K804" s="1375">
        <v>58019</v>
      </c>
      <c r="L804" s="1375"/>
      <c r="M804" s="1375"/>
      <c r="N804" s="1459">
        <v>1038</v>
      </c>
      <c r="O804" s="1459"/>
      <c r="P804" s="1459"/>
    </row>
    <row r="805" spans="1:16" ht="14.25" customHeight="1" x14ac:dyDescent="0.15">
      <c r="A805" s="1329"/>
      <c r="B805" s="1091"/>
      <c r="C805" s="64" t="s">
        <v>2557</v>
      </c>
      <c r="D805" s="1091"/>
      <c r="E805" s="1091"/>
      <c r="F805" s="1091"/>
      <c r="G805" s="1091"/>
      <c r="H805" s="1091"/>
      <c r="I805" s="1091"/>
      <c r="J805" s="1091"/>
      <c r="K805" s="1091"/>
      <c r="L805" s="1091"/>
      <c r="M805" s="1091"/>
      <c r="N805" s="1091"/>
      <c r="O805" s="1091"/>
      <c r="P805" s="1091"/>
    </row>
    <row r="806" spans="1:16" ht="14.25" customHeight="1" x14ac:dyDescent="0.15">
      <c r="A806" s="1329"/>
      <c r="B806" s="1091"/>
      <c r="C806" s="64" t="s">
        <v>2558</v>
      </c>
      <c r="D806" s="1375">
        <v>4465566</v>
      </c>
      <c r="E806" s="1375"/>
      <c r="F806" s="1373" t="s">
        <v>2218</v>
      </c>
      <c r="G806" s="1373"/>
      <c r="H806" s="1373"/>
      <c r="I806" s="1373"/>
      <c r="J806" s="1373"/>
      <c r="K806" s="1375">
        <v>58019</v>
      </c>
      <c r="L806" s="1375"/>
      <c r="M806" s="1375"/>
      <c r="N806" s="1459">
        <v>1545</v>
      </c>
      <c r="O806" s="1459"/>
      <c r="P806" s="1459"/>
    </row>
    <row r="807" spans="1:16" ht="14.25" customHeight="1" x14ac:dyDescent="0.15">
      <c r="A807" s="1329"/>
      <c r="B807" s="1091"/>
      <c r="C807" s="64" t="s">
        <v>2557</v>
      </c>
      <c r="D807" s="1091"/>
      <c r="E807" s="1091"/>
      <c r="F807" s="1091"/>
      <c r="G807" s="1091"/>
      <c r="H807" s="1091"/>
      <c r="I807" s="1091"/>
      <c r="J807" s="1091"/>
      <c r="K807" s="1091"/>
      <c r="L807" s="1091"/>
      <c r="M807" s="1091"/>
      <c r="N807" s="1091"/>
      <c r="O807" s="1091"/>
      <c r="P807" s="1091"/>
    </row>
    <row r="808" spans="1:16" ht="14.25" customHeight="1" x14ac:dyDescent="0.15">
      <c r="A808" s="1329"/>
      <c r="B808" s="1091"/>
      <c r="C808" s="64" t="s">
        <v>2558</v>
      </c>
      <c r="D808" s="1375">
        <v>4465567</v>
      </c>
      <c r="E808" s="1375"/>
      <c r="F808" s="1373" t="s">
        <v>2218</v>
      </c>
      <c r="G808" s="1373"/>
      <c r="H808" s="1373"/>
      <c r="I808" s="1373"/>
      <c r="J808" s="1373"/>
      <c r="K808" s="1375">
        <v>58019</v>
      </c>
      <c r="L808" s="1375"/>
      <c r="M808" s="1375"/>
      <c r="N808" s="1459">
        <v>6585.94</v>
      </c>
      <c r="O808" s="1459"/>
      <c r="P808" s="1459"/>
    </row>
    <row r="809" spans="1:16" ht="14.25" customHeight="1" x14ac:dyDescent="0.15">
      <c r="A809" s="1329"/>
      <c r="B809" s="1091"/>
      <c r="C809" s="64" t="s">
        <v>2557</v>
      </c>
      <c r="D809" s="1091"/>
      <c r="E809" s="1091"/>
      <c r="F809" s="1091"/>
      <c r="G809" s="1091"/>
      <c r="H809" s="1091"/>
      <c r="I809" s="1091"/>
      <c r="J809" s="1091"/>
      <c r="K809" s="1091"/>
      <c r="L809" s="1091"/>
      <c r="M809" s="1091"/>
      <c r="N809" s="1091"/>
      <c r="O809" s="1091"/>
      <c r="P809" s="1091"/>
    </row>
    <row r="810" spans="1:16" ht="14.25" customHeight="1" x14ac:dyDescent="0.15">
      <c r="A810" s="1329"/>
      <c r="B810" s="1091"/>
      <c r="C810" s="64" t="s">
        <v>2558</v>
      </c>
      <c r="D810" s="1375">
        <v>4465568</v>
      </c>
      <c r="E810" s="1375"/>
      <c r="F810" s="1373" t="s">
        <v>2218</v>
      </c>
      <c r="G810" s="1373"/>
      <c r="H810" s="1373"/>
      <c r="I810" s="1373"/>
      <c r="J810" s="1373"/>
      <c r="K810" s="1375">
        <v>58019</v>
      </c>
      <c r="L810" s="1375"/>
      <c r="M810" s="1375"/>
      <c r="N810" s="1459">
        <v>34994.06</v>
      </c>
      <c r="O810" s="1459"/>
      <c r="P810" s="1459"/>
    </row>
    <row r="811" spans="1:16" ht="14.25" customHeight="1" x14ac:dyDescent="0.15">
      <c r="A811" s="1329"/>
      <c r="B811" s="1091"/>
      <c r="C811" s="64" t="s">
        <v>2557</v>
      </c>
      <c r="D811" s="1091"/>
      <c r="E811" s="1091"/>
      <c r="F811" s="1091"/>
      <c r="G811" s="1091"/>
      <c r="H811" s="1091"/>
      <c r="I811" s="1091"/>
      <c r="J811" s="1091"/>
      <c r="K811" s="1433"/>
      <c r="L811" s="1433"/>
      <c r="M811" s="1433"/>
      <c r="N811" s="1433"/>
      <c r="O811" s="1433"/>
      <c r="P811" s="1433"/>
    </row>
    <row r="812" spans="1:16" ht="18" customHeight="1" x14ac:dyDescent="0.15">
      <c r="A812" s="1365"/>
      <c r="B812" s="1366"/>
      <c r="C812" s="62"/>
      <c r="D812" s="1365"/>
      <c r="E812" s="1366"/>
      <c r="F812" s="1365"/>
      <c r="G812" s="1367"/>
      <c r="H812" s="1367"/>
      <c r="I812" s="1367"/>
      <c r="J812" s="1366"/>
      <c r="K812" s="1429" t="s">
        <v>548</v>
      </c>
      <c r="L812" s="1447"/>
      <c r="M812" s="1430"/>
      <c r="N812" s="1448">
        <v>45322.69</v>
      </c>
      <c r="O812" s="1449"/>
      <c r="P812" s="1450"/>
    </row>
    <row r="813" spans="1:16" ht="14.25" customHeight="1" x14ac:dyDescent="0.15">
      <c r="A813" s="1415" t="s">
        <v>2566</v>
      </c>
      <c r="B813" s="1416"/>
      <c r="C813" s="63" t="s">
        <v>2558</v>
      </c>
      <c r="D813" s="1378">
        <v>4468995</v>
      </c>
      <c r="E813" s="1378"/>
      <c r="F813" s="1377" t="s">
        <v>2218</v>
      </c>
      <c r="G813" s="1377"/>
      <c r="H813" s="1377"/>
      <c r="I813" s="1377"/>
      <c r="J813" s="1377"/>
      <c r="K813" s="1378">
        <v>58038</v>
      </c>
      <c r="L813" s="1378"/>
      <c r="M813" s="1378"/>
      <c r="N813" s="1425">
        <v>152.47</v>
      </c>
      <c r="O813" s="1425"/>
      <c r="P813" s="1425"/>
    </row>
    <row r="814" spans="1:16" ht="14.25" customHeight="1" x14ac:dyDescent="0.15">
      <c r="A814" s="1329"/>
      <c r="B814" s="1091"/>
      <c r="C814" s="64" t="s">
        <v>2557</v>
      </c>
      <c r="D814" s="1091"/>
      <c r="E814" s="1091"/>
      <c r="F814" s="1091"/>
      <c r="G814" s="1091"/>
      <c r="H814" s="1091"/>
      <c r="I814" s="1091"/>
      <c r="J814" s="1091"/>
      <c r="K814" s="1091"/>
      <c r="L814" s="1091"/>
      <c r="M814" s="1091"/>
      <c r="N814" s="1091"/>
      <c r="O814" s="1091"/>
      <c r="P814" s="1091"/>
    </row>
    <row r="815" spans="1:16" ht="14.25" customHeight="1" x14ac:dyDescent="0.15">
      <c r="A815" s="1329"/>
      <c r="B815" s="1091"/>
      <c r="C815" s="64" t="s">
        <v>2558</v>
      </c>
      <c r="D815" s="1375">
        <v>4468996</v>
      </c>
      <c r="E815" s="1375"/>
      <c r="F815" s="1373" t="s">
        <v>2218</v>
      </c>
      <c r="G815" s="1373"/>
      <c r="H815" s="1373"/>
      <c r="I815" s="1373"/>
      <c r="J815" s="1373"/>
      <c r="K815" s="1375">
        <v>58038</v>
      </c>
      <c r="L815" s="1375"/>
      <c r="M815" s="1375"/>
      <c r="N815" s="1424">
        <v>391</v>
      </c>
      <c r="O815" s="1424"/>
      <c r="P815" s="1424"/>
    </row>
    <row r="816" spans="1:16" ht="14.25" customHeight="1" x14ac:dyDescent="0.15">
      <c r="A816" s="1329"/>
      <c r="B816" s="1091"/>
      <c r="C816" s="64" t="s">
        <v>2557</v>
      </c>
      <c r="D816" s="1091"/>
      <c r="E816" s="1091"/>
      <c r="F816" s="1091"/>
      <c r="G816" s="1091"/>
      <c r="H816" s="1091"/>
      <c r="I816" s="1091"/>
      <c r="J816" s="1091"/>
      <c r="K816" s="1091"/>
      <c r="L816" s="1091"/>
      <c r="M816" s="1091"/>
      <c r="N816" s="1091"/>
      <c r="O816" s="1091"/>
      <c r="P816" s="1091"/>
    </row>
    <row r="817" spans="1:16" ht="14.25" customHeight="1" x14ac:dyDescent="0.15">
      <c r="A817" s="1329"/>
      <c r="B817" s="1091"/>
      <c r="C817" s="64" t="s">
        <v>2558</v>
      </c>
      <c r="D817" s="1375">
        <v>4468997</v>
      </c>
      <c r="E817" s="1375"/>
      <c r="F817" s="1373" t="s">
        <v>2218</v>
      </c>
      <c r="G817" s="1373"/>
      <c r="H817" s="1373"/>
      <c r="I817" s="1373"/>
      <c r="J817" s="1373"/>
      <c r="K817" s="1375">
        <v>58038</v>
      </c>
      <c r="L817" s="1375"/>
      <c r="M817" s="1375"/>
      <c r="N817" s="1424">
        <v>587.5</v>
      </c>
      <c r="O817" s="1424"/>
      <c r="P817" s="1424"/>
    </row>
    <row r="818" spans="1:16" ht="14.25" customHeight="1" x14ac:dyDescent="0.15">
      <c r="A818" s="1329"/>
      <c r="B818" s="1091"/>
      <c r="C818" s="64" t="s">
        <v>2557</v>
      </c>
      <c r="D818" s="1091"/>
      <c r="E818" s="1091"/>
      <c r="F818" s="1091"/>
      <c r="G818" s="1091"/>
      <c r="H818" s="1091"/>
      <c r="I818" s="1091"/>
      <c r="J818" s="1091"/>
      <c r="K818" s="1091"/>
      <c r="L818" s="1091"/>
      <c r="M818" s="1091"/>
      <c r="N818" s="1091"/>
      <c r="O818" s="1091"/>
      <c r="P818" s="1091"/>
    </row>
    <row r="819" spans="1:16" ht="14.25" customHeight="1" x14ac:dyDescent="0.15">
      <c r="A819" s="1329"/>
      <c r="B819" s="1091"/>
      <c r="C819" s="64" t="s">
        <v>2558</v>
      </c>
      <c r="D819" s="1375">
        <v>4468998</v>
      </c>
      <c r="E819" s="1375"/>
      <c r="F819" s="1373" t="s">
        <v>2218</v>
      </c>
      <c r="G819" s="1373"/>
      <c r="H819" s="1373"/>
      <c r="I819" s="1373"/>
      <c r="J819" s="1373"/>
      <c r="K819" s="1375">
        <v>58038</v>
      </c>
      <c r="L819" s="1375"/>
      <c r="M819" s="1375"/>
      <c r="N819" s="1459">
        <v>1038</v>
      </c>
      <c r="O819" s="1459"/>
      <c r="P819" s="1459"/>
    </row>
    <row r="820" spans="1:16" ht="14.25" customHeight="1" x14ac:dyDescent="0.15">
      <c r="A820" s="1329"/>
      <c r="B820" s="1091"/>
      <c r="C820" s="64" t="s">
        <v>2557</v>
      </c>
      <c r="D820" s="1091"/>
      <c r="E820" s="1091"/>
      <c r="F820" s="1091"/>
      <c r="G820" s="1091"/>
      <c r="H820" s="1091"/>
      <c r="I820" s="1091"/>
      <c r="J820" s="1091"/>
      <c r="K820" s="1091"/>
      <c r="L820" s="1091"/>
      <c r="M820" s="1091"/>
      <c r="N820" s="1091"/>
      <c r="O820" s="1091"/>
      <c r="P820" s="1091"/>
    </row>
    <row r="821" spans="1:16" ht="14.25" customHeight="1" x14ac:dyDescent="0.15">
      <c r="A821" s="1329"/>
      <c r="B821" s="1091"/>
      <c r="C821" s="64" t="s">
        <v>2558</v>
      </c>
      <c r="D821" s="1375">
        <v>4468999</v>
      </c>
      <c r="E821" s="1375"/>
      <c r="F821" s="1373" t="s">
        <v>2218</v>
      </c>
      <c r="G821" s="1373"/>
      <c r="H821" s="1373"/>
      <c r="I821" s="1373"/>
      <c r="J821" s="1373"/>
      <c r="K821" s="1375">
        <v>58038</v>
      </c>
      <c r="L821" s="1375"/>
      <c r="M821" s="1375"/>
      <c r="N821" s="1459">
        <v>1545</v>
      </c>
      <c r="O821" s="1459"/>
      <c r="P821" s="1459"/>
    </row>
    <row r="822" spans="1:16" ht="14.25" customHeight="1" x14ac:dyDescent="0.15">
      <c r="A822" s="1329"/>
      <c r="B822" s="1091"/>
      <c r="C822" s="64" t="s">
        <v>2557</v>
      </c>
      <c r="D822" s="1091"/>
      <c r="E822" s="1091"/>
      <c r="F822" s="1091"/>
      <c r="G822" s="1091"/>
      <c r="H822" s="1091"/>
      <c r="I822" s="1091"/>
      <c r="J822" s="1091"/>
      <c r="K822" s="1091"/>
      <c r="L822" s="1091"/>
      <c r="M822" s="1091"/>
      <c r="N822" s="1091"/>
      <c r="O822" s="1091"/>
      <c r="P822" s="1091"/>
    </row>
    <row r="823" spans="1:16" ht="14.25" customHeight="1" x14ac:dyDescent="0.15">
      <c r="A823" s="1329"/>
      <c r="B823" s="1091"/>
      <c r="C823" s="64" t="s">
        <v>2558</v>
      </c>
      <c r="D823" s="1375">
        <v>4469000</v>
      </c>
      <c r="E823" s="1375"/>
      <c r="F823" s="1373" t="s">
        <v>2218</v>
      </c>
      <c r="G823" s="1373"/>
      <c r="H823" s="1373"/>
      <c r="I823" s="1373"/>
      <c r="J823" s="1373"/>
      <c r="K823" s="1375">
        <v>58038</v>
      </c>
      <c r="L823" s="1375"/>
      <c r="M823" s="1375"/>
      <c r="N823" s="1459">
        <v>6442.36</v>
      </c>
      <c r="O823" s="1459"/>
      <c r="P823" s="1459"/>
    </row>
    <row r="824" spans="1:16" ht="14.25" customHeight="1" x14ac:dyDescent="0.15">
      <c r="A824" s="1329"/>
      <c r="B824" s="1091"/>
      <c r="C824" s="64" t="s">
        <v>2557</v>
      </c>
      <c r="D824" s="1091"/>
      <c r="E824" s="1091"/>
      <c r="F824" s="1091"/>
      <c r="G824" s="1091"/>
      <c r="H824" s="1091"/>
      <c r="I824" s="1091"/>
      <c r="J824" s="1091"/>
      <c r="K824" s="1091"/>
      <c r="L824" s="1091"/>
      <c r="M824" s="1091"/>
      <c r="N824" s="1091"/>
      <c r="O824" s="1091"/>
      <c r="P824" s="1091"/>
    </row>
    <row r="825" spans="1:16" ht="14.25" customHeight="1" x14ac:dyDescent="0.15">
      <c r="A825" s="1329"/>
      <c r="B825" s="1091"/>
      <c r="C825" s="64" t="s">
        <v>2558</v>
      </c>
      <c r="D825" s="1375">
        <v>4469001</v>
      </c>
      <c r="E825" s="1375"/>
      <c r="F825" s="1373" t="s">
        <v>2218</v>
      </c>
      <c r="G825" s="1373"/>
      <c r="H825" s="1373"/>
      <c r="I825" s="1373"/>
      <c r="J825" s="1373"/>
      <c r="K825" s="1375">
        <v>58038</v>
      </c>
      <c r="L825" s="1375"/>
      <c r="M825" s="1375"/>
      <c r="N825" s="1459">
        <v>34734</v>
      </c>
      <c r="O825" s="1459"/>
      <c r="P825" s="1459"/>
    </row>
    <row r="826" spans="1:16" ht="14.25" customHeight="1" x14ac:dyDescent="0.15">
      <c r="A826" s="1329"/>
      <c r="B826" s="1091"/>
      <c r="C826" s="64" t="s">
        <v>2557</v>
      </c>
      <c r="D826" s="1091"/>
      <c r="E826" s="1091"/>
      <c r="F826" s="1091"/>
      <c r="G826" s="1091"/>
      <c r="H826" s="1091"/>
      <c r="I826" s="1091"/>
      <c r="J826" s="1091"/>
      <c r="K826" s="1433"/>
      <c r="L826" s="1433"/>
      <c r="M826" s="1433"/>
      <c r="N826" s="1433"/>
      <c r="O826" s="1433"/>
      <c r="P826" s="1433"/>
    </row>
    <row r="827" spans="1:16" ht="18" customHeight="1" x14ac:dyDescent="0.15">
      <c r="A827" s="1365"/>
      <c r="B827" s="1366"/>
      <c r="C827" s="62"/>
      <c r="D827" s="1365"/>
      <c r="E827" s="1366"/>
      <c r="F827" s="1365"/>
      <c r="G827" s="1367"/>
      <c r="H827" s="1367"/>
      <c r="I827" s="1367"/>
      <c r="J827" s="1366"/>
      <c r="K827" s="1429" t="s">
        <v>548</v>
      </c>
      <c r="L827" s="1447"/>
      <c r="M827" s="1430"/>
      <c r="N827" s="1448">
        <v>44890.33</v>
      </c>
      <c r="O827" s="1449"/>
      <c r="P827" s="1450"/>
    </row>
    <row r="828" spans="1:16" ht="16.5" customHeight="1" x14ac:dyDescent="0.15">
      <c r="A828" s="1415" t="s">
        <v>2567</v>
      </c>
      <c r="B828" s="1416"/>
      <c r="C828" s="1368"/>
      <c r="D828" s="1378">
        <v>4466648</v>
      </c>
      <c r="E828" s="1378"/>
      <c r="F828" s="1377" t="s">
        <v>547</v>
      </c>
      <c r="G828" s="1377"/>
      <c r="H828" s="1377"/>
      <c r="I828" s="1377"/>
      <c r="J828" s="1377"/>
      <c r="K828" s="1368"/>
      <c r="L828" s="1368"/>
      <c r="M828" s="1368"/>
      <c r="N828" s="1458">
        <v>-133</v>
      </c>
      <c r="O828" s="1458"/>
      <c r="P828" s="1458"/>
    </row>
    <row r="829" spans="1:16" ht="18" customHeight="1" x14ac:dyDescent="0.15">
      <c r="A829" s="1329"/>
      <c r="B829" s="1091"/>
      <c r="C829" s="1369"/>
      <c r="D829" s="1375">
        <v>4466649</v>
      </c>
      <c r="E829" s="1375"/>
      <c r="F829" s="1373" t="s">
        <v>547</v>
      </c>
      <c r="G829" s="1373"/>
      <c r="H829" s="1373"/>
      <c r="I829" s="1373"/>
      <c r="J829" s="1373"/>
      <c r="K829" s="1369"/>
      <c r="L829" s="1369"/>
      <c r="M829" s="1369"/>
      <c r="N829" s="1424">
        <v>9</v>
      </c>
      <c r="O829" s="1424"/>
      <c r="P829" s="1424"/>
    </row>
    <row r="830" spans="1:16" ht="18" customHeight="1" x14ac:dyDescent="0.15">
      <c r="A830" s="1329"/>
      <c r="B830" s="1091"/>
      <c r="C830" s="1369"/>
      <c r="D830" s="1375">
        <v>4466650</v>
      </c>
      <c r="E830" s="1375"/>
      <c r="F830" s="1373" t="s">
        <v>547</v>
      </c>
      <c r="G830" s="1373"/>
      <c r="H830" s="1373"/>
      <c r="I830" s="1373"/>
      <c r="J830" s="1373"/>
      <c r="K830" s="1369"/>
      <c r="L830" s="1369"/>
      <c r="M830" s="1369"/>
      <c r="N830" s="1424">
        <v>95</v>
      </c>
      <c r="O830" s="1424"/>
      <c r="P830" s="1424"/>
    </row>
    <row r="831" spans="1:16" ht="18" customHeight="1" x14ac:dyDescent="0.15">
      <c r="A831" s="1329"/>
      <c r="B831" s="1091"/>
      <c r="C831" s="1369"/>
      <c r="D831" s="1375">
        <v>4466651</v>
      </c>
      <c r="E831" s="1375"/>
      <c r="F831" s="1373" t="s">
        <v>547</v>
      </c>
      <c r="G831" s="1373"/>
      <c r="H831" s="1373"/>
      <c r="I831" s="1373"/>
      <c r="J831" s="1373"/>
      <c r="K831" s="1369"/>
      <c r="L831" s="1369"/>
      <c r="M831" s="1369"/>
      <c r="N831" s="1424">
        <v>253</v>
      </c>
      <c r="O831" s="1424"/>
      <c r="P831" s="1424"/>
    </row>
    <row r="832" spans="1:16" ht="18" customHeight="1" x14ac:dyDescent="0.15">
      <c r="A832" s="1329"/>
      <c r="B832" s="1091"/>
      <c r="C832" s="1369"/>
      <c r="D832" s="1375">
        <v>4466652</v>
      </c>
      <c r="E832" s="1375"/>
      <c r="F832" s="1373" t="s">
        <v>547</v>
      </c>
      <c r="G832" s="1373"/>
      <c r="H832" s="1373"/>
      <c r="I832" s="1373"/>
      <c r="J832" s="1373"/>
      <c r="K832" s="1369"/>
      <c r="L832" s="1369"/>
      <c r="M832" s="1369"/>
      <c r="N832" s="1424">
        <v>487</v>
      </c>
      <c r="O832" s="1424"/>
      <c r="P832" s="1424"/>
    </row>
    <row r="833" spans="1:18" ht="19.5" customHeight="1" x14ac:dyDescent="0.15">
      <c r="A833" s="1329"/>
      <c r="B833" s="1091"/>
      <c r="C833" s="1369"/>
      <c r="D833" s="1375">
        <v>4466653</v>
      </c>
      <c r="E833" s="1375"/>
      <c r="F833" s="1373" t="s">
        <v>547</v>
      </c>
      <c r="G833" s="1373"/>
      <c r="H833" s="1373"/>
      <c r="I833" s="1373"/>
      <c r="J833" s="1373"/>
      <c r="K833" s="1370"/>
      <c r="L833" s="1370"/>
      <c r="M833" s="1370"/>
      <c r="N833" s="1423">
        <v>944.15</v>
      </c>
      <c r="O833" s="1423"/>
      <c r="P833" s="1423"/>
    </row>
    <row r="834" spans="1:18" ht="18" customHeight="1" x14ac:dyDescent="0.15">
      <c r="A834" s="1365"/>
      <c r="B834" s="1366"/>
      <c r="C834" s="62"/>
      <c r="D834" s="1365"/>
      <c r="E834" s="1366"/>
      <c r="F834" s="1365"/>
      <c r="G834" s="1367"/>
      <c r="H834" s="1367"/>
      <c r="I834" s="1367"/>
      <c r="J834" s="1366"/>
      <c r="K834" s="1429" t="s">
        <v>548</v>
      </c>
      <c r="L834" s="1447"/>
      <c r="M834" s="1430"/>
      <c r="N834" s="1448">
        <v>1655.15</v>
      </c>
      <c r="O834" s="1449"/>
      <c r="P834" s="1450"/>
    </row>
    <row r="835" spans="1:18" ht="16.5" customHeight="1" x14ac:dyDescent="0.15">
      <c r="A835" s="1415" t="s">
        <v>2568</v>
      </c>
      <c r="B835" s="1416"/>
      <c r="C835" s="1379"/>
      <c r="D835" s="1378">
        <v>4462744</v>
      </c>
      <c r="E835" s="1378"/>
      <c r="F835" s="1377" t="s">
        <v>547</v>
      </c>
      <c r="G835" s="1377"/>
      <c r="H835" s="1377"/>
      <c r="I835" s="1377"/>
      <c r="J835" s="1377"/>
      <c r="K835" s="1379"/>
      <c r="L835" s="1379"/>
      <c r="M835" s="1379"/>
      <c r="N835" s="1425">
        <v>53</v>
      </c>
      <c r="O835" s="1425"/>
      <c r="P835" s="1425"/>
    </row>
    <row r="836" spans="1:18" ht="19.25" customHeight="1" x14ac:dyDescent="0.15">
      <c r="A836" s="1329"/>
      <c r="B836" s="1091"/>
      <c r="C836" s="1078"/>
      <c r="D836" s="1375">
        <v>4462745</v>
      </c>
      <c r="E836" s="1375"/>
      <c r="F836" s="1373" t="s">
        <v>547</v>
      </c>
      <c r="G836" s="1373"/>
      <c r="H836" s="1373"/>
      <c r="I836" s="1373"/>
      <c r="J836" s="1373"/>
      <c r="K836" s="1078"/>
      <c r="L836" s="1078"/>
      <c r="M836" s="1078"/>
      <c r="N836" s="1424">
        <v>132</v>
      </c>
      <c r="O836" s="1424"/>
      <c r="P836" s="1424"/>
    </row>
    <row r="837" spans="1:18" ht="22.25" customHeight="1" x14ac:dyDescent="0.15">
      <c r="A837" s="1428" t="s">
        <v>2543</v>
      </c>
      <c r="B837" s="1428"/>
      <c r="C837" s="1428"/>
      <c r="D837" s="1428"/>
      <c r="E837" s="1428"/>
      <c r="F837" s="1428"/>
      <c r="G837" s="1428"/>
      <c r="H837" s="1428"/>
      <c r="I837" s="1428"/>
      <c r="J837" s="1428"/>
      <c r="K837" s="1428"/>
      <c r="L837" s="1428"/>
      <c r="M837" s="1428"/>
      <c r="N837" s="1428"/>
      <c r="O837" s="1428"/>
      <c r="P837" s="1428"/>
      <c r="Q837" s="1428"/>
      <c r="R837" s="1428"/>
    </row>
    <row r="838" spans="1:18" ht="16.25" customHeight="1" x14ac:dyDescent="0.15">
      <c r="A838" s="1417" t="s">
        <v>2568</v>
      </c>
      <c r="B838" s="1418"/>
      <c r="C838" s="1369"/>
      <c r="D838" s="1375">
        <v>4462746</v>
      </c>
      <c r="E838" s="1375"/>
      <c r="F838" s="1373" t="s">
        <v>547</v>
      </c>
      <c r="G838" s="1373"/>
      <c r="H838" s="1373"/>
      <c r="I838" s="1373"/>
      <c r="J838" s="1373"/>
      <c r="K838" s="1369"/>
      <c r="L838" s="1369"/>
      <c r="M838" s="1369"/>
      <c r="N838" s="1424">
        <v>391</v>
      </c>
      <c r="O838" s="1424"/>
      <c r="P838" s="1424"/>
    </row>
    <row r="839" spans="1:18" ht="18" customHeight="1" x14ac:dyDescent="0.15">
      <c r="A839" s="1329"/>
      <c r="B839" s="1091"/>
      <c r="C839" s="1369"/>
      <c r="D839" s="1375">
        <v>4462747</v>
      </c>
      <c r="E839" s="1375"/>
      <c r="F839" s="1373" t="s">
        <v>547</v>
      </c>
      <c r="G839" s="1373"/>
      <c r="H839" s="1373"/>
      <c r="I839" s="1373"/>
      <c r="J839" s="1373"/>
      <c r="K839" s="1369"/>
      <c r="L839" s="1369"/>
      <c r="M839" s="1369"/>
      <c r="N839" s="1424">
        <v>778</v>
      </c>
      <c r="O839" s="1424"/>
      <c r="P839" s="1424"/>
    </row>
    <row r="840" spans="1:18" ht="18" customHeight="1" x14ac:dyDescent="0.15">
      <c r="A840" s="1329"/>
      <c r="B840" s="1091"/>
      <c r="C840" s="1369"/>
      <c r="D840" s="1375">
        <v>4462748</v>
      </c>
      <c r="E840" s="1375"/>
      <c r="F840" s="1373" t="s">
        <v>547</v>
      </c>
      <c r="G840" s="1373"/>
      <c r="H840" s="1373"/>
      <c r="I840" s="1373"/>
      <c r="J840" s="1373"/>
      <c r="K840" s="1369"/>
      <c r="L840" s="1369"/>
      <c r="M840" s="1369"/>
      <c r="N840" s="1459">
        <v>3423.71</v>
      </c>
      <c r="O840" s="1459"/>
      <c r="P840" s="1459"/>
    </row>
    <row r="841" spans="1:18" ht="19.5" customHeight="1" x14ac:dyDescent="0.15">
      <c r="A841" s="1329"/>
      <c r="B841" s="1091"/>
      <c r="C841" s="1369"/>
      <c r="D841" s="1375">
        <v>4462749</v>
      </c>
      <c r="E841" s="1375"/>
      <c r="F841" s="1373" t="s">
        <v>547</v>
      </c>
      <c r="G841" s="1373"/>
      <c r="H841" s="1373"/>
      <c r="I841" s="1373"/>
      <c r="J841" s="1373"/>
      <c r="K841" s="1370"/>
      <c r="L841" s="1370"/>
      <c r="M841" s="1370"/>
      <c r="N841" s="1467">
        <v>-74</v>
      </c>
      <c r="O841" s="1467"/>
      <c r="P841" s="1467"/>
    </row>
    <row r="842" spans="1:18" ht="18" customHeight="1" x14ac:dyDescent="0.15">
      <c r="A842" s="1365"/>
      <c r="B842" s="1366"/>
      <c r="C842" s="62"/>
      <c r="D842" s="1365"/>
      <c r="E842" s="1366"/>
      <c r="F842" s="1365"/>
      <c r="G842" s="1367"/>
      <c r="H842" s="1367"/>
      <c r="I842" s="1367"/>
      <c r="J842" s="1366"/>
      <c r="K842" s="1429" t="s">
        <v>548</v>
      </c>
      <c r="L842" s="1447"/>
      <c r="M842" s="1430"/>
      <c r="N842" s="1448">
        <v>4703.71</v>
      </c>
      <c r="O842" s="1449"/>
      <c r="P842" s="1450"/>
    </row>
    <row r="843" spans="1:18" ht="16.5" customHeight="1" x14ac:dyDescent="0.15">
      <c r="A843" s="1415" t="s">
        <v>2569</v>
      </c>
      <c r="B843" s="1416"/>
      <c r="C843" s="1368"/>
      <c r="D843" s="1378">
        <v>4462606</v>
      </c>
      <c r="E843" s="1378"/>
      <c r="F843" s="1377" t="s">
        <v>547</v>
      </c>
      <c r="G843" s="1377"/>
      <c r="H843" s="1377"/>
      <c r="I843" s="1377"/>
      <c r="J843" s="1377"/>
      <c r="K843" s="1368"/>
      <c r="L843" s="1368"/>
      <c r="M843" s="1368"/>
      <c r="N843" s="1425">
        <v>38</v>
      </c>
      <c r="O843" s="1425"/>
      <c r="P843" s="1425"/>
    </row>
    <row r="844" spans="1:18" ht="18" customHeight="1" x14ac:dyDescent="0.15">
      <c r="A844" s="1329"/>
      <c r="B844" s="1091"/>
      <c r="C844" s="1369"/>
      <c r="D844" s="1375">
        <v>4462607</v>
      </c>
      <c r="E844" s="1375"/>
      <c r="F844" s="1373" t="s">
        <v>547</v>
      </c>
      <c r="G844" s="1373"/>
      <c r="H844" s="1373"/>
      <c r="I844" s="1373"/>
      <c r="J844" s="1373"/>
      <c r="K844" s="1369"/>
      <c r="L844" s="1369"/>
      <c r="M844" s="1369"/>
      <c r="N844" s="1424">
        <v>132</v>
      </c>
      <c r="O844" s="1424"/>
      <c r="P844" s="1424"/>
    </row>
    <row r="845" spans="1:18" ht="19.5" customHeight="1" x14ac:dyDescent="0.15">
      <c r="A845" s="1329"/>
      <c r="B845" s="1091"/>
      <c r="C845" s="1369"/>
      <c r="D845" s="1375">
        <v>4462608</v>
      </c>
      <c r="E845" s="1375"/>
      <c r="F845" s="1373" t="s">
        <v>547</v>
      </c>
      <c r="G845" s="1373"/>
      <c r="H845" s="1373"/>
      <c r="I845" s="1373"/>
      <c r="J845" s="1373"/>
      <c r="K845" s="1370"/>
      <c r="L845" s="1370"/>
      <c r="M845" s="1370"/>
      <c r="N845" s="1423">
        <v>210</v>
      </c>
      <c r="O845" s="1423"/>
      <c r="P845" s="1423"/>
    </row>
    <row r="846" spans="1:18" ht="18" customHeight="1" x14ac:dyDescent="0.15">
      <c r="A846" s="1365"/>
      <c r="B846" s="1366"/>
      <c r="C846" s="62"/>
      <c r="D846" s="1365"/>
      <c r="E846" s="1366"/>
      <c r="F846" s="1365"/>
      <c r="G846" s="1367"/>
      <c r="H846" s="1367"/>
      <c r="I846" s="1367"/>
      <c r="J846" s="1366"/>
      <c r="K846" s="1429" t="s">
        <v>548</v>
      </c>
      <c r="L846" s="1447"/>
      <c r="M846" s="1430"/>
      <c r="N846" s="1431">
        <v>380</v>
      </c>
      <c r="O846" s="1457"/>
      <c r="P846" s="1432"/>
    </row>
    <row r="847" spans="1:18" ht="16.5" customHeight="1" x14ac:dyDescent="0.15">
      <c r="A847" s="1415" t="s">
        <v>2570</v>
      </c>
      <c r="B847" s="1416"/>
      <c r="C847" s="1368"/>
      <c r="D847" s="1378">
        <v>4464047</v>
      </c>
      <c r="E847" s="1378"/>
      <c r="F847" s="1377" t="s">
        <v>547</v>
      </c>
      <c r="G847" s="1377"/>
      <c r="H847" s="1377"/>
      <c r="I847" s="1377"/>
      <c r="J847" s="1377"/>
      <c r="K847" s="1368"/>
      <c r="L847" s="1368"/>
      <c r="M847" s="1368"/>
      <c r="N847" s="1425">
        <v>38</v>
      </c>
      <c r="O847" s="1425"/>
      <c r="P847" s="1425"/>
    </row>
    <row r="848" spans="1:18" ht="18" customHeight="1" x14ac:dyDescent="0.15">
      <c r="A848" s="1329"/>
      <c r="B848" s="1091"/>
      <c r="C848" s="1369"/>
      <c r="D848" s="1375">
        <v>4464048</v>
      </c>
      <c r="E848" s="1375"/>
      <c r="F848" s="1373" t="s">
        <v>547</v>
      </c>
      <c r="G848" s="1373"/>
      <c r="H848" s="1373"/>
      <c r="I848" s="1373"/>
      <c r="J848" s="1373"/>
      <c r="K848" s="1369"/>
      <c r="L848" s="1369"/>
      <c r="M848" s="1369"/>
      <c r="N848" s="1424">
        <v>132</v>
      </c>
      <c r="O848" s="1424"/>
      <c r="P848" s="1424"/>
    </row>
    <row r="849" spans="1:16" ht="19.5" customHeight="1" x14ac:dyDescent="0.15">
      <c r="A849" s="1329"/>
      <c r="B849" s="1091"/>
      <c r="C849" s="1369"/>
      <c r="D849" s="1375">
        <v>4464049</v>
      </c>
      <c r="E849" s="1375"/>
      <c r="F849" s="1373" t="s">
        <v>547</v>
      </c>
      <c r="G849" s="1373"/>
      <c r="H849" s="1373"/>
      <c r="I849" s="1373"/>
      <c r="J849" s="1373"/>
      <c r="K849" s="1370"/>
      <c r="L849" s="1370"/>
      <c r="M849" s="1370"/>
      <c r="N849" s="1423">
        <v>828</v>
      </c>
      <c r="O849" s="1423"/>
      <c r="P849" s="1423"/>
    </row>
    <row r="850" spans="1:16" ht="18" customHeight="1" x14ac:dyDescent="0.15">
      <c r="A850" s="1365"/>
      <c r="B850" s="1366"/>
      <c r="C850" s="62"/>
      <c r="D850" s="1365"/>
      <c r="E850" s="1366"/>
      <c r="F850" s="1365"/>
      <c r="G850" s="1367"/>
      <c r="H850" s="1367"/>
      <c r="I850" s="1367"/>
      <c r="J850" s="1366"/>
      <c r="K850" s="1429" t="s">
        <v>548</v>
      </c>
      <c r="L850" s="1447"/>
      <c r="M850" s="1430"/>
      <c r="N850" s="1431">
        <v>998</v>
      </c>
      <c r="O850" s="1457"/>
      <c r="P850" s="1432"/>
    </row>
    <row r="851" spans="1:16" ht="16.5" customHeight="1" x14ac:dyDescent="0.15">
      <c r="A851" s="1415" t="s">
        <v>2571</v>
      </c>
      <c r="B851" s="1416"/>
      <c r="C851" s="1368"/>
      <c r="D851" s="1378">
        <v>4463588</v>
      </c>
      <c r="E851" s="1378"/>
      <c r="F851" s="1377" t="s">
        <v>547</v>
      </c>
      <c r="G851" s="1377"/>
      <c r="H851" s="1377"/>
      <c r="I851" s="1377"/>
      <c r="J851" s="1377"/>
      <c r="K851" s="1368"/>
      <c r="L851" s="1368"/>
      <c r="M851" s="1368"/>
      <c r="N851" s="1425">
        <v>9</v>
      </c>
      <c r="O851" s="1425"/>
      <c r="P851" s="1425"/>
    </row>
    <row r="852" spans="1:16" ht="18" customHeight="1" x14ac:dyDescent="0.15">
      <c r="A852" s="1329"/>
      <c r="B852" s="1091"/>
      <c r="C852" s="1369"/>
      <c r="D852" s="1375">
        <v>4463589</v>
      </c>
      <c r="E852" s="1375"/>
      <c r="F852" s="1373" t="s">
        <v>547</v>
      </c>
      <c r="G852" s="1373"/>
      <c r="H852" s="1373"/>
      <c r="I852" s="1373"/>
      <c r="J852" s="1373"/>
      <c r="K852" s="1369"/>
      <c r="L852" s="1369"/>
      <c r="M852" s="1369"/>
      <c r="N852" s="1424">
        <v>53</v>
      </c>
      <c r="O852" s="1424"/>
      <c r="P852" s="1424"/>
    </row>
    <row r="853" spans="1:16" ht="19.5" customHeight="1" x14ac:dyDescent="0.15">
      <c r="A853" s="1329"/>
      <c r="B853" s="1091"/>
      <c r="C853" s="1369"/>
      <c r="D853" s="1375">
        <v>4463590</v>
      </c>
      <c r="E853" s="1375"/>
      <c r="F853" s="1373" t="s">
        <v>547</v>
      </c>
      <c r="G853" s="1373"/>
      <c r="H853" s="1373"/>
      <c r="I853" s="1373"/>
      <c r="J853" s="1373"/>
      <c r="K853" s="1370"/>
      <c r="L853" s="1370"/>
      <c r="M853" s="1370"/>
      <c r="N853" s="1423">
        <v>128</v>
      </c>
      <c r="O853" s="1423"/>
      <c r="P853" s="1423"/>
    </row>
    <row r="854" spans="1:16" ht="18" customHeight="1" x14ac:dyDescent="0.15">
      <c r="A854" s="1365"/>
      <c r="B854" s="1366"/>
      <c r="C854" s="62"/>
      <c r="D854" s="1365"/>
      <c r="E854" s="1366"/>
      <c r="F854" s="1365"/>
      <c r="G854" s="1367"/>
      <c r="H854" s="1367"/>
      <c r="I854" s="1367"/>
      <c r="J854" s="1366"/>
      <c r="K854" s="1429" t="s">
        <v>548</v>
      </c>
      <c r="L854" s="1447"/>
      <c r="M854" s="1430"/>
      <c r="N854" s="1431">
        <v>190</v>
      </c>
      <c r="O854" s="1457"/>
      <c r="P854" s="1432"/>
    </row>
    <row r="855" spans="1:16" ht="16.5" customHeight="1" x14ac:dyDescent="0.15">
      <c r="A855" s="1415" t="s">
        <v>2572</v>
      </c>
      <c r="B855" s="1416"/>
      <c r="C855" s="1368"/>
      <c r="D855" s="1378">
        <v>4466534</v>
      </c>
      <c r="E855" s="1378"/>
      <c r="F855" s="1377" t="s">
        <v>547</v>
      </c>
      <c r="G855" s="1377"/>
      <c r="H855" s="1377"/>
      <c r="I855" s="1377"/>
      <c r="J855" s="1377"/>
      <c r="K855" s="1368"/>
      <c r="L855" s="1368"/>
      <c r="M855" s="1368"/>
      <c r="N855" s="1458">
        <v>-3</v>
      </c>
      <c r="O855" s="1458"/>
      <c r="P855" s="1458"/>
    </row>
    <row r="856" spans="1:16" ht="18" customHeight="1" x14ac:dyDescent="0.15">
      <c r="A856" s="1329"/>
      <c r="B856" s="1091"/>
      <c r="C856" s="1369"/>
      <c r="D856" s="1375">
        <v>4466535</v>
      </c>
      <c r="E856" s="1375"/>
      <c r="F856" s="1373" t="s">
        <v>547</v>
      </c>
      <c r="G856" s="1373"/>
      <c r="H856" s="1373"/>
      <c r="I856" s="1373"/>
      <c r="J856" s="1373"/>
      <c r="K856" s="1369"/>
      <c r="L856" s="1369"/>
      <c r="M856" s="1369"/>
      <c r="N856" s="1424">
        <v>44</v>
      </c>
      <c r="O856" s="1424"/>
      <c r="P856" s="1424"/>
    </row>
    <row r="857" spans="1:16" ht="18" customHeight="1" x14ac:dyDescent="0.15">
      <c r="A857" s="1329"/>
      <c r="B857" s="1091"/>
      <c r="C857" s="1369"/>
      <c r="D857" s="1375">
        <v>4466536</v>
      </c>
      <c r="E857" s="1375"/>
      <c r="F857" s="1373" t="s">
        <v>547</v>
      </c>
      <c r="G857" s="1373"/>
      <c r="H857" s="1373"/>
      <c r="I857" s="1373"/>
      <c r="J857" s="1373"/>
      <c r="K857" s="1369"/>
      <c r="L857" s="1369"/>
      <c r="M857" s="1369"/>
      <c r="N857" s="1424">
        <v>53</v>
      </c>
      <c r="O857" s="1424"/>
      <c r="P857" s="1424"/>
    </row>
    <row r="858" spans="1:16" ht="18" customHeight="1" x14ac:dyDescent="0.15">
      <c r="A858" s="1329"/>
      <c r="B858" s="1091"/>
      <c r="C858" s="1369"/>
      <c r="D858" s="1375">
        <v>4466537</v>
      </c>
      <c r="E858" s="1375"/>
      <c r="F858" s="1373" t="s">
        <v>547</v>
      </c>
      <c r="G858" s="1373"/>
      <c r="H858" s="1373"/>
      <c r="I858" s="1373"/>
      <c r="J858" s="1373"/>
      <c r="K858" s="1369"/>
      <c r="L858" s="1369"/>
      <c r="M858" s="1369"/>
      <c r="N858" s="1424">
        <v>75</v>
      </c>
      <c r="O858" s="1424"/>
      <c r="P858" s="1424"/>
    </row>
    <row r="859" spans="1:16" ht="18" customHeight="1" x14ac:dyDescent="0.15">
      <c r="A859" s="1329"/>
      <c r="B859" s="1091"/>
      <c r="C859" s="1369"/>
      <c r="D859" s="1375">
        <v>4466538</v>
      </c>
      <c r="E859" s="1375"/>
      <c r="F859" s="1373" t="s">
        <v>547</v>
      </c>
      <c r="G859" s="1373"/>
      <c r="H859" s="1373"/>
      <c r="I859" s="1373"/>
      <c r="J859" s="1373"/>
      <c r="K859" s="1369"/>
      <c r="L859" s="1369"/>
      <c r="M859" s="1369"/>
      <c r="N859" s="1424">
        <v>185</v>
      </c>
      <c r="O859" s="1424"/>
      <c r="P859" s="1424"/>
    </row>
    <row r="860" spans="1:16" ht="18" customHeight="1" x14ac:dyDescent="0.15">
      <c r="A860" s="1329"/>
      <c r="B860" s="1091"/>
      <c r="C860" s="1369"/>
      <c r="D860" s="1375">
        <v>4466539</v>
      </c>
      <c r="E860" s="1375"/>
      <c r="F860" s="1373" t="s">
        <v>547</v>
      </c>
      <c r="G860" s="1373"/>
      <c r="H860" s="1373"/>
      <c r="I860" s="1373"/>
      <c r="J860" s="1373"/>
      <c r="K860" s="1369"/>
      <c r="L860" s="1369"/>
      <c r="M860" s="1369"/>
      <c r="N860" s="1424">
        <v>357</v>
      </c>
      <c r="O860" s="1424"/>
      <c r="P860" s="1424"/>
    </row>
    <row r="861" spans="1:16" ht="19.5" customHeight="1" x14ac:dyDescent="0.15">
      <c r="A861" s="1329"/>
      <c r="B861" s="1091"/>
      <c r="C861" s="1369"/>
      <c r="D861" s="1375">
        <v>4466540</v>
      </c>
      <c r="E861" s="1375"/>
      <c r="F861" s="1373" t="s">
        <v>547</v>
      </c>
      <c r="G861" s="1373"/>
      <c r="H861" s="1373"/>
      <c r="I861" s="1373"/>
      <c r="J861" s="1373"/>
      <c r="K861" s="1370"/>
      <c r="L861" s="1370"/>
      <c r="M861" s="1370"/>
      <c r="N861" s="1454">
        <v>1347.24</v>
      </c>
      <c r="O861" s="1454"/>
      <c r="P861" s="1454"/>
    </row>
    <row r="862" spans="1:16" ht="18" customHeight="1" x14ac:dyDescent="0.15">
      <c r="A862" s="1365"/>
      <c r="B862" s="1366"/>
      <c r="C862" s="62"/>
      <c r="D862" s="1365"/>
      <c r="E862" s="1366"/>
      <c r="F862" s="1365"/>
      <c r="G862" s="1367"/>
      <c r="H862" s="1367"/>
      <c r="I862" s="1367"/>
      <c r="J862" s="1366"/>
      <c r="K862" s="1429" t="s">
        <v>548</v>
      </c>
      <c r="L862" s="1447"/>
      <c r="M862" s="1430"/>
      <c r="N862" s="1448">
        <v>2058.2399999999998</v>
      </c>
      <c r="O862" s="1449"/>
      <c r="P862" s="1450"/>
    </row>
    <row r="863" spans="1:16" ht="18" customHeight="1" x14ac:dyDescent="0.15">
      <c r="A863" s="1415" t="s">
        <v>2573</v>
      </c>
      <c r="B863" s="1416"/>
      <c r="C863" s="63" t="s">
        <v>2574</v>
      </c>
      <c r="D863" s="1378">
        <v>4466709</v>
      </c>
      <c r="E863" s="1378"/>
      <c r="F863" s="1377" t="s">
        <v>2218</v>
      </c>
      <c r="G863" s="1377"/>
      <c r="H863" s="1377"/>
      <c r="I863" s="1377"/>
      <c r="J863" s="1377"/>
      <c r="K863" s="1439">
        <v>20111</v>
      </c>
      <c r="L863" s="1439"/>
      <c r="M863" s="1439"/>
      <c r="N863" s="1446">
        <v>2863.51</v>
      </c>
      <c r="O863" s="1446"/>
      <c r="P863" s="1446"/>
    </row>
    <row r="864" spans="1:16" ht="18" customHeight="1" x14ac:dyDescent="0.15">
      <c r="A864" s="1365"/>
      <c r="B864" s="1366"/>
      <c r="C864" s="62"/>
      <c r="D864" s="1365"/>
      <c r="E864" s="1366"/>
      <c r="F864" s="1365"/>
      <c r="G864" s="1367"/>
      <c r="H864" s="1367"/>
      <c r="I864" s="1367"/>
      <c r="J864" s="1366"/>
      <c r="K864" s="1429" t="s">
        <v>548</v>
      </c>
      <c r="L864" s="1447"/>
      <c r="M864" s="1430"/>
      <c r="N864" s="1448">
        <v>2863.51</v>
      </c>
      <c r="O864" s="1449"/>
      <c r="P864" s="1450"/>
    </row>
    <row r="865" spans="1:18" ht="18" customHeight="1" x14ac:dyDescent="0.15">
      <c r="A865" s="1415" t="s">
        <v>2575</v>
      </c>
      <c r="B865" s="1416"/>
      <c r="C865" s="45"/>
      <c r="D865" s="1378">
        <v>4463413</v>
      </c>
      <c r="E865" s="1378"/>
      <c r="F865" s="1377" t="s">
        <v>547</v>
      </c>
      <c r="G865" s="1377"/>
      <c r="H865" s="1377"/>
      <c r="I865" s="1377"/>
      <c r="J865" s="1377"/>
      <c r="K865" s="1441"/>
      <c r="L865" s="1441"/>
      <c r="M865" s="1441"/>
      <c r="N865" s="1411">
        <v>19</v>
      </c>
      <c r="O865" s="1411"/>
      <c r="P865" s="1411"/>
    </row>
    <row r="866" spans="1:18" ht="18" customHeight="1" x14ac:dyDescent="0.15">
      <c r="A866" s="1365"/>
      <c r="B866" s="1366"/>
      <c r="C866" s="62"/>
      <c r="D866" s="1365"/>
      <c r="E866" s="1366"/>
      <c r="F866" s="1365"/>
      <c r="G866" s="1367"/>
      <c r="H866" s="1367"/>
      <c r="I866" s="1367"/>
      <c r="J866" s="1366"/>
      <c r="K866" s="1429" t="s">
        <v>548</v>
      </c>
      <c r="L866" s="1447"/>
      <c r="M866" s="1430"/>
      <c r="N866" s="1431">
        <v>19</v>
      </c>
      <c r="O866" s="1457"/>
      <c r="P866" s="1432"/>
    </row>
    <row r="867" spans="1:18" ht="18" customHeight="1" x14ac:dyDescent="0.15">
      <c r="A867" s="1415" t="s">
        <v>2576</v>
      </c>
      <c r="B867" s="1416"/>
      <c r="C867" s="45"/>
      <c r="D867" s="1378">
        <v>4465932</v>
      </c>
      <c r="E867" s="1378"/>
      <c r="F867" s="1377" t="s">
        <v>547</v>
      </c>
      <c r="G867" s="1377"/>
      <c r="H867" s="1377"/>
      <c r="I867" s="1377"/>
      <c r="J867" s="1377"/>
      <c r="K867" s="1441"/>
      <c r="L867" s="1441"/>
      <c r="M867" s="1441"/>
      <c r="N867" s="1411">
        <v>19</v>
      </c>
      <c r="O867" s="1411"/>
      <c r="P867" s="1411"/>
    </row>
    <row r="868" spans="1:18" ht="18" customHeight="1" x14ac:dyDescent="0.15">
      <c r="A868" s="1365"/>
      <c r="B868" s="1366"/>
      <c r="C868" s="62"/>
      <c r="D868" s="1365"/>
      <c r="E868" s="1366"/>
      <c r="F868" s="1365"/>
      <c r="G868" s="1367"/>
      <c r="H868" s="1367"/>
      <c r="I868" s="1367"/>
      <c r="J868" s="1366"/>
      <c r="K868" s="1429" t="s">
        <v>548</v>
      </c>
      <c r="L868" s="1447"/>
      <c r="M868" s="1430"/>
      <c r="N868" s="1431">
        <v>19</v>
      </c>
      <c r="O868" s="1457"/>
      <c r="P868" s="1432"/>
    </row>
    <row r="869" spans="1:18" ht="18" customHeight="1" x14ac:dyDescent="0.15">
      <c r="A869" s="1415" t="s">
        <v>2577</v>
      </c>
      <c r="B869" s="1416"/>
      <c r="C869" s="45"/>
      <c r="D869" s="1378">
        <v>4468696</v>
      </c>
      <c r="E869" s="1378"/>
      <c r="F869" s="1377" t="s">
        <v>547</v>
      </c>
      <c r="G869" s="1377"/>
      <c r="H869" s="1377"/>
      <c r="I869" s="1377"/>
      <c r="J869" s="1377"/>
      <c r="K869" s="1441"/>
      <c r="L869" s="1441"/>
      <c r="M869" s="1441"/>
      <c r="N869" s="1411">
        <v>19</v>
      </c>
      <c r="O869" s="1411"/>
      <c r="P869" s="1411"/>
    </row>
    <row r="870" spans="1:18" ht="18" customHeight="1" x14ac:dyDescent="0.15">
      <c r="A870" s="1365"/>
      <c r="B870" s="1366"/>
      <c r="C870" s="62"/>
      <c r="D870" s="1365"/>
      <c r="E870" s="1366"/>
      <c r="F870" s="1365"/>
      <c r="G870" s="1367"/>
      <c r="H870" s="1367"/>
      <c r="I870" s="1367"/>
      <c r="J870" s="1366"/>
      <c r="K870" s="1429" t="s">
        <v>548</v>
      </c>
      <c r="L870" s="1447"/>
      <c r="M870" s="1430"/>
      <c r="N870" s="1431">
        <v>19</v>
      </c>
      <c r="O870" s="1457"/>
      <c r="P870" s="1432"/>
    </row>
    <row r="871" spans="1:18" ht="18" customHeight="1" x14ac:dyDescent="0.15">
      <c r="A871" s="1415" t="s">
        <v>2578</v>
      </c>
      <c r="B871" s="1416"/>
      <c r="C871" s="45"/>
      <c r="D871" s="1378">
        <v>4468751</v>
      </c>
      <c r="E871" s="1378"/>
      <c r="F871" s="1377" t="s">
        <v>547</v>
      </c>
      <c r="G871" s="1377"/>
      <c r="H871" s="1377"/>
      <c r="I871" s="1377"/>
      <c r="J871" s="1377"/>
      <c r="K871" s="1441"/>
      <c r="L871" s="1441"/>
      <c r="M871" s="1441"/>
      <c r="N871" s="1411">
        <v>19</v>
      </c>
      <c r="O871" s="1411"/>
      <c r="P871" s="1411"/>
    </row>
    <row r="872" spans="1:18" ht="18" customHeight="1" x14ac:dyDescent="0.15">
      <c r="A872" s="1365"/>
      <c r="B872" s="1366"/>
      <c r="C872" s="62"/>
      <c r="D872" s="1365"/>
      <c r="E872" s="1366"/>
      <c r="F872" s="1365"/>
      <c r="G872" s="1367"/>
      <c r="H872" s="1367"/>
      <c r="I872" s="1367"/>
      <c r="J872" s="1366"/>
      <c r="K872" s="1429" t="s">
        <v>548</v>
      </c>
      <c r="L872" s="1447"/>
      <c r="M872" s="1430"/>
      <c r="N872" s="1431">
        <v>19</v>
      </c>
      <c r="O872" s="1457"/>
      <c r="P872" s="1432"/>
    </row>
    <row r="873" spans="1:18" ht="17.75" customHeight="1" x14ac:dyDescent="0.15">
      <c r="A873" s="1415" t="s">
        <v>2579</v>
      </c>
      <c r="B873" s="1416"/>
      <c r="C873" s="45"/>
      <c r="D873" s="1378">
        <v>4463978</v>
      </c>
      <c r="E873" s="1378"/>
      <c r="F873" s="1377" t="s">
        <v>547</v>
      </c>
      <c r="G873" s="1377"/>
      <c r="H873" s="1377"/>
      <c r="I873" s="1377"/>
      <c r="J873" s="1377"/>
      <c r="K873" s="1445"/>
      <c r="L873" s="1445"/>
      <c r="M873" s="1445"/>
      <c r="N873" s="1425">
        <v>57</v>
      </c>
      <c r="O873" s="1425"/>
      <c r="P873" s="1425"/>
    </row>
    <row r="874" spans="1:18" ht="29" customHeight="1" x14ac:dyDescent="0.15">
      <c r="A874" s="1428" t="s">
        <v>2543</v>
      </c>
      <c r="B874" s="1428"/>
      <c r="C874" s="1428"/>
      <c r="D874" s="1428"/>
      <c r="E874" s="1428"/>
      <c r="F874" s="1428"/>
      <c r="G874" s="1428"/>
      <c r="H874" s="1428"/>
      <c r="I874" s="1428"/>
      <c r="J874" s="1428"/>
      <c r="K874" s="1428"/>
      <c r="L874" s="1428"/>
      <c r="M874" s="1428"/>
      <c r="N874" s="1428"/>
      <c r="O874" s="1428"/>
      <c r="P874" s="1428"/>
      <c r="Q874" s="1428"/>
      <c r="R874" s="1428"/>
    </row>
    <row r="875" spans="1:18" ht="17.75" customHeight="1" x14ac:dyDescent="0.15">
      <c r="A875" s="1365"/>
      <c r="B875" s="1366"/>
      <c r="C875" s="62"/>
      <c r="D875" s="1365"/>
      <c r="E875" s="1366"/>
      <c r="F875" s="1365"/>
      <c r="G875" s="1367"/>
      <c r="H875" s="1367"/>
      <c r="I875" s="1367"/>
      <c r="J875" s="1366"/>
      <c r="K875" s="1429" t="s">
        <v>548</v>
      </c>
      <c r="L875" s="1447"/>
      <c r="M875" s="1430"/>
      <c r="N875" s="1431">
        <v>57</v>
      </c>
      <c r="O875" s="1457"/>
      <c r="P875" s="1432"/>
    </row>
    <row r="876" spans="1:18" ht="18" customHeight="1" x14ac:dyDescent="0.15">
      <c r="A876" s="1376" t="s">
        <v>2580</v>
      </c>
      <c r="B876" s="1377"/>
      <c r="C876" s="1440">
        <v>4463416</v>
      </c>
      <c r="D876" s="1440"/>
      <c r="E876" s="1440"/>
      <c r="F876" s="1377" t="s">
        <v>547</v>
      </c>
      <c r="G876" s="1377"/>
      <c r="H876" s="1377"/>
      <c r="I876" s="1377"/>
      <c r="J876" s="1377"/>
      <c r="K876" s="1441"/>
      <c r="L876" s="1441"/>
      <c r="M876" s="1441"/>
      <c r="N876" s="1411">
        <v>69</v>
      </c>
      <c r="O876" s="1411"/>
      <c r="P876" s="1411"/>
    </row>
    <row r="877" spans="1:18" ht="18" customHeight="1" x14ac:dyDescent="0.15">
      <c r="A877" s="1365"/>
      <c r="B877" s="1366"/>
      <c r="C877" s="62"/>
      <c r="D877" s="1365"/>
      <c r="E877" s="1366"/>
      <c r="F877" s="1365"/>
      <c r="G877" s="1367"/>
      <c r="H877" s="1367"/>
      <c r="I877" s="1367"/>
      <c r="J877" s="1366"/>
      <c r="K877" s="1429" t="s">
        <v>548</v>
      </c>
      <c r="L877" s="1447"/>
      <c r="M877" s="1430"/>
      <c r="N877" s="1431">
        <v>69</v>
      </c>
      <c r="O877" s="1457"/>
      <c r="P877" s="1432"/>
    </row>
    <row r="878" spans="1:18" ht="18" customHeight="1" x14ac:dyDescent="0.15">
      <c r="A878" s="1376" t="s">
        <v>2581</v>
      </c>
      <c r="B878" s="1377"/>
      <c r="C878" s="63" t="s">
        <v>2582</v>
      </c>
      <c r="D878" s="1378">
        <v>4465475</v>
      </c>
      <c r="E878" s="1378"/>
      <c r="F878" s="1377" t="s">
        <v>2218</v>
      </c>
      <c r="G878" s="1377"/>
      <c r="H878" s="1377"/>
      <c r="I878" s="1377"/>
      <c r="J878" s="1377"/>
      <c r="K878" s="1439">
        <v>3793</v>
      </c>
      <c r="L878" s="1439"/>
      <c r="M878" s="1439"/>
      <c r="N878" s="1411">
        <v>69</v>
      </c>
      <c r="O878" s="1411"/>
      <c r="P878" s="1411"/>
    </row>
    <row r="879" spans="1:18" ht="18" customHeight="1" x14ac:dyDescent="0.15">
      <c r="A879" s="1365"/>
      <c r="B879" s="1366"/>
      <c r="C879" s="62"/>
      <c r="D879" s="1365"/>
      <c r="E879" s="1366"/>
      <c r="F879" s="1365"/>
      <c r="G879" s="1367"/>
      <c r="H879" s="1367"/>
      <c r="I879" s="1367"/>
      <c r="J879" s="1366"/>
      <c r="K879" s="1429" t="s">
        <v>548</v>
      </c>
      <c r="L879" s="1447"/>
      <c r="M879" s="1430"/>
      <c r="N879" s="1431">
        <v>69</v>
      </c>
      <c r="O879" s="1457"/>
      <c r="P879" s="1432"/>
    </row>
    <row r="880" spans="1:18" ht="18" customHeight="1" x14ac:dyDescent="0.15">
      <c r="A880" s="1376" t="s">
        <v>2583</v>
      </c>
      <c r="B880" s="1377"/>
      <c r="C880" s="1440">
        <v>4465775</v>
      </c>
      <c r="D880" s="1440"/>
      <c r="E880" s="1440"/>
      <c r="F880" s="1377" t="s">
        <v>547</v>
      </c>
      <c r="G880" s="1377"/>
      <c r="H880" s="1377"/>
      <c r="I880" s="1377"/>
      <c r="J880" s="1377"/>
      <c r="K880" s="1441"/>
      <c r="L880" s="1441"/>
      <c r="M880" s="1441"/>
      <c r="N880" s="1411">
        <v>57</v>
      </c>
      <c r="O880" s="1411"/>
      <c r="P880" s="1411"/>
    </row>
    <row r="881" spans="1:16" ht="18" customHeight="1" x14ac:dyDescent="0.15">
      <c r="A881" s="1365"/>
      <c r="B881" s="1366"/>
      <c r="C881" s="62"/>
      <c r="D881" s="1365"/>
      <c r="E881" s="1366"/>
      <c r="F881" s="1365"/>
      <c r="G881" s="1367"/>
      <c r="H881" s="1367"/>
      <c r="I881" s="1367"/>
      <c r="J881" s="1366"/>
      <c r="K881" s="1429" t="s">
        <v>548</v>
      </c>
      <c r="L881" s="1447"/>
      <c r="M881" s="1430"/>
      <c r="N881" s="1431">
        <v>57</v>
      </c>
      <c r="O881" s="1457"/>
      <c r="P881" s="1432"/>
    </row>
    <row r="882" spans="1:16" ht="18" customHeight="1" x14ac:dyDescent="0.15">
      <c r="A882" s="1376" t="s">
        <v>2584</v>
      </c>
      <c r="B882" s="1377"/>
      <c r="C882" s="63" t="s">
        <v>2585</v>
      </c>
      <c r="D882" s="1378">
        <v>4465585</v>
      </c>
      <c r="E882" s="1378"/>
      <c r="F882" s="1377" t="s">
        <v>2218</v>
      </c>
      <c r="G882" s="1377"/>
      <c r="H882" s="1377"/>
      <c r="I882" s="1377"/>
      <c r="J882" s="1377"/>
      <c r="K882" s="1439">
        <v>7745</v>
      </c>
      <c r="L882" s="1439"/>
      <c r="M882" s="1439"/>
      <c r="N882" s="1411">
        <v>69</v>
      </c>
      <c r="O882" s="1411"/>
      <c r="P882" s="1411"/>
    </row>
    <row r="883" spans="1:16" ht="18" customHeight="1" x14ac:dyDescent="0.15">
      <c r="A883" s="1365"/>
      <c r="B883" s="1366"/>
      <c r="C883" s="62"/>
      <c r="D883" s="1365"/>
      <c r="E883" s="1366"/>
      <c r="F883" s="1365"/>
      <c r="G883" s="1367"/>
      <c r="H883" s="1367"/>
      <c r="I883" s="1367"/>
      <c r="J883" s="1366"/>
      <c r="K883" s="1429" t="s">
        <v>548</v>
      </c>
      <c r="L883" s="1447"/>
      <c r="M883" s="1430"/>
      <c r="N883" s="1431">
        <v>69</v>
      </c>
      <c r="O883" s="1457"/>
      <c r="P883" s="1432"/>
    </row>
    <row r="884" spans="1:16" ht="18" customHeight="1" x14ac:dyDescent="0.15">
      <c r="A884" s="1376" t="s">
        <v>2586</v>
      </c>
      <c r="B884" s="1377"/>
      <c r="C884" s="1440">
        <v>4465591</v>
      </c>
      <c r="D884" s="1440"/>
      <c r="E884" s="1440"/>
      <c r="F884" s="1377" t="s">
        <v>547</v>
      </c>
      <c r="G884" s="1377"/>
      <c r="H884" s="1377"/>
      <c r="I884" s="1377"/>
      <c r="J884" s="1377"/>
      <c r="K884" s="1441"/>
      <c r="L884" s="1441"/>
      <c r="M884" s="1441"/>
      <c r="N884" s="1411">
        <v>69</v>
      </c>
      <c r="O884" s="1411"/>
      <c r="P884" s="1411"/>
    </row>
    <row r="885" spans="1:16" ht="18" customHeight="1" x14ac:dyDescent="0.15">
      <c r="A885" s="1365"/>
      <c r="B885" s="1366"/>
      <c r="C885" s="62"/>
      <c r="D885" s="1365"/>
      <c r="E885" s="1366"/>
      <c r="F885" s="1365"/>
      <c r="G885" s="1367"/>
      <c r="H885" s="1367"/>
      <c r="I885" s="1367"/>
      <c r="J885" s="1366"/>
      <c r="K885" s="1429" t="s">
        <v>548</v>
      </c>
      <c r="L885" s="1447"/>
      <c r="M885" s="1430"/>
      <c r="N885" s="1431">
        <v>69</v>
      </c>
      <c r="O885" s="1457"/>
      <c r="P885" s="1432"/>
    </row>
    <row r="886" spans="1:16" ht="18" customHeight="1" x14ac:dyDescent="0.15">
      <c r="A886" s="1376" t="s">
        <v>2587</v>
      </c>
      <c r="B886" s="1377"/>
      <c r="C886" s="1440">
        <v>4465814</v>
      </c>
      <c r="D886" s="1440"/>
      <c r="E886" s="1440"/>
      <c r="F886" s="1377" t="s">
        <v>547</v>
      </c>
      <c r="G886" s="1377"/>
      <c r="H886" s="1377"/>
      <c r="I886" s="1377"/>
      <c r="J886" s="1377"/>
      <c r="K886" s="1441"/>
      <c r="L886" s="1441"/>
      <c r="M886" s="1441"/>
      <c r="N886" s="1411">
        <v>69</v>
      </c>
      <c r="O886" s="1411"/>
      <c r="P886" s="1411"/>
    </row>
    <row r="887" spans="1:16" ht="18" customHeight="1" x14ac:dyDescent="0.15">
      <c r="A887" s="1365"/>
      <c r="B887" s="1366"/>
      <c r="C887" s="62"/>
      <c r="D887" s="1365"/>
      <c r="E887" s="1366"/>
      <c r="F887" s="1365"/>
      <c r="G887" s="1367"/>
      <c r="H887" s="1367"/>
      <c r="I887" s="1367"/>
      <c r="J887" s="1366"/>
      <c r="K887" s="1429" t="s">
        <v>548</v>
      </c>
      <c r="L887" s="1447"/>
      <c r="M887" s="1430"/>
      <c r="N887" s="1431">
        <v>69</v>
      </c>
      <c r="O887" s="1457"/>
      <c r="P887" s="1432"/>
    </row>
    <row r="888" spans="1:16" ht="37.25" customHeight="1" x14ac:dyDescent="0.15">
      <c r="A888" s="1376" t="s">
        <v>2588</v>
      </c>
      <c r="B888" s="1377"/>
      <c r="C888" s="63" t="s">
        <v>2589</v>
      </c>
      <c r="D888" s="1378">
        <v>4468735</v>
      </c>
      <c r="E888" s="1378"/>
      <c r="F888" s="1377" t="s">
        <v>2218</v>
      </c>
      <c r="G888" s="1377"/>
      <c r="H888" s="1377"/>
      <c r="I888" s="1377"/>
      <c r="J888" s="1377"/>
      <c r="K888" s="1439">
        <v>1117</v>
      </c>
      <c r="L888" s="1439"/>
      <c r="M888" s="1439"/>
      <c r="N888" s="1411">
        <v>91</v>
      </c>
      <c r="O888" s="1411"/>
      <c r="P888" s="1411"/>
    </row>
    <row r="889" spans="1:16" ht="18" customHeight="1" x14ac:dyDescent="0.15">
      <c r="A889" s="1365"/>
      <c r="B889" s="1366"/>
      <c r="C889" s="62"/>
      <c r="D889" s="1365"/>
      <c r="E889" s="1366"/>
      <c r="F889" s="1365"/>
      <c r="G889" s="1367"/>
      <c r="H889" s="1367"/>
      <c r="I889" s="1367"/>
      <c r="J889" s="1366"/>
      <c r="K889" s="1429" t="s">
        <v>548</v>
      </c>
      <c r="L889" s="1447"/>
      <c r="M889" s="1430"/>
      <c r="N889" s="1431">
        <v>91</v>
      </c>
      <c r="O889" s="1457"/>
      <c r="P889" s="1432"/>
    </row>
    <row r="890" spans="1:16" ht="18" customHeight="1" x14ac:dyDescent="0.15">
      <c r="A890" s="1376" t="s">
        <v>2590</v>
      </c>
      <c r="B890" s="1377"/>
      <c r="C890" s="1440">
        <v>4467305</v>
      </c>
      <c r="D890" s="1440"/>
      <c r="E890" s="1440"/>
      <c r="F890" s="1377" t="s">
        <v>547</v>
      </c>
      <c r="G890" s="1377"/>
      <c r="H890" s="1377"/>
      <c r="I890" s="1377"/>
      <c r="J890" s="1377"/>
      <c r="K890" s="1441"/>
      <c r="L890" s="1441"/>
      <c r="M890" s="1441"/>
      <c r="N890" s="1411">
        <v>69</v>
      </c>
      <c r="O890" s="1411"/>
      <c r="P890" s="1411"/>
    </row>
    <row r="891" spans="1:16" ht="18" customHeight="1" x14ac:dyDescent="0.15">
      <c r="A891" s="1365"/>
      <c r="B891" s="1366"/>
      <c r="C891" s="62"/>
      <c r="D891" s="1365"/>
      <c r="E891" s="1366"/>
      <c r="F891" s="1365"/>
      <c r="G891" s="1367"/>
      <c r="H891" s="1367"/>
      <c r="I891" s="1367"/>
      <c r="J891" s="1366"/>
      <c r="K891" s="1429" t="s">
        <v>548</v>
      </c>
      <c r="L891" s="1447"/>
      <c r="M891" s="1430"/>
      <c r="N891" s="1431">
        <v>69</v>
      </c>
      <c r="O891" s="1457"/>
      <c r="P891" s="1432"/>
    </row>
    <row r="892" spans="1:16" ht="18" customHeight="1" x14ac:dyDescent="0.15">
      <c r="A892" s="1376" t="s">
        <v>2591</v>
      </c>
      <c r="B892" s="1377"/>
      <c r="C892" s="1440">
        <v>4466695</v>
      </c>
      <c r="D892" s="1440"/>
      <c r="E892" s="1440"/>
      <c r="F892" s="1377" t="s">
        <v>547</v>
      </c>
      <c r="G892" s="1377"/>
      <c r="H892" s="1377"/>
      <c r="I892" s="1377"/>
      <c r="J892" s="1377"/>
      <c r="K892" s="1441"/>
      <c r="L892" s="1441"/>
      <c r="M892" s="1441"/>
      <c r="N892" s="1411">
        <v>302</v>
      </c>
      <c r="O892" s="1411"/>
      <c r="P892" s="1411"/>
    </row>
    <row r="893" spans="1:16" ht="18" customHeight="1" x14ac:dyDescent="0.15">
      <c r="A893" s="1365"/>
      <c r="B893" s="1366"/>
      <c r="C893" s="62"/>
      <c r="D893" s="1365"/>
      <c r="E893" s="1366"/>
      <c r="F893" s="1365"/>
      <c r="G893" s="1367"/>
      <c r="H893" s="1367"/>
      <c r="I893" s="1367"/>
      <c r="J893" s="1366"/>
      <c r="K893" s="1429" t="s">
        <v>548</v>
      </c>
      <c r="L893" s="1447"/>
      <c r="M893" s="1430"/>
      <c r="N893" s="1431">
        <v>302</v>
      </c>
      <c r="O893" s="1457"/>
      <c r="P893" s="1432"/>
    </row>
    <row r="894" spans="1:16" ht="26.25" customHeight="1" x14ac:dyDescent="0.15">
      <c r="A894" s="1376" t="s">
        <v>2592</v>
      </c>
      <c r="B894" s="1377"/>
      <c r="C894" s="63" t="s">
        <v>2593</v>
      </c>
      <c r="D894" s="1378">
        <v>4468076</v>
      </c>
      <c r="E894" s="1378"/>
      <c r="F894" s="1377" t="s">
        <v>2218</v>
      </c>
      <c r="G894" s="1377"/>
      <c r="H894" s="1377"/>
      <c r="I894" s="1377"/>
      <c r="J894" s="1377"/>
      <c r="K894" s="1439">
        <v>17669</v>
      </c>
      <c r="L894" s="1439"/>
      <c r="M894" s="1439"/>
      <c r="N894" s="1446">
        <v>1310</v>
      </c>
      <c r="O894" s="1446"/>
      <c r="P894" s="1446"/>
    </row>
    <row r="895" spans="1:16" ht="18" customHeight="1" x14ac:dyDescent="0.15">
      <c r="A895" s="1365"/>
      <c r="B895" s="1366"/>
      <c r="C895" s="62"/>
      <c r="D895" s="1365"/>
      <c r="E895" s="1366"/>
      <c r="F895" s="1365"/>
      <c r="G895" s="1367"/>
      <c r="H895" s="1367"/>
      <c r="I895" s="1367"/>
      <c r="J895" s="1366"/>
      <c r="K895" s="1429" t="s">
        <v>548</v>
      </c>
      <c r="L895" s="1447"/>
      <c r="M895" s="1430"/>
      <c r="N895" s="1448">
        <v>1310</v>
      </c>
      <c r="O895" s="1449"/>
      <c r="P895" s="1450"/>
    </row>
    <row r="896" spans="1:16" ht="48.5" customHeight="1" x14ac:dyDescent="0.15">
      <c r="A896" s="1376" t="s">
        <v>2594</v>
      </c>
      <c r="B896" s="1377"/>
      <c r="C896" s="1368" t="s">
        <v>2595</v>
      </c>
      <c r="D896" s="1368"/>
      <c r="E896" s="1368"/>
      <c r="F896" s="1377" t="s">
        <v>2218</v>
      </c>
      <c r="G896" s="1377"/>
      <c r="H896" s="1377"/>
      <c r="I896" s="1377"/>
      <c r="J896" s="1377"/>
      <c r="K896" s="1439">
        <v>9533</v>
      </c>
      <c r="L896" s="1439"/>
      <c r="M896" s="1439"/>
      <c r="N896" s="1411">
        <v>469</v>
      </c>
      <c r="O896" s="1411"/>
      <c r="P896" s="1411"/>
    </row>
    <row r="897" spans="1:18" ht="18" customHeight="1" x14ac:dyDescent="0.15">
      <c r="A897" s="1365"/>
      <c r="B897" s="1366"/>
      <c r="C897" s="62"/>
      <c r="D897" s="1365"/>
      <c r="E897" s="1366"/>
      <c r="F897" s="1365"/>
      <c r="G897" s="1367"/>
      <c r="H897" s="1367"/>
      <c r="I897" s="1367"/>
      <c r="J897" s="1366"/>
      <c r="K897" s="1429" t="s">
        <v>548</v>
      </c>
      <c r="L897" s="1447"/>
      <c r="M897" s="1430"/>
      <c r="N897" s="1431">
        <v>469</v>
      </c>
      <c r="O897" s="1457"/>
      <c r="P897" s="1432"/>
    </row>
    <row r="898" spans="1:18" ht="18" customHeight="1" x14ac:dyDescent="0.15">
      <c r="A898" s="1376" t="s">
        <v>2596</v>
      </c>
      <c r="B898" s="1377"/>
      <c r="C898" s="1440">
        <v>4468754</v>
      </c>
      <c r="D898" s="1440"/>
      <c r="E898" s="1440"/>
      <c r="F898" s="1377" t="s">
        <v>547</v>
      </c>
      <c r="G898" s="1377"/>
      <c r="H898" s="1377"/>
      <c r="I898" s="1377"/>
      <c r="J898" s="1377"/>
      <c r="K898" s="1441"/>
      <c r="L898" s="1441"/>
      <c r="M898" s="1441"/>
      <c r="N898" s="1411">
        <v>69</v>
      </c>
      <c r="O898" s="1411"/>
      <c r="P898" s="1411"/>
    </row>
    <row r="899" spans="1:18" ht="18" customHeight="1" x14ac:dyDescent="0.15">
      <c r="A899" s="1365"/>
      <c r="B899" s="1366"/>
      <c r="C899" s="62"/>
      <c r="D899" s="1365"/>
      <c r="E899" s="1366"/>
      <c r="F899" s="1365"/>
      <c r="G899" s="1367"/>
      <c r="H899" s="1367"/>
      <c r="I899" s="1367"/>
      <c r="J899" s="1366"/>
      <c r="K899" s="1429" t="s">
        <v>548</v>
      </c>
      <c r="L899" s="1447"/>
      <c r="M899" s="1430"/>
      <c r="N899" s="1431">
        <v>69</v>
      </c>
      <c r="O899" s="1457"/>
      <c r="P899" s="1432"/>
    </row>
    <row r="900" spans="1:18" ht="18" customHeight="1" x14ac:dyDescent="0.15">
      <c r="A900" s="1376" t="s">
        <v>2597</v>
      </c>
      <c r="B900" s="1377"/>
      <c r="C900" s="1440">
        <v>4466906</v>
      </c>
      <c r="D900" s="1440"/>
      <c r="E900" s="1440"/>
      <c r="F900" s="1377" t="s">
        <v>547</v>
      </c>
      <c r="G900" s="1377"/>
      <c r="H900" s="1377"/>
      <c r="I900" s="1377"/>
      <c r="J900" s="1377"/>
      <c r="K900" s="1441"/>
      <c r="L900" s="1441"/>
      <c r="M900" s="1441"/>
      <c r="N900" s="1411">
        <v>300</v>
      </c>
      <c r="O900" s="1411"/>
      <c r="P900" s="1411"/>
    </row>
    <row r="901" spans="1:18" ht="18" customHeight="1" x14ac:dyDescent="0.15">
      <c r="A901" s="1365"/>
      <c r="B901" s="1366"/>
      <c r="C901" s="62"/>
      <c r="D901" s="1365"/>
      <c r="E901" s="1366"/>
      <c r="F901" s="1365"/>
      <c r="G901" s="1367"/>
      <c r="H901" s="1367"/>
      <c r="I901" s="1367"/>
      <c r="J901" s="1366"/>
      <c r="K901" s="1429" t="s">
        <v>548</v>
      </c>
      <c r="L901" s="1447"/>
      <c r="M901" s="1430"/>
      <c r="N901" s="1431">
        <v>300</v>
      </c>
      <c r="O901" s="1457"/>
      <c r="P901" s="1432"/>
    </row>
    <row r="902" spans="1:18" ht="18" customHeight="1" x14ac:dyDescent="0.15">
      <c r="A902" s="1376" t="s">
        <v>2598</v>
      </c>
      <c r="B902" s="1377"/>
      <c r="C902" s="1440">
        <v>4466909</v>
      </c>
      <c r="D902" s="1440"/>
      <c r="E902" s="1440"/>
      <c r="F902" s="1377" t="s">
        <v>547</v>
      </c>
      <c r="G902" s="1377"/>
      <c r="H902" s="1377"/>
      <c r="I902" s="1377"/>
      <c r="J902" s="1377"/>
      <c r="K902" s="1441"/>
      <c r="L902" s="1441"/>
      <c r="M902" s="1441"/>
      <c r="N902" s="1411">
        <v>300</v>
      </c>
      <c r="O902" s="1411"/>
      <c r="P902" s="1411"/>
    </row>
    <row r="903" spans="1:18" ht="18" customHeight="1" x14ac:dyDescent="0.15">
      <c r="A903" s="1365"/>
      <c r="B903" s="1366"/>
      <c r="C903" s="62"/>
      <c r="D903" s="1365"/>
      <c r="E903" s="1366"/>
      <c r="F903" s="1365"/>
      <c r="G903" s="1367"/>
      <c r="H903" s="1367"/>
      <c r="I903" s="1367"/>
      <c r="J903" s="1366"/>
      <c r="K903" s="1429" t="s">
        <v>548</v>
      </c>
      <c r="L903" s="1447"/>
      <c r="M903" s="1430"/>
      <c r="N903" s="1431">
        <v>300</v>
      </c>
      <c r="O903" s="1457"/>
      <c r="P903" s="1432"/>
    </row>
    <row r="904" spans="1:18" ht="18" customHeight="1" x14ac:dyDescent="0.15">
      <c r="A904" s="1376" t="s">
        <v>2599</v>
      </c>
      <c r="B904" s="1377"/>
      <c r="C904" s="1440">
        <v>4467559</v>
      </c>
      <c r="D904" s="1440"/>
      <c r="E904" s="1440"/>
      <c r="F904" s="1377" t="s">
        <v>547</v>
      </c>
      <c r="G904" s="1377"/>
      <c r="H904" s="1377"/>
      <c r="I904" s="1377"/>
      <c r="J904" s="1377"/>
      <c r="K904" s="1441"/>
      <c r="L904" s="1441"/>
      <c r="M904" s="1441"/>
      <c r="N904" s="1411">
        <v>300</v>
      </c>
      <c r="O904" s="1411"/>
      <c r="P904" s="1411"/>
    </row>
    <row r="905" spans="1:18" ht="18" customHeight="1" x14ac:dyDescent="0.15">
      <c r="A905" s="1365"/>
      <c r="B905" s="1366"/>
      <c r="C905" s="62"/>
      <c r="D905" s="1365"/>
      <c r="E905" s="1366"/>
      <c r="F905" s="1365"/>
      <c r="G905" s="1367"/>
      <c r="H905" s="1367"/>
      <c r="I905" s="1367"/>
      <c r="J905" s="1366"/>
      <c r="K905" s="1429" t="s">
        <v>548</v>
      </c>
      <c r="L905" s="1447"/>
      <c r="M905" s="1430"/>
      <c r="N905" s="1431">
        <v>300</v>
      </c>
      <c r="O905" s="1457"/>
      <c r="P905" s="1432"/>
    </row>
    <row r="906" spans="1:18" ht="17.75" customHeight="1" x14ac:dyDescent="0.15">
      <c r="A906" s="1376" t="s">
        <v>2600</v>
      </c>
      <c r="B906" s="1377"/>
      <c r="C906" s="1440">
        <v>4467562</v>
      </c>
      <c r="D906" s="1440"/>
      <c r="E906" s="1440"/>
      <c r="F906" s="1377" t="s">
        <v>547</v>
      </c>
      <c r="G906" s="1377"/>
      <c r="H906" s="1377"/>
      <c r="I906" s="1377"/>
      <c r="J906" s="1377"/>
      <c r="K906" s="1445"/>
      <c r="L906" s="1445"/>
      <c r="M906" s="1445"/>
      <c r="N906" s="1425">
        <v>300</v>
      </c>
      <c r="O906" s="1425"/>
      <c r="P906" s="1425"/>
    </row>
    <row r="907" spans="1:18" ht="29" customHeight="1" x14ac:dyDescent="0.15">
      <c r="A907" s="1428" t="s">
        <v>2543</v>
      </c>
      <c r="B907" s="1428"/>
      <c r="C907" s="1428"/>
      <c r="D907" s="1428"/>
      <c r="E907" s="1428"/>
      <c r="F907" s="1428"/>
      <c r="G907" s="1428"/>
      <c r="H907" s="1428"/>
      <c r="I907" s="1428"/>
      <c r="J907" s="1428"/>
      <c r="K907" s="1428"/>
      <c r="L907" s="1428"/>
      <c r="M907" s="1428"/>
      <c r="N907" s="1428"/>
      <c r="O907" s="1428"/>
      <c r="P907" s="1428"/>
      <c r="Q907" s="1428"/>
      <c r="R907" s="1428"/>
    </row>
    <row r="908" spans="1:18" ht="14.25" customHeight="1" x14ac:dyDescent="0.15">
      <c r="A908" s="53" t="s">
        <v>2601</v>
      </c>
      <c r="B908" s="1329"/>
      <c r="C908" s="1330"/>
      <c r="D908" s="1329"/>
      <c r="E908" s="1330"/>
      <c r="F908" s="1329"/>
      <c r="G908" s="1091"/>
      <c r="H908" s="1091"/>
      <c r="I908" s="1330"/>
      <c r="J908" s="1329"/>
      <c r="K908" s="1091"/>
      <c r="L908" s="1091"/>
      <c r="M908" s="1091"/>
      <c r="N908" s="1330"/>
      <c r="O908" s="1463" t="s">
        <v>548</v>
      </c>
      <c r="P908" s="1464"/>
      <c r="Q908" s="1402">
        <v>300</v>
      </c>
    </row>
    <row r="909" spans="1:18" ht="5" customHeight="1" x14ac:dyDescent="0.15">
      <c r="A909" s="1392" t="s">
        <v>2602</v>
      </c>
      <c r="B909" s="1365"/>
      <c r="C909" s="1366"/>
      <c r="D909" s="1365"/>
      <c r="E909" s="1366"/>
      <c r="F909" s="1365"/>
      <c r="G909" s="1367"/>
      <c r="H909" s="1367"/>
      <c r="I909" s="1366"/>
      <c r="J909" s="1365"/>
      <c r="K909" s="1367"/>
      <c r="L909" s="1367"/>
      <c r="M909" s="1367"/>
      <c r="N909" s="1366"/>
      <c r="O909" s="1465"/>
      <c r="P909" s="1466"/>
      <c r="Q909" s="1403"/>
    </row>
    <row r="910" spans="1:18" ht="18" customHeight="1" x14ac:dyDescent="0.15">
      <c r="A910" s="1392"/>
      <c r="B910" s="1376" t="s">
        <v>2603</v>
      </c>
      <c r="C910" s="1377"/>
      <c r="D910" s="1445"/>
      <c r="E910" s="1445"/>
      <c r="F910" s="1378">
        <v>4469066</v>
      </c>
      <c r="G910" s="1378"/>
      <c r="H910" s="1378"/>
      <c r="I910" s="1378"/>
      <c r="J910" s="1377" t="s">
        <v>547</v>
      </c>
      <c r="K910" s="1377"/>
      <c r="L910" s="1377"/>
      <c r="M910" s="1377"/>
      <c r="N910" s="1377"/>
      <c r="O910" s="1441"/>
      <c r="P910" s="1441"/>
      <c r="Q910" s="43">
        <v>300</v>
      </c>
    </row>
    <row r="911" spans="1:18" ht="18" customHeight="1" x14ac:dyDescent="0.15">
      <c r="A911" s="55"/>
      <c r="B911" s="1365"/>
      <c r="C911" s="1366"/>
      <c r="D911" s="1365"/>
      <c r="E911" s="1366"/>
      <c r="F911" s="1365"/>
      <c r="G911" s="1367"/>
      <c r="H911" s="1367"/>
      <c r="I911" s="1366"/>
      <c r="J911" s="1365"/>
      <c r="K911" s="1367"/>
      <c r="L911" s="1367"/>
      <c r="M911" s="1367"/>
      <c r="N911" s="1366"/>
      <c r="O911" s="1429" t="s">
        <v>548</v>
      </c>
      <c r="P911" s="1430"/>
      <c r="Q911" s="40">
        <v>300</v>
      </c>
    </row>
    <row r="912" spans="1:18" ht="16.5" customHeight="1" x14ac:dyDescent="0.15">
      <c r="A912" s="55"/>
      <c r="B912" s="1376" t="s">
        <v>2604</v>
      </c>
      <c r="C912" s="1377"/>
      <c r="D912" s="1368"/>
      <c r="E912" s="1368"/>
      <c r="F912" s="1378">
        <v>4467370</v>
      </c>
      <c r="G912" s="1378"/>
      <c r="H912" s="1378"/>
      <c r="I912" s="1378"/>
      <c r="J912" s="1377" t="s">
        <v>547</v>
      </c>
      <c r="K912" s="1377"/>
      <c r="L912" s="1377"/>
      <c r="M912" s="1377"/>
      <c r="N912" s="1377"/>
      <c r="O912" s="1368"/>
      <c r="P912" s="1368"/>
      <c r="Q912" s="75">
        <v>-53</v>
      </c>
    </row>
    <row r="913" spans="1:17" ht="18" customHeight="1" x14ac:dyDescent="0.15">
      <c r="A913" s="55"/>
      <c r="B913" s="1329"/>
      <c r="C913" s="1091"/>
      <c r="D913" s="1369"/>
      <c r="E913" s="1369"/>
      <c r="F913" s="1375">
        <v>4467379</v>
      </c>
      <c r="G913" s="1375"/>
      <c r="H913" s="1375"/>
      <c r="I913" s="1375"/>
      <c r="J913" s="1373" t="s">
        <v>547</v>
      </c>
      <c r="K913" s="1373"/>
      <c r="L913" s="1373"/>
      <c r="M913" s="1373"/>
      <c r="N913" s="1373"/>
      <c r="O913" s="1369"/>
      <c r="P913" s="1369"/>
      <c r="Q913" s="35">
        <v>53</v>
      </c>
    </row>
    <row r="914" spans="1:17" ht="19.5" customHeight="1" x14ac:dyDescent="0.15">
      <c r="A914" s="55"/>
      <c r="B914" s="1329"/>
      <c r="C914" s="1091"/>
      <c r="D914" s="1369"/>
      <c r="E914" s="1369"/>
      <c r="F914" s="1375">
        <v>4467380</v>
      </c>
      <c r="G914" s="1375"/>
      <c r="H914" s="1375"/>
      <c r="I914" s="1375"/>
      <c r="J914" s="1373" t="s">
        <v>547</v>
      </c>
      <c r="K914" s="1373"/>
      <c r="L914" s="1373"/>
      <c r="M914" s="1373"/>
      <c r="N914" s="1373"/>
      <c r="O914" s="1370"/>
      <c r="P914" s="1370"/>
      <c r="Q914" s="37">
        <v>229</v>
      </c>
    </row>
    <row r="915" spans="1:17" ht="18" customHeight="1" x14ac:dyDescent="0.15">
      <c r="A915" s="55"/>
      <c r="B915" s="1365"/>
      <c r="C915" s="1366"/>
      <c r="D915" s="1365"/>
      <c r="E915" s="1366"/>
      <c r="F915" s="1365"/>
      <c r="G915" s="1367"/>
      <c r="H915" s="1367"/>
      <c r="I915" s="1366"/>
      <c r="J915" s="1365"/>
      <c r="K915" s="1367"/>
      <c r="L915" s="1367"/>
      <c r="M915" s="1367"/>
      <c r="N915" s="1366"/>
      <c r="O915" s="1429" t="s">
        <v>548</v>
      </c>
      <c r="P915" s="1430"/>
      <c r="Q915" s="40">
        <v>229</v>
      </c>
    </row>
    <row r="916" spans="1:17" ht="18" customHeight="1" x14ac:dyDescent="0.15">
      <c r="A916" s="55"/>
      <c r="B916" s="1376" t="s">
        <v>2605</v>
      </c>
      <c r="C916" s="1377"/>
      <c r="D916" s="1445"/>
      <c r="E916" s="1445"/>
      <c r="F916" s="1378">
        <v>4464247</v>
      </c>
      <c r="G916" s="1378"/>
      <c r="H916" s="1378"/>
      <c r="I916" s="1378"/>
      <c r="J916" s="1377" t="s">
        <v>547</v>
      </c>
      <c r="K916" s="1377"/>
      <c r="L916" s="1377"/>
      <c r="M916" s="1377"/>
      <c r="N916" s="1377"/>
      <c r="O916" s="1441"/>
      <c r="P916" s="1441"/>
      <c r="Q916" s="43">
        <v>61</v>
      </c>
    </row>
    <row r="917" spans="1:17" ht="18" customHeight="1" x14ac:dyDescent="0.15">
      <c r="A917" s="55"/>
      <c r="B917" s="1365"/>
      <c r="C917" s="1366"/>
      <c r="D917" s="1365"/>
      <c r="E917" s="1366"/>
      <c r="F917" s="1365"/>
      <c r="G917" s="1367"/>
      <c r="H917" s="1367"/>
      <c r="I917" s="1366"/>
      <c r="J917" s="1365"/>
      <c r="K917" s="1367"/>
      <c r="L917" s="1367"/>
      <c r="M917" s="1367"/>
      <c r="N917" s="1366"/>
      <c r="O917" s="1429" t="s">
        <v>548</v>
      </c>
      <c r="P917" s="1430"/>
      <c r="Q917" s="40">
        <v>61</v>
      </c>
    </row>
    <row r="918" spans="1:17" ht="18" customHeight="1" x14ac:dyDescent="0.15">
      <c r="A918" s="55"/>
      <c r="B918" s="1376" t="s">
        <v>2606</v>
      </c>
      <c r="C918" s="1377"/>
      <c r="D918" s="1445"/>
      <c r="E918" s="1445"/>
      <c r="F918" s="1378">
        <v>4467169</v>
      </c>
      <c r="G918" s="1378"/>
      <c r="H918" s="1378"/>
      <c r="I918" s="1378"/>
      <c r="J918" s="1377" t="s">
        <v>547</v>
      </c>
      <c r="K918" s="1377"/>
      <c r="L918" s="1377"/>
      <c r="M918" s="1377"/>
      <c r="N918" s="1377"/>
      <c r="O918" s="1441"/>
      <c r="P918" s="1441"/>
      <c r="Q918" s="43">
        <v>61</v>
      </c>
    </row>
    <row r="919" spans="1:17" ht="18" customHeight="1" x14ac:dyDescent="0.15">
      <c r="A919" s="55"/>
      <c r="B919" s="1365"/>
      <c r="C919" s="1366"/>
      <c r="D919" s="1365"/>
      <c r="E919" s="1366"/>
      <c r="F919" s="1365"/>
      <c r="G919" s="1367"/>
      <c r="H919" s="1367"/>
      <c r="I919" s="1366"/>
      <c r="J919" s="1365"/>
      <c r="K919" s="1367"/>
      <c r="L919" s="1367"/>
      <c r="M919" s="1367"/>
      <c r="N919" s="1366"/>
      <c r="O919" s="1429" t="s">
        <v>548</v>
      </c>
      <c r="P919" s="1430"/>
      <c r="Q919" s="40">
        <v>61</v>
      </c>
    </row>
    <row r="920" spans="1:17" ht="18" customHeight="1" x14ac:dyDescent="0.15">
      <c r="A920" s="55"/>
      <c r="B920" s="1376" t="s">
        <v>2607</v>
      </c>
      <c r="C920" s="1377"/>
      <c r="D920" s="1445"/>
      <c r="E920" s="1445"/>
      <c r="F920" s="1378">
        <v>4465506</v>
      </c>
      <c r="G920" s="1378"/>
      <c r="H920" s="1378"/>
      <c r="I920" s="1378"/>
      <c r="J920" s="1377" t="s">
        <v>547</v>
      </c>
      <c r="K920" s="1377"/>
      <c r="L920" s="1377"/>
      <c r="M920" s="1377"/>
      <c r="N920" s="1377"/>
      <c r="O920" s="1441"/>
      <c r="P920" s="1441"/>
      <c r="Q920" s="43">
        <v>138</v>
      </c>
    </row>
    <row r="921" spans="1:17" ht="18" customHeight="1" x14ac:dyDescent="0.15">
      <c r="A921" s="55"/>
      <c r="B921" s="1365"/>
      <c r="C921" s="1366"/>
      <c r="D921" s="1365"/>
      <c r="E921" s="1366"/>
      <c r="F921" s="1365"/>
      <c r="G921" s="1367"/>
      <c r="H921" s="1367"/>
      <c r="I921" s="1366"/>
      <c r="J921" s="1365"/>
      <c r="K921" s="1367"/>
      <c r="L921" s="1367"/>
      <c r="M921" s="1367"/>
      <c r="N921" s="1366"/>
      <c r="O921" s="1429" t="s">
        <v>548</v>
      </c>
      <c r="P921" s="1430"/>
      <c r="Q921" s="40">
        <v>138</v>
      </c>
    </row>
    <row r="922" spans="1:17" ht="18" customHeight="1" x14ac:dyDescent="0.15">
      <c r="A922" s="55"/>
      <c r="B922" s="1376" t="s">
        <v>2608</v>
      </c>
      <c r="C922" s="1377"/>
      <c r="D922" s="1377" t="s">
        <v>2609</v>
      </c>
      <c r="E922" s="1377"/>
      <c r="F922" s="1378">
        <v>4466563</v>
      </c>
      <c r="G922" s="1378"/>
      <c r="H922" s="1378"/>
      <c r="I922" s="1378"/>
      <c r="J922" s="1377" t="s">
        <v>2218</v>
      </c>
      <c r="K922" s="1377"/>
      <c r="L922" s="1377"/>
      <c r="M922" s="1377"/>
      <c r="N922" s="1377"/>
      <c r="O922" s="1439">
        <v>23051</v>
      </c>
      <c r="P922" s="1439"/>
      <c r="Q922" s="43">
        <v>138</v>
      </c>
    </row>
    <row r="923" spans="1:17" ht="18" customHeight="1" x14ac:dyDescent="0.15">
      <c r="A923" s="55"/>
      <c r="B923" s="1365"/>
      <c r="C923" s="1366"/>
      <c r="D923" s="1365"/>
      <c r="E923" s="1366"/>
      <c r="F923" s="1365"/>
      <c r="G923" s="1367"/>
      <c r="H923" s="1367"/>
      <c r="I923" s="1366"/>
      <c r="J923" s="1365"/>
      <c r="K923" s="1367"/>
      <c r="L923" s="1367"/>
      <c r="M923" s="1367"/>
      <c r="N923" s="1366"/>
      <c r="O923" s="1429" t="s">
        <v>548</v>
      </c>
      <c r="P923" s="1430"/>
      <c r="Q923" s="40">
        <v>138</v>
      </c>
    </row>
    <row r="924" spans="1:17" ht="18" customHeight="1" x14ac:dyDescent="0.15">
      <c r="A924" s="55"/>
      <c r="B924" s="1376" t="s">
        <v>2610</v>
      </c>
      <c r="C924" s="1377"/>
      <c r="D924" s="1377" t="s">
        <v>2609</v>
      </c>
      <c r="E924" s="1377"/>
      <c r="F924" s="1378">
        <v>4466566</v>
      </c>
      <c r="G924" s="1378"/>
      <c r="H924" s="1378"/>
      <c r="I924" s="1378"/>
      <c r="J924" s="1377" t="s">
        <v>2218</v>
      </c>
      <c r="K924" s="1377"/>
      <c r="L924" s="1377"/>
      <c r="M924" s="1377"/>
      <c r="N924" s="1377"/>
      <c r="O924" s="1439">
        <v>23051</v>
      </c>
      <c r="P924" s="1439"/>
      <c r="Q924" s="43">
        <v>138</v>
      </c>
    </row>
    <row r="925" spans="1:17" ht="18" customHeight="1" x14ac:dyDescent="0.15">
      <c r="A925" s="55"/>
      <c r="B925" s="1365"/>
      <c r="C925" s="1366"/>
      <c r="D925" s="1365"/>
      <c r="E925" s="1366"/>
      <c r="F925" s="1365"/>
      <c r="G925" s="1367"/>
      <c r="H925" s="1367"/>
      <c r="I925" s="1366"/>
      <c r="J925" s="1365"/>
      <c r="K925" s="1367"/>
      <c r="L925" s="1367"/>
      <c r="M925" s="1367"/>
      <c r="N925" s="1366"/>
      <c r="O925" s="1429" t="s">
        <v>548</v>
      </c>
      <c r="P925" s="1430"/>
      <c r="Q925" s="40">
        <v>138</v>
      </c>
    </row>
    <row r="926" spans="1:17" ht="18" customHeight="1" x14ac:dyDescent="0.15">
      <c r="A926" s="55"/>
      <c r="B926" s="1376" t="s">
        <v>2611</v>
      </c>
      <c r="C926" s="1377"/>
      <c r="D926" s="1377" t="s">
        <v>2609</v>
      </c>
      <c r="E926" s="1377"/>
      <c r="F926" s="1378">
        <v>4466569</v>
      </c>
      <c r="G926" s="1378"/>
      <c r="H926" s="1378"/>
      <c r="I926" s="1378"/>
      <c r="J926" s="1377" t="s">
        <v>2218</v>
      </c>
      <c r="K926" s="1377"/>
      <c r="L926" s="1377"/>
      <c r="M926" s="1377"/>
      <c r="N926" s="1377"/>
      <c r="O926" s="1439">
        <v>23051</v>
      </c>
      <c r="P926" s="1439"/>
      <c r="Q926" s="43">
        <v>138</v>
      </c>
    </row>
    <row r="927" spans="1:17" ht="18" customHeight="1" x14ac:dyDescent="0.15">
      <c r="A927" s="55"/>
      <c r="B927" s="1365"/>
      <c r="C927" s="1366"/>
      <c r="D927" s="1365"/>
      <c r="E927" s="1366"/>
      <c r="F927" s="1365"/>
      <c r="G927" s="1367"/>
      <c r="H927" s="1367"/>
      <c r="I927" s="1366"/>
      <c r="J927" s="1365"/>
      <c r="K927" s="1367"/>
      <c r="L927" s="1367"/>
      <c r="M927" s="1367"/>
      <c r="N927" s="1366"/>
      <c r="O927" s="1429" t="s">
        <v>548</v>
      </c>
      <c r="P927" s="1430"/>
      <c r="Q927" s="40">
        <v>138</v>
      </c>
    </row>
    <row r="928" spans="1:17" ht="18" customHeight="1" x14ac:dyDescent="0.15">
      <c r="A928" s="55"/>
      <c r="B928" s="1376" t="s">
        <v>2612</v>
      </c>
      <c r="C928" s="1377"/>
      <c r="D928" s="1445"/>
      <c r="E928" s="1445"/>
      <c r="F928" s="1378">
        <v>4468175</v>
      </c>
      <c r="G928" s="1378"/>
      <c r="H928" s="1378"/>
      <c r="I928" s="1378"/>
      <c r="J928" s="1377" t="s">
        <v>547</v>
      </c>
      <c r="K928" s="1377"/>
      <c r="L928" s="1377"/>
      <c r="M928" s="1377"/>
      <c r="N928" s="1377"/>
      <c r="O928" s="1441"/>
      <c r="P928" s="1441"/>
      <c r="Q928" s="43">
        <v>138</v>
      </c>
    </row>
    <row r="929" spans="1:17" ht="18" customHeight="1" x14ac:dyDescent="0.15">
      <c r="A929" s="55"/>
      <c r="B929" s="1365"/>
      <c r="C929" s="1366"/>
      <c r="D929" s="1365"/>
      <c r="E929" s="1366"/>
      <c r="F929" s="1365"/>
      <c r="G929" s="1367"/>
      <c r="H929" s="1367"/>
      <c r="I929" s="1366"/>
      <c r="J929" s="1365"/>
      <c r="K929" s="1367"/>
      <c r="L929" s="1367"/>
      <c r="M929" s="1367"/>
      <c r="N929" s="1366"/>
      <c r="O929" s="1429" t="s">
        <v>548</v>
      </c>
      <c r="P929" s="1430"/>
      <c r="Q929" s="40">
        <v>138</v>
      </c>
    </row>
    <row r="930" spans="1:17" ht="18" customHeight="1" x14ac:dyDescent="0.15">
      <c r="A930" s="55"/>
      <c r="B930" s="1376" t="s">
        <v>2613</v>
      </c>
      <c r="C930" s="1377"/>
      <c r="D930" s="1445"/>
      <c r="E930" s="1445"/>
      <c r="F930" s="1378">
        <v>4468178</v>
      </c>
      <c r="G930" s="1378"/>
      <c r="H930" s="1378"/>
      <c r="I930" s="1378"/>
      <c r="J930" s="1377" t="s">
        <v>547</v>
      </c>
      <c r="K930" s="1377"/>
      <c r="L930" s="1377"/>
      <c r="M930" s="1377"/>
      <c r="N930" s="1377"/>
      <c r="O930" s="1441"/>
      <c r="P930" s="1441"/>
      <c r="Q930" s="43">
        <v>138</v>
      </c>
    </row>
    <row r="931" spans="1:17" ht="18" customHeight="1" x14ac:dyDescent="0.15">
      <c r="A931" s="55"/>
      <c r="B931" s="1365"/>
      <c r="C931" s="1366"/>
      <c r="D931" s="1365"/>
      <c r="E931" s="1366"/>
      <c r="F931" s="1365"/>
      <c r="G931" s="1367"/>
      <c r="H931" s="1367"/>
      <c r="I931" s="1366"/>
      <c r="J931" s="1365"/>
      <c r="K931" s="1367"/>
      <c r="L931" s="1367"/>
      <c r="M931" s="1367"/>
      <c r="N931" s="1366"/>
      <c r="O931" s="1429" t="s">
        <v>548</v>
      </c>
      <c r="P931" s="1430"/>
      <c r="Q931" s="40">
        <v>138</v>
      </c>
    </row>
    <row r="932" spans="1:17" ht="18" customHeight="1" x14ac:dyDescent="0.15">
      <c r="A932" s="55"/>
      <c r="B932" s="1376" t="s">
        <v>2614</v>
      </c>
      <c r="C932" s="1377"/>
      <c r="D932" s="1445"/>
      <c r="E932" s="1445"/>
      <c r="F932" s="1378">
        <v>4469434</v>
      </c>
      <c r="G932" s="1378"/>
      <c r="H932" s="1378"/>
      <c r="I932" s="1378"/>
      <c r="J932" s="1377" t="s">
        <v>547</v>
      </c>
      <c r="K932" s="1377"/>
      <c r="L932" s="1377"/>
      <c r="M932" s="1377"/>
      <c r="N932" s="1377"/>
      <c r="O932" s="1441"/>
      <c r="P932" s="1441"/>
      <c r="Q932" s="43">
        <v>138</v>
      </c>
    </row>
    <row r="933" spans="1:17" ht="18" customHeight="1" x14ac:dyDescent="0.15">
      <c r="A933" s="55"/>
      <c r="B933" s="1365"/>
      <c r="C933" s="1366"/>
      <c r="D933" s="1365"/>
      <c r="E933" s="1366"/>
      <c r="F933" s="1365"/>
      <c r="G933" s="1367"/>
      <c r="H933" s="1367"/>
      <c r="I933" s="1366"/>
      <c r="J933" s="1365"/>
      <c r="K933" s="1367"/>
      <c r="L933" s="1367"/>
      <c r="M933" s="1367"/>
      <c r="N933" s="1366"/>
      <c r="O933" s="1429" t="s">
        <v>548</v>
      </c>
      <c r="P933" s="1430"/>
      <c r="Q933" s="40">
        <v>138</v>
      </c>
    </row>
    <row r="934" spans="1:17" ht="18" customHeight="1" x14ac:dyDescent="0.15">
      <c r="A934" s="55"/>
      <c r="B934" s="1376" t="s">
        <v>2615</v>
      </c>
      <c r="C934" s="1377"/>
      <c r="D934" s="1445"/>
      <c r="E934" s="1445"/>
      <c r="F934" s="1378">
        <v>4463322</v>
      </c>
      <c r="G934" s="1378"/>
      <c r="H934" s="1378"/>
      <c r="I934" s="1378"/>
      <c r="J934" s="1377" t="s">
        <v>547</v>
      </c>
      <c r="K934" s="1377"/>
      <c r="L934" s="1377"/>
      <c r="M934" s="1377"/>
      <c r="N934" s="1377"/>
      <c r="O934" s="1441"/>
      <c r="P934" s="1441"/>
      <c r="Q934" s="43">
        <v>138</v>
      </c>
    </row>
    <row r="935" spans="1:17" ht="18" customHeight="1" x14ac:dyDescent="0.15">
      <c r="A935" s="55"/>
      <c r="B935" s="1365"/>
      <c r="C935" s="1366"/>
      <c r="D935" s="1365"/>
      <c r="E935" s="1366"/>
      <c r="F935" s="1365"/>
      <c r="G935" s="1367"/>
      <c r="H935" s="1367"/>
      <c r="I935" s="1366"/>
      <c r="J935" s="1365"/>
      <c r="K935" s="1367"/>
      <c r="L935" s="1367"/>
      <c r="M935" s="1367"/>
      <c r="N935" s="1366"/>
      <c r="O935" s="1429" t="s">
        <v>548</v>
      </c>
      <c r="P935" s="1430"/>
      <c r="Q935" s="40">
        <v>138</v>
      </c>
    </row>
    <row r="936" spans="1:17" ht="18" customHeight="1" x14ac:dyDescent="0.15">
      <c r="A936" s="55"/>
      <c r="B936" s="1376" t="s">
        <v>2616</v>
      </c>
      <c r="C936" s="1377"/>
      <c r="D936" s="1445"/>
      <c r="E936" s="1445"/>
      <c r="F936" s="1378">
        <v>4463477</v>
      </c>
      <c r="G936" s="1378"/>
      <c r="H936" s="1378"/>
      <c r="I936" s="1378"/>
      <c r="J936" s="1377" t="s">
        <v>547</v>
      </c>
      <c r="K936" s="1377"/>
      <c r="L936" s="1377"/>
      <c r="M936" s="1377"/>
      <c r="N936" s="1377"/>
      <c r="O936" s="1441"/>
      <c r="P936" s="1441"/>
      <c r="Q936" s="43">
        <v>159</v>
      </c>
    </row>
    <row r="937" spans="1:17" ht="18" customHeight="1" x14ac:dyDescent="0.15">
      <c r="A937" s="55"/>
      <c r="B937" s="1365"/>
      <c r="C937" s="1366"/>
      <c r="D937" s="1365"/>
      <c r="E937" s="1366"/>
      <c r="F937" s="1365"/>
      <c r="G937" s="1367"/>
      <c r="H937" s="1367"/>
      <c r="I937" s="1366"/>
      <c r="J937" s="1365"/>
      <c r="K937" s="1367"/>
      <c r="L937" s="1367"/>
      <c r="M937" s="1367"/>
      <c r="N937" s="1366"/>
      <c r="O937" s="1429" t="s">
        <v>548</v>
      </c>
      <c r="P937" s="1430"/>
      <c r="Q937" s="40">
        <v>159</v>
      </c>
    </row>
    <row r="938" spans="1:17" ht="18" customHeight="1" x14ac:dyDescent="0.15">
      <c r="A938" s="55"/>
      <c r="B938" s="1376" t="s">
        <v>2617</v>
      </c>
      <c r="C938" s="1377"/>
      <c r="D938" s="1445"/>
      <c r="E938" s="1445"/>
      <c r="F938" s="1378">
        <v>4462738</v>
      </c>
      <c r="G938" s="1378"/>
      <c r="H938" s="1378"/>
      <c r="I938" s="1378"/>
      <c r="J938" s="1377" t="s">
        <v>547</v>
      </c>
      <c r="K938" s="1377"/>
      <c r="L938" s="1377"/>
      <c r="M938" s="1377"/>
      <c r="N938" s="1377"/>
      <c r="O938" s="1441"/>
      <c r="P938" s="1441"/>
      <c r="Q938" s="43">
        <v>459</v>
      </c>
    </row>
    <row r="939" spans="1:17" ht="18" customHeight="1" x14ac:dyDescent="0.15">
      <c r="A939" s="55"/>
      <c r="B939" s="1365"/>
      <c r="C939" s="1366"/>
      <c r="D939" s="1365"/>
      <c r="E939" s="1366"/>
      <c r="F939" s="1365"/>
      <c r="G939" s="1367"/>
      <c r="H939" s="1367"/>
      <c r="I939" s="1366"/>
      <c r="J939" s="1365"/>
      <c r="K939" s="1367"/>
      <c r="L939" s="1367"/>
      <c r="M939" s="1367"/>
      <c r="N939" s="1366"/>
      <c r="O939" s="1429" t="s">
        <v>548</v>
      </c>
      <c r="P939" s="1430"/>
      <c r="Q939" s="40">
        <v>459</v>
      </c>
    </row>
    <row r="940" spans="1:17" ht="18" customHeight="1" x14ac:dyDescent="0.15">
      <c r="A940" s="55"/>
      <c r="B940" s="1376" t="s">
        <v>2618</v>
      </c>
      <c r="C940" s="1377"/>
      <c r="D940" s="1445"/>
      <c r="E940" s="1445"/>
      <c r="F940" s="1378">
        <v>4462874</v>
      </c>
      <c r="G940" s="1378"/>
      <c r="H940" s="1378"/>
      <c r="I940" s="1378"/>
      <c r="J940" s="1377" t="s">
        <v>547</v>
      </c>
      <c r="K940" s="1377"/>
      <c r="L940" s="1377"/>
      <c r="M940" s="1377"/>
      <c r="N940" s="1377"/>
      <c r="O940" s="1441"/>
      <c r="P940" s="1441"/>
      <c r="Q940" s="43">
        <v>159</v>
      </c>
    </row>
    <row r="941" spans="1:17" ht="18" customHeight="1" x14ac:dyDescent="0.15">
      <c r="A941" s="55"/>
      <c r="B941" s="1365"/>
      <c r="C941" s="1366"/>
      <c r="D941" s="1365"/>
      <c r="E941" s="1366"/>
      <c r="F941" s="1365"/>
      <c r="G941" s="1367"/>
      <c r="H941" s="1367"/>
      <c r="I941" s="1366"/>
      <c r="J941" s="1365"/>
      <c r="K941" s="1367"/>
      <c r="L941" s="1367"/>
      <c r="M941" s="1367"/>
      <c r="N941" s="1366"/>
      <c r="O941" s="1429" t="s">
        <v>548</v>
      </c>
      <c r="P941" s="1430"/>
      <c r="Q941" s="40">
        <v>159</v>
      </c>
    </row>
    <row r="942" spans="1:17" ht="18" customHeight="1" x14ac:dyDescent="0.15">
      <c r="A942" s="55"/>
      <c r="B942" s="1376" t="s">
        <v>2619</v>
      </c>
      <c r="C942" s="1377"/>
      <c r="D942" s="1445"/>
      <c r="E942" s="1445"/>
      <c r="F942" s="1378">
        <v>4463767</v>
      </c>
      <c r="G942" s="1378"/>
      <c r="H942" s="1378"/>
      <c r="I942" s="1378"/>
      <c r="J942" s="1377" t="s">
        <v>547</v>
      </c>
      <c r="K942" s="1377"/>
      <c r="L942" s="1377"/>
      <c r="M942" s="1377"/>
      <c r="N942" s="1377"/>
      <c r="O942" s="1441"/>
      <c r="P942" s="1441"/>
      <c r="Q942" s="43">
        <v>159</v>
      </c>
    </row>
    <row r="943" spans="1:17" ht="17.75" customHeight="1" x14ac:dyDescent="0.15">
      <c r="A943" s="56"/>
      <c r="B943" s="1365"/>
      <c r="C943" s="1366"/>
      <c r="D943" s="1365"/>
      <c r="E943" s="1366"/>
      <c r="F943" s="1365"/>
      <c r="G943" s="1367"/>
      <c r="H943" s="1367"/>
      <c r="I943" s="1366"/>
      <c r="J943" s="1365"/>
      <c r="K943" s="1367"/>
      <c r="L943" s="1367"/>
      <c r="M943" s="1367"/>
      <c r="N943" s="1366"/>
      <c r="O943" s="1429" t="s">
        <v>548</v>
      </c>
      <c r="P943" s="1430"/>
      <c r="Q943" s="40">
        <v>159</v>
      </c>
    </row>
    <row r="944" spans="1:17" ht="2" customHeight="1" x14ac:dyDescent="0.15"/>
    <row r="945" spans="1:16" ht="26" customHeight="1" x14ac:dyDescent="0.15">
      <c r="A945" s="1374" t="s">
        <v>2620</v>
      </c>
      <c r="B945" s="1373"/>
      <c r="C945" s="64" t="s">
        <v>2554</v>
      </c>
      <c r="D945" s="1375">
        <v>4464064</v>
      </c>
      <c r="E945" s="1375"/>
      <c r="F945" s="1373" t="s">
        <v>2218</v>
      </c>
      <c r="G945" s="1373"/>
      <c r="H945" s="1373"/>
      <c r="I945" s="1373"/>
      <c r="J945" s="1373"/>
      <c r="K945" s="1444">
        <v>57922</v>
      </c>
      <c r="L945" s="1444"/>
      <c r="M945" s="1444"/>
      <c r="N945" s="1423">
        <v>477</v>
      </c>
      <c r="O945" s="1423"/>
      <c r="P945" s="1423"/>
    </row>
    <row r="946" spans="1:16" ht="18" customHeight="1" x14ac:dyDescent="0.15">
      <c r="A946" s="1365"/>
      <c r="B946" s="1366"/>
      <c r="C946" s="62"/>
      <c r="D946" s="1365"/>
      <c r="E946" s="1366"/>
      <c r="F946" s="1365"/>
      <c r="G946" s="1367"/>
      <c r="H946" s="1367"/>
      <c r="I946" s="1367"/>
      <c r="J946" s="1366"/>
      <c r="K946" s="1429" t="s">
        <v>548</v>
      </c>
      <c r="L946" s="1447"/>
      <c r="M946" s="1430"/>
      <c r="N946" s="1431">
        <v>477</v>
      </c>
      <c r="O946" s="1457"/>
      <c r="P946" s="1432"/>
    </row>
    <row r="947" spans="1:16" ht="18" customHeight="1" x14ac:dyDescent="0.15">
      <c r="A947" s="1376" t="s">
        <v>2621</v>
      </c>
      <c r="B947" s="1377"/>
      <c r="C947" s="45"/>
      <c r="D947" s="1378">
        <v>4468181</v>
      </c>
      <c r="E947" s="1378"/>
      <c r="F947" s="1377" t="s">
        <v>547</v>
      </c>
      <c r="G947" s="1377"/>
      <c r="H947" s="1377"/>
      <c r="I947" s="1377"/>
      <c r="J947" s="1377"/>
      <c r="K947" s="1441"/>
      <c r="L947" s="1441"/>
      <c r="M947" s="1441"/>
      <c r="N947" s="1411">
        <v>159</v>
      </c>
      <c r="O947" s="1411"/>
      <c r="P947" s="1411"/>
    </row>
    <row r="948" spans="1:16" ht="18" customHeight="1" x14ac:dyDescent="0.15">
      <c r="A948" s="1365"/>
      <c r="B948" s="1366"/>
      <c r="C948" s="62"/>
      <c r="D948" s="1365"/>
      <c r="E948" s="1366"/>
      <c r="F948" s="1365"/>
      <c r="G948" s="1367"/>
      <c r="H948" s="1367"/>
      <c r="I948" s="1367"/>
      <c r="J948" s="1366"/>
      <c r="K948" s="1429" t="s">
        <v>548</v>
      </c>
      <c r="L948" s="1447"/>
      <c r="M948" s="1430"/>
      <c r="N948" s="1431">
        <v>159</v>
      </c>
      <c r="O948" s="1457"/>
      <c r="P948" s="1432"/>
    </row>
    <row r="949" spans="1:16" ht="18" customHeight="1" x14ac:dyDescent="0.15">
      <c r="A949" s="1376" t="s">
        <v>2622</v>
      </c>
      <c r="B949" s="1377"/>
      <c r="C949" s="45"/>
      <c r="D949" s="1378">
        <v>4466340</v>
      </c>
      <c r="E949" s="1378"/>
      <c r="F949" s="1377" t="s">
        <v>547</v>
      </c>
      <c r="G949" s="1377"/>
      <c r="H949" s="1377"/>
      <c r="I949" s="1377"/>
      <c r="J949" s="1377"/>
      <c r="K949" s="1441"/>
      <c r="L949" s="1441"/>
      <c r="M949" s="1441"/>
      <c r="N949" s="1411">
        <v>159</v>
      </c>
      <c r="O949" s="1411"/>
      <c r="P949" s="1411"/>
    </row>
    <row r="950" spans="1:16" ht="18" customHeight="1" x14ac:dyDescent="0.15">
      <c r="A950" s="1365"/>
      <c r="B950" s="1366"/>
      <c r="C950" s="62"/>
      <c r="D950" s="1365"/>
      <c r="E950" s="1366"/>
      <c r="F950" s="1365"/>
      <c r="G950" s="1367"/>
      <c r="H950" s="1367"/>
      <c r="I950" s="1367"/>
      <c r="J950" s="1366"/>
      <c r="K950" s="1429" t="s">
        <v>548</v>
      </c>
      <c r="L950" s="1447"/>
      <c r="M950" s="1430"/>
      <c r="N950" s="1431">
        <v>159</v>
      </c>
      <c r="O950" s="1457"/>
      <c r="P950" s="1432"/>
    </row>
    <row r="951" spans="1:16" ht="18" customHeight="1" x14ac:dyDescent="0.15">
      <c r="A951" s="1376" t="s">
        <v>2623</v>
      </c>
      <c r="B951" s="1377"/>
      <c r="C951" s="45"/>
      <c r="D951" s="1378">
        <v>4466321</v>
      </c>
      <c r="E951" s="1378"/>
      <c r="F951" s="1377" t="s">
        <v>547</v>
      </c>
      <c r="G951" s="1377"/>
      <c r="H951" s="1377"/>
      <c r="I951" s="1377"/>
      <c r="J951" s="1377"/>
      <c r="K951" s="1441"/>
      <c r="L951" s="1441"/>
      <c r="M951" s="1441"/>
      <c r="N951" s="1411">
        <v>159</v>
      </c>
      <c r="O951" s="1411"/>
      <c r="P951" s="1411"/>
    </row>
    <row r="952" spans="1:16" ht="18" customHeight="1" x14ac:dyDescent="0.15">
      <c r="A952" s="1365"/>
      <c r="B952" s="1366"/>
      <c r="C952" s="62"/>
      <c r="D952" s="1365"/>
      <c r="E952" s="1366"/>
      <c r="F952" s="1365"/>
      <c r="G952" s="1367"/>
      <c r="H952" s="1367"/>
      <c r="I952" s="1367"/>
      <c r="J952" s="1366"/>
      <c r="K952" s="1429" t="s">
        <v>548</v>
      </c>
      <c r="L952" s="1447"/>
      <c r="M952" s="1430"/>
      <c r="N952" s="1431">
        <v>159</v>
      </c>
      <c r="O952" s="1457"/>
      <c r="P952" s="1432"/>
    </row>
    <row r="953" spans="1:16" ht="18" customHeight="1" x14ac:dyDescent="0.15">
      <c r="A953" s="1376" t="s">
        <v>2624</v>
      </c>
      <c r="B953" s="1377"/>
      <c r="C953" s="45"/>
      <c r="D953" s="1378">
        <v>4466645</v>
      </c>
      <c r="E953" s="1378"/>
      <c r="F953" s="1377" t="s">
        <v>547</v>
      </c>
      <c r="G953" s="1377"/>
      <c r="H953" s="1377"/>
      <c r="I953" s="1377"/>
      <c r="J953" s="1377"/>
      <c r="K953" s="1441"/>
      <c r="L953" s="1441"/>
      <c r="M953" s="1441"/>
      <c r="N953" s="1411">
        <v>477</v>
      </c>
      <c r="O953" s="1411"/>
      <c r="P953" s="1411"/>
    </row>
    <row r="954" spans="1:16" ht="18" customHeight="1" x14ac:dyDescent="0.15">
      <c r="A954" s="1365"/>
      <c r="B954" s="1366"/>
      <c r="C954" s="62"/>
      <c r="D954" s="1365"/>
      <c r="E954" s="1366"/>
      <c r="F954" s="1365"/>
      <c r="G954" s="1367"/>
      <c r="H954" s="1367"/>
      <c r="I954" s="1367"/>
      <c r="J954" s="1366"/>
      <c r="K954" s="1429" t="s">
        <v>548</v>
      </c>
      <c r="L954" s="1447"/>
      <c r="M954" s="1430"/>
      <c r="N954" s="1431">
        <v>477</v>
      </c>
      <c r="O954" s="1457"/>
      <c r="P954" s="1432"/>
    </row>
    <row r="955" spans="1:16" ht="18" customHeight="1" x14ac:dyDescent="0.15">
      <c r="A955" s="1376" t="s">
        <v>2625</v>
      </c>
      <c r="B955" s="1377"/>
      <c r="C955" s="45"/>
      <c r="D955" s="1378">
        <v>4467949</v>
      </c>
      <c r="E955" s="1378"/>
      <c r="F955" s="1377" t="s">
        <v>547</v>
      </c>
      <c r="G955" s="1377"/>
      <c r="H955" s="1377"/>
      <c r="I955" s="1377"/>
      <c r="J955" s="1377"/>
      <c r="K955" s="1441"/>
      <c r="L955" s="1441"/>
      <c r="M955" s="1441"/>
      <c r="N955" s="1411">
        <v>159</v>
      </c>
      <c r="O955" s="1411"/>
      <c r="P955" s="1411"/>
    </row>
    <row r="956" spans="1:16" ht="18" customHeight="1" x14ac:dyDescent="0.15">
      <c r="A956" s="1365"/>
      <c r="B956" s="1366"/>
      <c r="C956" s="62"/>
      <c r="D956" s="1365"/>
      <c r="E956" s="1366"/>
      <c r="F956" s="1365"/>
      <c r="G956" s="1367"/>
      <c r="H956" s="1367"/>
      <c r="I956" s="1367"/>
      <c r="J956" s="1366"/>
      <c r="K956" s="1429" t="s">
        <v>548</v>
      </c>
      <c r="L956" s="1447"/>
      <c r="M956" s="1430"/>
      <c r="N956" s="1431">
        <v>159</v>
      </c>
      <c r="O956" s="1457"/>
      <c r="P956" s="1432"/>
    </row>
    <row r="957" spans="1:16" ht="16.5" customHeight="1" x14ac:dyDescent="0.15">
      <c r="A957" s="1376" t="s">
        <v>2626</v>
      </c>
      <c r="B957" s="1377"/>
      <c r="C957" s="1368"/>
      <c r="D957" s="1378">
        <v>4464959</v>
      </c>
      <c r="E957" s="1378"/>
      <c r="F957" s="1377" t="s">
        <v>547</v>
      </c>
      <c r="G957" s="1377"/>
      <c r="H957" s="1377"/>
      <c r="I957" s="1377"/>
      <c r="J957" s="1377"/>
      <c r="K957" s="1368"/>
      <c r="L957" s="1368"/>
      <c r="M957" s="1368"/>
      <c r="N957" s="1425">
        <v>26</v>
      </c>
      <c r="O957" s="1425"/>
      <c r="P957" s="1425"/>
    </row>
    <row r="958" spans="1:16" ht="18" customHeight="1" x14ac:dyDescent="0.15">
      <c r="A958" s="1329"/>
      <c r="B958" s="1091"/>
      <c r="C958" s="1369"/>
      <c r="D958" s="1375">
        <v>4464960</v>
      </c>
      <c r="E958" s="1375"/>
      <c r="F958" s="1373" t="s">
        <v>547</v>
      </c>
      <c r="G958" s="1373"/>
      <c r="H958" s="1373"/>
      <c r="I958" s="1373"/>
      <c r="J958" s="1373"/>
      <c r="K958" s="1369"/>
      <c r="L958" s="1369"/>
      <c r="M958" s="1369"/>
      <c r="N958" s="1424">
        <v>13</v>
      </c>
      <c r="O958" s="1424"/>
      <c r="P958" s="1424"/>
    </row>
    <row r="959" spans="1:16" ht="18" customHeight="1" x14ac:dyDescent="0.15">
      <c r="A959" s="1329"/>
      <c r="B959" s="1091"/>
      <c r="C959" s="1369"/>
      <c r="D959" s="1375">
        <v>4464961</v>
      </c>
      <c r="E959" s="1375"/>
      <c r="F959" s="1373" t="s">
        <v>547</v>
      </c>
      <c r="G959" s="1373"/>
      <c r="H959" s="1373"/>
      <c r="I959" s="1373"/>
      <c r="J959" s="1373"/>
      <c r="K959" s="1369"/>
      <c r="L959" s="1369"/>
      <c r="M959" s="1369"/>
      <c r="N959" s="1424">
        <v>247</v>
      </c>
      <c r="O959" s="1424"/>
      <c r="P959" s="1424"/>
    </row>
    <row r="960" spans="1:16" ht="19.5" customHeight="1" x14ac:dyDescent="0.15">
      <c r="A960" s="1329"/>
      <c r="B960" s="1091"/>
      <c r="C960" s="1369"/>
      <c r="D960" s="1375">
        <v>4464962</v>
      </c>
      <c r="E960" s="1375"/>
      <c r="F960" s="1373" t="s">
        <v>547</v>
      </c>
      <c r="G960" s="1373"/>
      <c r="H960" s="1373"/>
      <c r="I960" s="1373"/>
      <c r="J960" s="1373"/>
      <c r="K960" s="1370"/>
      <c r="L960" s="1370"/>
      <c r="M960" s="1370"/>
      <c r="N960" s="1423">
        <v>35</v>
      </c>
      <c r="O960" s="1423"/>
      <c r="P960" s="1423"/>
    </row>
    <row r="961" spans="1:16" ht="18" customHeight="1" x14ac:dyDescent="0.15">
      <c r="A961" s="1365"/>
      <c r="B961" s="1366"/>
      <c r="C961" s="62"/>
      <c r="D961" s="1365"/>
      <c r="E961" s="1366"/>
      <c r="F961" s="1365"/>
      <c r="G961" s="1367"/>
      <c r="H961" s="1367"/>
      <c r="I961" s="1367"/>
      <c r="J961" s="1366"/>
      <c r="K961" s="1429" t="s">
        <v>548</v>
      </c>
      <c r="L961" s="1447"/>
      <c r="M961" s="1430"/>
      <c r="N961" s="1431">
        <v>321</v>
      </c>
      <c r="O961" s="1457"/>
      <c r="P961" s="1432"/>
    </row>
    <row r="962" spans="1:16" ht="16.5" customHeight="1" x14ac:dyDescent="0.15">
      <c r="A962" s="1376" t="s">
        <v>2627</v>
      </c>
      <c r="B962" s="1377"/>
      <c r="C962" s="1368"/>
      <c r="D962" s="1378">
        <v>4468757</v>
      </c>
      <c r="E962" s="1378"/>
      <c r="F962" s="1377" t="s">
        <v>547</v>
      </c>
      <c r="G962" s="1377"/>
      <c r="H962" s="1377"/>
      <c r="I962" s="1377"/>
      <c r="J962" s="1377"/>
      <c r="K962" s="1368"/>
      <c r="L962" s="1368"/>
      <c r="M962" s="1368"/>
      <c r="N962" s="1425">
        <v>13</v>
      </c>
      <c r="O962" s="1425"/>
      <c r="P962" s="1425"/>
    </row>
    <row r="963" spans="1:16" ht="18" customHeight="1" x14ac:dyDescent="0.15">
      <c r="A963" s="1329"/>
      <c r="B963" s="1091"/>
      <c r="C963" s="1369"/>
      <c r="D963" s="1375">
        <v>4468758</v>
      </c>
      <c r="E963" s="1375"/>
      <c r="F963" s="1373" t="s">
        <v>547</v>
      </c>
      <c r="G963" s="1373"/>
      <c r="H963" s="1373"/>
      <c r="I963" s="1373"/>
      <c r="J963" s="1373"/>
      <c r="K963" s="1369"/>
      <c r="L963" s="1369"/>
      <c r="M963" s="1369"/>
      <c r="N963" s="1424">
        <v>13</v>
      </c>
      <c r="O963" s="1424"/>
      <c r="P963" s="1424"/>
    </row>
    <row r="964" spans="1:16" ht="18" customHeight="1" x14ac:dyDescent="0.15">
      <c r="A964" s="1329"/>
      <c r="B964" s="1091"/>
      <c r="C964" s="1369"/>
      <c r="D964" s="1375">
        <v>4468759</v>
      </c>
      <c r="E964" s="1375"/>
      <c r="F964" s="1373" t="s">
        <v>547</v>
      </c>
      <c r="G964" s="1373"/>
      <c r="H964" s="1373"/>
      <c r="I964" s="1373"/>
      <c r="J964" s="1373"/>
      <c r="K964" s="1369"/>
      <c r="L964" s="1369"/>
      <c r="M964" s="1369"/>
      <c r="N964" s="1424">
        <v>26</v>
      </c>
      <c r="O964" s="1424"/>
      <c r="P964" s="1424"/>
    </row>
    <row r="965" spans="1:16" ht="19.5" customHeight="1" x14ac:dyDescent="0.15">
      <c r="A965" s="1329"/>
      <c r="B965" s="1091"/>
      <c r="C965" s="1369"/>
      <c r="D965" s="1375">
        <v>4468760</v>
      </c>
      <c r="E965" s="1375"/>
      <c r="F965" s="1373" t="s">
        <v>547</v>
      </c>
      <c r="G965" s="1373"/>
      <c r="H965" s="1373"/>
      <c r="I965" s="1373"/>
      <c r="J965" s="1373"/>
      <c r="K965" s="1370"/>
      <c r="L965" s="1370"/>
      <c r="M965" s="1370"/>
      <c r="N965" s="1423">
        <v>35</v>
      </c>
      <c r="O965" s="1423"/>
      <c r="P965" s="1423"/>
    </row>
    <row r="966" spans="1:16" ht="18" customHeight="1" x14ac:dyDescent="0.15">
      <c r="A966" s="1365"/>
      <c r="B966" s="1366"/>
      <c r="C966" s="62"/>
      <c r="D966" s="1365"/>
      <c r="E966" s="1366"/>
      <c r="F966" s="1365"/>
      <c r="G966" s="1367"/>
      <c r="H966" s="1367"/>
      <c r="I966" s="1367"/>
      <c r="J966" s="1366"/>
      <c r="K966" s="1429" t="s">
        <v>548</v>
      </c>
      <c r="L966" s="1447"/>
      <c r="M966" s="1430"/>
      <c r="N966" s="1431">
        <v>87</v>
      </c>
      <c r="O966" s="1457"/>
      <c r="P966" s="1432"/>
    </row>
    <row r="967" spans="1:16" ht="16.5" customHeight="1" x14ac:dyDescent="0.15">
      <c r="A967" s="1376" t="s">
        <v>2628</v>
      </c>
      <c r="B967" s="1377"/>
      <c r="C967" s="1368"/>
      <c r="D967" s="1378">
        <v>4462877</v>
      </c>
      <c r="E967" s="1378"/>
      <c r="F967" s="1377" t="s">
        <v>547</v>
      </c>
      <c r="G967" s="1377"/>
      <c r="H967" s="1377"/>
      <c r="I967" s="1377"/>
      <c r="J967" s="1377"/>
      <c r="K967" s="1368"/>
      <c r="L967" s="1368"/>
      <c r="M967" s="1368"/>
      <c r="N967" s="1425">
        <v>51</v>
      </c>
      <c r="O967" s="1425"/>
      <c r="P967" s="1425"/>
    </row>
    <row r="968" spans="1:16" ht="18" customHeight="1" x14ac:dyDescent="0.15">
      <c r="A968" s="1329"/>
      <c r="B968" s="1091"/>
      <c r="C968" s="1369"/>
      <c r="D968" s="1375">
        <v>4462878</v>
      </c>
      <c r="E968" s="1375"/>
      <c r="F968" s="1373" t="s">
        <v>547</v>
      </c>
      <c r="G968" s="1373"/>
      <c r="H968" s="1373"/>
      <c r="I968" s="1373"/>
      <c r="J968" s="1373"/>
      <c r="K968" s="1369"/>
      <c r="L968" s="1369"/>
      <c r="M968" s="1369"/>
      <c r="N968" s="1424">
        <v>130</v>
      </c>
      <c r="O968" s="1424"/>
      <c r="P968" s="1424"/>
    </row>
    <row r="969" spans="1:16" ht="18" customHeight="1" x14ac:dyDescent="0.15">
      <c r="A969" s="1329"/>
      <c r="B969" s="1091"/>
      <c r="C969" s="1369"/>
      <c r="D969" s="1375">
        <v>4462879</v>
      </c>
      <c r="E969" s="1375"/>
      <c r="F969" s="1373" t="s">
        <v>547</v>
      </c>
      <c r="G969" s="1373"/>
      <c r="H969" s="1373"/>
      <c r="I969" s="1373"/>
      <c r="J969" s="1373"/>
      <c r="K969" s="1369"/>
      <c r="L969" s="1369"/>
      <c r="M969" s="1369"/>
      <c r="N969" s="1424">
        <v>146.05000000000001</v>
      </c>
      <c r="O969" s="1424"/>
      <c r="P969" s="1424"/>
    </row>
    <row r="970" spans="1:16" ht="18" customHeight="1" x14ac:dyDescent="0.15">
      <c r="A970" s="1329"/>
      <c r="B970" s="1091"/>
      <c r="C970" s="1369"/>
      <c r="D970" s="1375">
        <v>4462880</v>
      </c>
      <c r="E970" s="1375"/>
      <c r="F970" s="1373" t="s">
        <v>547</v>
      </c>
      <c r="G970" s="1373"/>
      <c r="H970" s="1373"/>
      <c r="I970" s="1373"/>
      <c r="J970" s="1373"/>
      <c r="K970" s="1369"/>
      <c r="L970" s="1369"/>
      <c r="M970" s="1369"/>
      <c r="N970" s="1424">
        <v>168</v>
      </c>
      <c r="O970" s="1424"/>
      <c r="P970" s="1424"/>
    </row>
    <row r="971" spans="1:16" ht="18" customHeight="1" x14ac:dyDescent="0.15">
      <c r="A971" s="1329"/>
      <c r="B971" s="1091"/>
      <c r="C971" s="1369"/>
      <c r="D971" s="1375">
        <v>4462881</v>
      </c>
      <c r="E971" s="1375"/>
      <c r="F971" s="1373" t="s">
        <v>547</v>
      </c>
      <c r="G971" s="1373"/>
      <c r="H971" s="1373"/>
      <c r="I971" s="1373"/>
      <c r="J971" s="1373"/>
      <c r="K971" s="1369"/>
      <c r="L971" s="1369"/>
      <c r="M971" s="1369"/>
      <c r="N971" s="1424">
        <v>262.05</v>
      </c>
      <c r="O971" s="1424"/>
      <c r="P971" s="1424"/>
    </row>
    <row r="972" spans="1:16" ht="18" customHeight="1" x14ac:dyDescent="0.15">
      <c r="A972" s="1329"/>
      <c r="B972" s="1091"/>
      <c r="C972" s="1369"/>
      <c r="D972" s="1375">
        <v>4462882</v>
      </c>
      <c r="E972" s="1375"/>
      <c r="F972" s="1373" t="s">
        <v>547</v>
      </c>
      <c r="G972" s="1373"/>
      <c r="H972" s="1373"/>
      <c r="I972" s="1373"/>
      <c r="J972" s="1373"/>
      <c r="K972" s="1369"/>
      <c r="L972" s="1369"/>
      <c r="M972" s="1369"/>
      <c r="N972" s="1459">
        <v>1880.23</v>
      </c>
      <c r="O972" s="1459"/>
      <c r="P972" s="1459"/>
    </row>
    <row r="973" spans="1:16" ht="19.5" customHeight="1" x14ac:dyDescent="0.15">
      <c r="A973" s="1329"/>
      <c r="B973" s="1091"/>
      <c r="C973" s="1369"/>
      <c r="D973" s="1375">
        <v>4462883</v>
      </c>
      <c r="E973" s="1375"/>
      <c r="F973" s="1373" t="s">
        <v>547</v>
      </c>
      <c r="G973" s="1373"/>
      <c r="H973" s="1373"/>
      <c r="I973" s="1373"/>
      <c r="J973" s="1373"/>
      <c r="K973" s="1370"/>
      <c r="L973" s="1370"/>
      <c r="M973" s="1370"/>
      <c r="N973" s="1454">
        <v>2939</v>
      </c>
      <c r="O973" s="1454"/>
      <c r="P973" s="1454"/>
    </row>
    <row r="974" spans="1:16" ht="18" customHeight="1" x14ac:dyDescent="0.15">
      <c r="A974" s="1365"/>
      <c r="B974" s="1366"/>
      <c r="C974" s="62"/>
      <c r="D974" s="1365"/>
      <c r="E974" s="1366"/>
      <c r="F974" s="1365"/>
      <c r="G974" s="1367"/>
      <c r="H974" s="1367"/>
      <c r="I974" s="1367"/>
      <c r="J974" s="1366"/>
      <c r="K974" s="1429" t="s">
        <v>548</v>
      </c>
      <c r="L974" s="1447"/>
      <c r="M974" s="1430"/>
      <c r="N974" s="1448">
        <v>5576.33</v>
      </c>
      <c r="O974" s="1449"/>
      <c r="P974" s="1450"/>
    </row>
    <row r="975" spans="1:16" ht="16.5" customHeight="1" x14ac:dyDescent="0.15">
      <c r="A975" s="1376" t="s">
        <v>2629</v>
      </c>
      <c r="B975" s="1377"/>
      <c r="C975" s="63" t="s">
        <v>2609</v>
      </c>
      <c r="D975" s="1378">
        <v>4466611</v>
      </c>
      <c r="E975" s="1378"/>
      <c r="F975" s="1377" t="s">
        <v>2218</v>
      </c>
      <c r="G975" s="1377"/>
      <c r="H975" s="1377"/>
      <c r="I975" s="1377"/>
      <c r="J975" s="1377"/>
      <c r="K975" s="1378">
        <v>23051</v>
      </c>
      <c r="L975" s="1378"/>
      <c r="M975" s="1378"/>
      <c r="N975" s="1425">
        <v>127</v>
      </c>
      <c r="O975" s="1425"/>
      <c r="P975" s="1425"/>
    </row>
    <row r="976" spans="1:16" ht="18" customHeight="1" x14ac:dyDescent="0.15">
      <c r="A976" s="1329"/>
      <c r="B976" s="1091"/>
      <c r="C976" s="64" t="s">
        <v>2609</v>
      </c>
      <c r="D976" s="1375">
        <v>4466612</v>
      </c>
      <c r="E976" s="1375"/>
      <c r="F976" s="1373" t="s">
        <v>2218</v>
      </c>
      <c r="G976" s="1373"/>
      <c r="H976" s="1373"/>
      <c r="I976" s="1373"/>
      <c r="J976" s="1373"/>
      <c r="K976" s="1375">
        <v>23051</v>
      </c>
      <c r="L976" s="1375"/>
      <c r="M976" s="1375"/>
      <c r="N976" s="1424">
        <v>130</v>
      </c>
      <c r="O976" s="1424"/>
      <c r="P976" s="1424"/>
    </row>
    <row r="977" spans="1:18" ht="18" customHeight="1" x14ac:dyDescent="0.15">
      <c r="A977" s="1329"/>
      <c r="B977" s="1091"/>
      <c r="C977" s="64" t="s">
        <v>2609</v>
      </c>
      <c r="D977" s="1375">
        <v>4466613</v>
      </c>
      <c r="E977" s="1375"/>
      <c r="F977" s="1373" t="s">
        <v>2218</v>
      </c>
      <c r="G977" s="1373"/>
      <c r="H977" s="1373"/>
      <c r="I977" s="1373"/>
      <c r="J977" s="1373"/>
      <c r="K977" s="1375">
        <v>23051</v>
      </c>
      <c r="L977" s="1375"/>
      <c r="M977" s="1375"/>
      <c r="N977" s="1424">
        <v>262.05</v>
      </c>
      <c r="O977" s="1424"/>
      <c r="P977" s="1424"/>
    </row>
    <row r="978" spans="1:18" ht="18" customHeight="1" x14ac:dyDescent="0.15">
      <c r="A978" s="1329"/>
      <c r="B978" s="1091"/>
      <c r="C978" s="64" t="s">
        <v>2609</v>
      </c>
      <c r="D978" s="1375">
        <v>4466614</v>
      </c>
      <c r="E978" s="1375"/>
      <c r="F978" s="1373" t="s">
        <v>2218</v>
      </c>
      <c r="G978" s="1373"/>
      <c r="H978" s="1373"/>
      <c r="I978" s="1373"/>
      <c r="J978" s="1373"/>
      <c r="K978" s="1375">
        <v>23051</v>
      </c>
      <c r="L978" s="1375"/>
      <c r="M978" s="1375"/>
      <c r="N978" s="1424">
        <v>900</v>
      </c>
      <c r="O978" s="1424"/>
      <c r="P978" s="1424"/>
    </row>
    <row r="979" spans="1:18" ht="19.25" customHeight="1" x14ac:dyDescent="0.15">
      <c r="A979" s="1329"/>
      <c r="B979" s="1091"/>
      <c r="C979" s="64" t="s">
        <v>2609</v>
      </c>
      <c r="D979" s="1375">
        <v>4466615</v>
      </c>
      <c r="E979" s="1375"/>
      <c r="F979" s="1373" t="s">
        <v>2218</v>
      </c>
      <c r="G979" s="1373"/>
      <c r="H979" s="1373"/>
      <c r="I979" s="1373"/>
      <c r="J979" s="1373"/>
      <c r="K979" s="1375">
        <v>23051</v>
      </c>
      <c r="L979" s="1375"/>
      <c r="M979" s="1375"/>
      <c r="N979" s="1459">
        <v>1841</v>
      </c>
      <c r="O979" s="1459"/>
      <c r="P979" s="1459"/>
    </row>
    <row r="980" spans="1:18" ht="22.25" customHeight="1" x14ac:dyDescent="0.15">
      <c r="A980" s="1428" t="s">
        <v>2543</v>
      </c>
      <c r="B980" s="1428"/>
      <c r="C980" s="1428"/>
      <c r="D980" s="1428"/>
      <c r="E980" s="1428"/>
      <c r="F980" s="1428"/>
      <c r="G980" s="1428"/>
      <c r="H980" s="1428"/>
      <c r="I980" s="1428"/>
      <c r="J980" s="1428"/>
      <c r="K980" s="1428"/>
      <c r="L980" s="1428"/>
      <c r="M980" s="1428"/>
      <c r="N980" s="1428"/>
      <c r="O980" s="1428"/>
      <c r="P980" s="1428"/>
      <c r="Q980" s="1428"/>
      <c r="R980" s="1428"/>
    </row>
    <row r="981" spans="1:18" ht="17.75" customHeight="1" x14ac:dyDescent="0.15">
      <c r="A981" s="1365"/>
      <c r="B981" s="1366"/>
      <c r="C981" s="62"/>
      <c r="D981" s="1365"/>
      <c r="E981" s="1366"/>
      <c r="F981" s="1365"/>
      <c r="G981" s="1367"/>
      <c r="H981" s="1367"/>
      <c r="I981" s="1367"/>
      <c r="J981" s="1366"/>
      <c r="K981" s="1429" t="s">
        <v>548</v>
      </c>
      <c r="L981" s="1447"/>
      <c r="M981" s="1430"/>
      <c r="N981" s="1448">
        <v>3260.05</v>
      </c>
      <c r="O981" s="1449"/>
      <c r="P981" s="1450"/>
    </row>
    <row r="982" spans="1:18" ht="108" customHeight="1" x14ac:dyDescent="0.15">
      <c r="A982" s="1376" t="s">
        <v>2630</v>
      </c>
      <c r="B982" s="1377"/>
      <c r="C982" s="102" t="s">
        <v>2631</v>
      </c>
      <c r="D982" s="1368" t="s">
        <v>2632</v>
      </c>
      <c r="E982" s="1368"/>
      <c r="F982" s="1368" t="s">
        <v>2633</v>
      </c>
      <c r="G982" s="1368"/>
      <c r="H982" s="1368"/>
      <c r="I982" s="1368"/>
      <c r="J982" s="1368"/>
      <c r="K982" s="1461" t="s">
        <v>2634</v>
      </c>
      <c r="L982" s="1461"/>
      <c r="M982" s="1461"/>
      <c r="N982" s="1426" t="s">
        <v>2635</v>
      </c>
      <c r="O982" s="1426"/>
      <c r="P982" s="1426"/>
    </row>
    <row r="983" spans="1:18" ht="18" customHeight="1" x14ac:dyDescent="0.15">
      <c r="A983" s="1365"/>
      <c r="B983" s="1366"/>
      <c r="C983" s="62"/>
      <c r="D983" s="1365"/>
      <c r="E983" s="1366"/>
      <c r="F983" s="1365"/>
      <c r="G983" s="1367"/>
      <c r="H983" s="1367"/>
      <c r="I983" s="1367"/>
      <c r="J983" s="1366"/>
      <c r="K983" s="1429" t="s">
        <v>548</v>
      </c>
      <c r="L983" s="1447"/>
      <c r="M983" s="1430"/>
      <c r="N983" s="1448">
        <v>3506.05</v>
      </c>
      <c r="O983" s="1449"/>
      <c r="P983" s="1450"/>
    </row>
    <row r="984" spans="1:18" ht="90" customHeight="1" x14ac:dyDescent="0.15">
      <c r="A984" s="1376" t="s">
        <v>2636</v>
      </c>
      <c r="B984" s="1377"/>
      <c r="C984" s="102" t="s">
        <v>2637</v>
      </c>
      <c r="D984" s="1368" t="s">
        <v>2638</v>
      </c>
      <c r="E984" s="1368"/>
      <c r="F984" s="1368" t="s">
        <v>2639</v>
      </c>
      <c r="G984" s="1368"/>
      <c r="H984" s="1368"/>
      <c r="I984" s="1368"/>
      <c r="J984" s="1368"/>
      <c r="K984" s="1461" t="s">
        <v>2640</v>
      </c>
      <c r="L984" s="1461"/>
      <c r="M984" s="1461"/>
      <c r="N984" s="1426" t="s">
        <v>2641</v>
      </c>
      <c r="O984" s="1426"/>
      <c r="P984" s="1426"/>
    </row>
    <row r="985" spans="1:18" ht="18" customHeight="1" x14ac:dyDescent="0.15">
      <c r="A985" s="1365"/>
      <c r="B985" s="1366"/>
      <c r="C985" s="62"/>
      <c r="D985" s="1365"/>
      <c r="E985" s="1366"/>
      <c r="F985" s="1365"/>
      <c r="G985" s="1367"/>
      <c r="H985" s="1367"/>
      <c r="I985" s="1367"/>
      <c r="J985" s="1366"/>
      <c r="K985" s="1429" t="s">
        <v>548</v>
      </c>
      <c r="L985" s="1447"/>
      <c r="M985" s="1430"/>
      <c r="N985" s="1448">
        <v>3260.05</v>
      </c>
      <c r="O985" s="1449"/>
      <c r="P985" s="1450"/>
    </row>
    <row r="986" spans="1:18" ht="36" customHeight="1" x14ac:dyDescent="0.15">
      <c r="A986" s="1376" t="s">
        <v>2642</v>
      </c>
      <c r="B986" s="1377"/>
      <c r="C986" s="102" t="s">
        <v>2643</v>
      </c>
      <c r="D986" s="1368" t="s">
        <v>2644</v>
      </c>
      <c r="E986" s="1368"/>
      <c r="F986" s="1368" t="s">
        <v>2562</v>
      </c>
      <c r="G986" s="1368"/>
      <c r="H986" s="1368"/>
      <c r="I986" s="1368"/>
      <c r="J986" s="1368"/>
      <c r="K986" s="1461" t="s">
        <v>2645</v>
      </c>
      <c r="L986" s="1461"/>
      <c r="M986" s="1461"/>
      <c r="N986" s="1462" t="s">
        <v>2646</v>
      </c>
      <c r="O986" s="1462"/>
      <c r="P986" s="1462"/>
    </row>
    <row r="987" spans="1:18" ht="18" customHeight="1" x14ac:dyDescent="0.15">
      <c r="A987" s="1365"/>
      <c r="B987" s="1366"/>
      <c r="C987" s="62"/>
      <c r="D987" s="1365"/>
      <c r="E987" s="1366"/>
      <c r="F987" s="1365"/>
      <c r="G987" s="1367"/>
      <c r="H987" s="1367"/>
      <c r="I987" s="1367"/>
      <c r="J987" s="1366"/>
      <c r="K987" s="1429" t="s">
        <v>548</v>
      </c>
      <c r="L987" s="1447"/>
      <c r="M987" s="1430"/>
      <c r="N987" s="1431">
        <v>258</v>
      </c>
      <c r="O987" s="1457"/>
      <c r="P987" s="1432"/>
    </row>
    <row r="988" spans="1:18" ht="36" customHeight="1" x14ac:dyDescent="0.15">
      <c r="A988" s="1376" t="s">
        <v>2647</v>
      </c>
      <c r="B988" s="1377"/>
      <c r="C988" s="102" t="s">
        <v>2643</v>
      </c>
      <c r="D988" s="1368" t="s">
        <v>2648</v>
      </c>
      <c r="E988" s="1368"/>
      <c r="F988" s="1368" t="s">
        <v>2562</v>
      </c>
      <c r="G988" s="1368"/>
      <c r="H988" s="1368"/>
      <c r="I988" s="1368"/>
      <c r="J988" s="1368"/>
      <c r="K988" s="1461" t="s">
        <v>2645</v>
      </c>
      <c r="L988" s="1461"/>
      <c r="M988" s="1461"/>
      <c r="N988" s="1462" t="s">
        <v>2646</v>
      </c>
      <c r="O988" s="1462"/>
      <c r="P988" s="1462"/>
    </row>
    <row r="989" spans="1:18" ht="18" customHeight="1" x14ac:dyDescent="0.15">
      <c r="A989" s="1365"/>
      <c r="B989" s="1366"/>
      <c r="C989" s="62"/>
      <c r="D989" s="1365"/>
      <c r="E989" s="1366"/>
      <c r="F989" s="1365"/>
      <c r="G989" s="1367"/>
      <c r="H989" s="1367"/>
      <c r="I989" s="1367"/>
      <c r="J989" s="1366"/>
      <c r="K989" s="1429" t="s">
        <v>548</v>
      </c>
      <c r="L989" s="1447"/>
      <c r="M989" s="1430"/>
      <c r="N989" s="1431">
        <v>258</v>
      </c>
      <c r="O989" s="1457"/>
      <c r="P989" s="1432"/>
    </row>
    <row r="990" spans="1:18" ht="36" customHeight="1" x14ac:dyDescent="0.15">
      <c r="A990" s="1376" t="s">
        <v>2649</v>
      </c>
      <c r="B990" s="1377"/>
      <c r="C990" s="102" t="s">
        <v>2643</v>
      </c>
      <c r="D990" s="1368" t="s">
        <v>2650</v>
      </c>
      <c r="E990" s="1368"/>
      <c r="F990" s="1368" t="s">
        <v>2562</v>
      </c>
      <c r="G990" s="1368"/>
      <c r="H990" s="1368"/>
      <c r="I990" s="1368"/>
      <c r="J990" s="1368"/>
      <c r="K990" s="1461" t="s">
        <v>2645</v>
      </c>
      <c r="L990" s="1461"/>
      <c r="M990" s="1461"/>
      <c r="N990" s="1462" t="s">
        <v>2646</v>
      </c>
      <c r="O990" s="1462"/>
      <c r="P990" s="1462"/>
    </row>
    <row r="991" spans="1:18" ht="18" customHeight="1" x14ac:dyDescent="0.15">
      <c r="A991" s="1365"/>
      <c r="B991" s="1366"/>
      <c r="C991" s="62"/>
      <c r="D991" s="1365"/>
      <c r="E991" s="1366"/>
      <c r="F991" s="1365"/>
      <c r="G991" s="1367"/>
      <c r="H991" s="1367"/>
      <c r="I991" s="1367"/>
      <c r="J991" s="1366"/>
      <c r="K991" s="1429" t="s">
        <v>548</v>
      </c>
      <c r="L991" s="1447"/>
      <c r="M991" s="1430"/>
      <c r="N991" s="1431">
        <v>258</v>
      </c>
      <c r="O991" s="1457"/>
      <c r="P991" s="1432"/>
    </row>
    <row r="992" spans="1:18" ht="90" customHeight="1" x14ac:dyDescent="0.15">
      <c r="A992" s="1376" t="s">
        <v>2651</v>
      </c>
      <c r="B992" s="1377"/>
      <c r="C992" s="102"/>
      <c r="D992" s="1368" t="s">
        <v>2652</v>
      </c>
      <c r="E992" s="1368"/>
      <c r="F992" s="1368" t="s">
        <v>2653</v>
      </c>
      <c r="G992" s="1368"/>
      <c r="H992" s="1368"/>
      <c r="I992" s="1368"/>
      <c r="J992" s="1368"/>
      <c r="K992" s="1461"/>
      <c r="L992" s="1461"/>
      <c r="M992" s="1461"/>
      <c r="N992" s="1426" t="s">
        <v>2654</v>
      </c>
      <c r="O992" s="1426"/>
      <c r="P992" s="1426"/>
    </row>
    <row r="993" spans="1:18" ht="18" customHeight="1" x14ac:dyDescent="0.15">
      <c r="A993" s="1365"/>
      <c r="B993" s="1366"/>
      <c r="C993" s="62"/>
      <c r="D993" s="1365"/>
      <c r="E993" s="1366"/>
      <c r="F993" s="1365"/>
      <c r="G993" s="1367"/>
      <c r="H993" s="1367"/>
      <c r="I993" s="1367"/>
      <c r="J993" s="1366"/>
      <c r="K993" s="1429" t="s">
        <v>548</v>
      </c>
      <c r="L993" s="1447"/>
      <c r="M993" s="1430"/>
      <c r="N993" s="1448">
        <v>2380</v>
      </c>
      <c r="O993" s="1449"/>
      <c r="P993" s="1450"/>
    </row>
    <row r="994" spans="1:18" ht="125.75" customHeight="1" x14ac:dyDescent="0.15">
      <c r="A994" s="1376" t="s">
        <v>2655</v>
      </c>
      <c r="B994" s="1377"/>
      <c r="C994" s="102"/>
      <c r="D994" s="1368" t="s">
        <v>2656</v>
      </c>
      <c r="E994" s="1368"/>
      <c r="F994" s="1368" t="s">
        <v>2657</v>
      </c>
      <c r="G994" s="1368"/>
      <c r="H994" s="1368"/>
      <c r="I994" s="1368"/>
      <c r="J994" s="1368"/>
      <c r="K994" s="1368"/>
      <c r="L994" s="1368"/>
      <c r="M994" s="1368"/>
      <c r="N994" s="1460" t="s">
        <v>2658</v>
      </c>
      <c r="O994" s="1460"/>
      <c r="P994" s="1460"/>
    </row>
    <row r="995" spans="1:18" ht="29" customHeight="1" x14ac:dyDescent="0.15">
      <c r="A995" s="1428" t="s">
        <v>2543</v>
      </c>
      <c r="B995" s="1428"/>
      <c r="C995" s="1428"/>
      <c r="D995" s="1428"/>
      <c r="E995" s="1428"/>
      <c r="F995" s="1428"/>
      <c r="G995" s="1428"/>
      <c r="H995" s="1428"/>
      <c r="I995" s="1428"/>
      <c r="J995" s="1428"/>
      <c r="K995" s="1428"/>
      <c r="L995" s="1428"/>
      <c r="M995" s="1428"/>
      <c r="N995" s="1428"/>
      <c r="O995" s="1428"/>
      <c r="P995" s="1428"/>
      <c r="Q995" s="1428"/>
      <c r="R995" s="1428"/>
    </row>
    <row r="996" spans="1:18" ht="17.75" customHeight="1" x14ac:dyDescent="0.15">
      <c r="A996" s="1365"/>
      <c r="B996" s="1366"/>
      <c r="C996" s="62"/>
      <c r="D996" s="1365"/>
      <c r="E996" s="1366"/>
      <c r="F996" s="1365"/>
      <c r="G996" s="1367"/>
      <c r="H996" s="1367"/>
      <c r="I996" s="1367"/>
      <c r="J996" s="1366"/>
      <c r="K996" s="1429" t="s">
        <v>548</v>
      </c>
      <c r="L996" s="1447"/>
      <c r="M996" s="1430"/>
      <c r="N996" s="1448">
        <v>5425.05</v>
      </c>
      <c r="O996" s="1449"/>
      <c r="P996" s="1450"/>
    </row>
    <row r="997" spans="1:18" ht="16.5" customHeight="1" x14ac:dyDescent="0.15">
      <c r="A997" s="1376" t="s">
        <v>2659</v>
      </c>
      <c r="B997" s="1377"/>
      <c r="C997" s="1368"/>
      <c r="D997" s="1378">
        <v>4468222</v>
      </c>
      <c r="E997" s="1378"/>
      <c r="F997" s="1377" t="s">
        <v>547</v>
      </c>
      <c r="G997" s="1377"/>
      <c r="H997" s="1377"/>
      <c r="I997" s="1377"/>
      <c r="J997" s="1377"/>
      <c r="K997" s="1368"/>
      <c r="L997" s="1368"/>
      <c r="M997" s="1368"/>
      <c r="N997" s="1425">
        <v>127</v>
      </c>
      <c r="O997" s="1425"/>
      <c r="P997" s="1425"/>
    </row>
    <row r="998" spans="1:18" ht="18" customHeight="1" x14ac:dyDescent="0.15">
      <c r="A998" s="1329"/>
      <c r="B998" s="1091"/>
      <c r="C998" s="1369"/>
      <c r="D998" s="1375">
        <v>4468223</v>
      </c>
      <c r="E998" s="1375"/>
      <c r="F998" s="1373" t="s">
        <v>547</v>
      </c>
      <c r="G998" s="1373"/>
      <c r="H998" s="1373"/>
      <c r="I998" s="1373"/>
      <c r="J998" s="1373"/>
      <c r="K998" s="1369"/>
      <c r="L998" s="1369"/>
      <c r="M998" s="1369"/>
      <c r="N998" s="1424">
        <v>262.05</v>
      </c>
      <c r="O998" s="1424"/>
      <c r="P998" s="1424"/>
    </row>
    <row r="999" spans="1:18" ht="18" customHeight="1" x14ac:dyDescent="0.15">
      <c r="A999" s="1329"/>
      <c r="B999" s="1091"/>
      <c r="C999" s="1369"/>
      <c r="D999" s="1375">
        <v>4468224</v>
      </c>
      <c r="E999" s="1375"/>
      <c r="F999" s="1373" t="s">
        <v>547</v>
      </c>
      <c r="G999" s="1373"/>
      <c r="H999" s="1373"/>
      <c r="I999" s="1373"/>
      <c r="J999" s="1373"/>
      <c r="K999" s="1369"/>
      <c r="L999" s="1369"/>
      <c r="M999" s="1369"/>
      <c r="N999" s="1424">
        <v>907</v>
      </c>
      <c r="O999" s="1424"/>
      <c r="P999" s="1424"/>
    </row>
    <row r="1000" spans="1:18" ht="19.5" customHeight="1" x14ac:dyDescent="0.15">
      <c r="A1000" s="1329"/>
      <c r="B1000" s="1091"/>
      <c r="C1000" s="1369"/>
      <c r="D1000" s="1375">
        <v>4468225</v>
      </c>
      <c r="E1000" s="1375"/>
      <c r="F1000" s="1373" t="s">
        <v>547</v>
      </c>
      <c r="G1000" s="1373"/>
      <c r="H1000" s="1373"/>
      <c r="I1000" s="1373"/>
      <c r="J1000" s="1373"/>
      <c r="K1000" s="1370"/>
      <c r="L1000" s="1370"/>
      <c r="M1000" s="1370"/>
      <c r="N1000" s="1454">
        <v>1841</v>
      </c>
      <c r="O1000" s="1454"/>
      <c r="P1000" s="1454"/>
    </row>
    <row r="1001" spans="1:18" ht="18" customHeight="1" x14ac:dyDescent="0.15">
      <c r="A1001" s="1365"/>
      <c r="B1001" s="1366"/>
      <c r="C1001" s="62"/>
      <c r="D1001" s="1365"/>
      <c r="E1001" s="1366"/>
      <c r="F1001" s="1365"/>
      <c r="G1001" s="1367"/>
      <c r="H1001" s="1367"/>
      <c r="I1001" s="1367"/>
      <c r="J1001" s="1366"/>
      <c r="K1001" s="1429" t="s">
        <v>548</v>
      </c>
      <c r="L1001" s="1447"/>
      <c r="M1001" s="1430"/>
      <c r="N1001" s="1448">
        <v>3137.05</v>
      </c>
      <c r="O1001" s="1449"/>
      <c r="P1001" s="1450"/>
    </row>
    <row r="1002" spans="1:18" ht="16.5" customHeight="1" x14ac:dyDescent="0.15">
      <c r="A1002" s="1376" t="s">
        <v>2660</v>
      </c>
      <c r="B1002" s="1377"/>
      <c r="C1002" s="1368"/>
      <c r="D1002" s="1378">
        <v>4468193</v>
      </c>
      <c r="E1002" s="1378"/>
      <c r="F1002" s="1377" t="s">
        <v>547</v>
      </c>
      <c r="G1002" s="1377"/>
      <c r="H1002" s="1377"/>
      <c r="I1002" s="1377"/>
      <c r="J1002" s="1377"/>
      <c r="K1002" s="1368"/>
      <c r="L1002" s="1368"/>
      <c r="M1002" s="1368"/>
      <c r="N1002" s="1425">
        <v>3</v>
      </c>
      <c r="O1002" s="1425"/>
      <c r="P1002" s="1425"/>
    </row>
    <row r="1003" spans="1:18" ht="18" customHeight="1" x14ac:dyDescent="0.15">
      <c r="A1003" s="1329"/>
      <c r="B1003" s="1091"/>
      <c r="C1003" s="1369"/>
      <c r="D1003" s="1375">
        <v>4468194</v>
      </c>
      <c r="E1003" s="1375"/>
      <c r="F1003" s="1373" t="s">
        <v>547</v>
      </c>
      <c r="G1003" s="1373"/>
      <c r="H1003" s="1373"/>
      <c r="I1003" s="1373"/>
      <c r="J1003" s="1373"/>
      <c r="K1003" s="1369"/>
      <c r="L1003" s="1369"/>
      <c r="M1003" s="1369"/>
      <c r="N1003" s="1424">
        <v>65</v>
      </c>
      <c r="O1003" s="1424"/>
      <c r="P1003" s="1424"/>
    </row>
    <row r="1004" spans="1:18" ht="19.5" customHeight="1" x14ac:dyDescent="0.15">
      <c r="A1004" s="1329"/>
      <c r="B1004" s="1091"/>
      <c r="C1004" s="1369"/>
      <c r="D1004" s="1375">
        <v>4468195</v>
      </c>
      <c r="E1004" s="1375"/>
      <c r="F1004" s="1373" t="s">
        <v>547</v>
      </c>
      <c r="G1004" s="1373"/>
      <c r="H1004" s="1373"/>
      <c r="I1004" s="1373"/>
      <c r="J1004" s="1373"/>
      <c r="K1004" s="1370"/>
      <c r="L1004" s="1370"/>
      <c r="M1004" s="1370"/>
      <c r="N1004" s="1423">
        <v>210</v>
      </c>
      <c r="O1004" s="1423"/>
      <c r="P1004" s="1423"/>
    </row>
    <row r="1005" spans="1:18" ht="18" customHeight="1" x14ac:dyDescent="0.15">
      <c r="A1005" s="1365"/>
      <c r="B1005" s="1366"/>
      <c r="C1005" s="62"/>
      <c r="D1005" s="1365"/>
      <c r="E1005" s="1366"/>
      <c r="F1005" s="1365"/>
      <c r="G1005" s="1367"/>
      <c r="H1005" s="1367"/>
      <c r="I1005" s="1367"/>
      <c r="J1005" s="1366"/>
      <c r="K1005" s="1429" t="s">
        <v>548</v>
      </c>
      <c r="L1005" s="1447"/>
      <c r="M1005" s="1430"/>
      <c r="N1005" s="1431">
        <v>278</v>
      </c>
      <c r="O1005" s="1457"/>
      <c r="P1005" s="1432"/>
    </row>
    <row r="1006" spans="1:18" ht="16.5" customHeight="1" x14ac:dyDescent="0.15">
      <c r="A1006" s="1376" t="s">
        <v>2661</v>
      </c>
      <c r="B1006" s="1377"/>
      <c r="C1006" s="1368"/>
      <c r="D1006" s="1378">
        <v>4466355</v>
      </c>
      <c r="E1006" s="1378"/>
      <c r="F1006" s="1377" t="s">
        <v>547</v>
      </c>
      <c r="G1006" s="1377"/>
      <c r="H1006" s="1377"/>
      <c r="I1006" s="1377"/>
      <c r="J1006" s="1377"/>
      <c r="K1006" s="1368"/>
      <c r="L1006" s="1368"/>
      <c r="M1006" s="1368"/>
      <c r="N1006" s="1425">
        <v>78.91</v>
      </c>
      <c r="O1006" s="1425"/>
      <c r="P1006" s="1425"/>
    </row>
    <row r="1007" spans="1:18" ht="18" customHeight="1" x14ac:dyDescent="0.15">
      <c r="A1007" s="1329"/>
      <c r="B1007" s="1091"/>
      <c r="C1007" s="1369"/>
      <c r="D1007" s="1375">
        <v>4466356</v>
      </c>
      <c r="E1007" s="1375"/>
      <c r="F1007" s="1373" t="s">
        <v>547</v>
      </c>
      <c r="G1007" s="1373"/>
      <c r="H1007" s="1373"/>
      <c r="I1007" s="1373"/>
      <c r="J1007" s="1373"/>
      <c r="K1007" s="1369"/>
      <c r="L1007" s="1369"/>
      <c r="M1007" s="1369"/>
      <c r="N1007" s="1424">
        <v>127</v>
      </c>
      <c r="O1007" s="1424"/>
      <c r="P1007" s="1424"/>
    </row>
    <row r="1008" spans="1:18" ht="18" customHeight="1" x14ac:dyDescent="0.15">
      <c r="A1008" s="1329"/>
      <c r="B1008" s="1091"/>
      <c r="C1008" s="1369"/>
      <c r="D1008" s="1375">
        <v>4466357</v>
      </c>
      <c r="E1008" s="1375"/>
      <c r="F1008" s="1373" t="s">
        <v>547</v>
      </c>
      <c r="G1008" s="1373"/>
      <c r="H1008" s="1373"/>
      <c r="I1008" s="1373"/>
      <c r="J1008" s="1373"/>
      <c r="K1008" s="1369"/>
      <c r="L1008" s="1369"/>
      <c r="M1008" s="1369"/>
      <c r="N1008" s="1424">
        <v>130</v>
      </c>
      <c r="O1008" s="1424"/>
      <c r="P1008" s="1424"/>
    </row>
    <row r="1009" spans="1:16" ht="18" customHeight="1" x14ac:dyDescent="0.15">
      <c r="A1009" s="1329"/>
      <c r="B1009" s="1091"/>
      <c r="C1009" s="1369"/>
      <c r="D1009" s="1375">
        <v>4466358</v>
      </c>
      <c r="E1009" s="1375"/>
      <c r="F1009" s="1373" t="s">
        <v>547</v>
      </c>
      <c r="G1009" s="1373"/>
      <c r="H1009" s="1373"/>
      <c r="I1009" s="1373"/>
      <c r="J1009" s="1373"/>
      <c r="K1009" s="1369"/>
      <c r="L1009" s="1369"/>
      <c r="M1009" s="1369"/>
      <c r="N1009" s="1424">
        <v>262.05</v>
      </c>
      <c r="O1009" s="1424"/>
      <c r="P1009" s="1424"/>
    </row>
    <row r="1010" spans="1:16" ht="18" customHeight="1" x14ac:dyDescent="0.15">
      <c r="A1010" s="1329"/>
      <c r="B1010" s="1091"/>
      <c r="C1010" s="1369"/>
      <c r="D1010" s="1375">
        <v>4466359</v>
      </c>
      <c r="E1010" s="1375"/>
      <c r="F1010" s="1373" t="s">
        <v>547</v>
      </c>
      <c r="G1010" s="1373"/>
      <c r="H1010" s="1373"/>
      <c r="I1010" s="1373"/>
      <c r="J1010" s="1373"/>
      <c r="K1010" s="1369"/>
      <c r="L1010" s="1369"/>
      <c r="M1010" s="1369"/>
      <c r="N1010" s="1459">
        <v>1229.53</v>
      </c>
      <c r="O1010" s="1459"/>
      <c r="P1010" s="1459"/>
    </row>
    <row r="1011" spans="1:16" ht="18" customHeight="1" x14ac:dyDescent="0.15">
      <c r="A1011" s="1329"/>
      <c r="B1011" s="1091"/>
      <c r="C1011" s="1369"/>
      <c r="D1011" s="1375">
        <v>4466360</v>
      </c>
      <c r="E1011" s="1375"/>
      <c r="F1011" s="1373" t="s">
        <v>547</v>
      </c>
      <c r="G1011" s="1373"/>
      <c r="H1011" s="1373"/>
      <c r="I1011" s="1373"/>
      <c r="J1011" s="1373"/>
      <c r="K1011" s="1369"/>
      <c r="L1011" s="1369"/>
      <c r="M1011" s="1369"/>
      <c r="N1011" s="1459">
        <v>2154</v>
      </c>
      <c r="O1011" s="1459"/>
      <c r="P1011" s="1459"/>
    </row>
    <row r="1012" spans="1:16" ht="19.5" customHeight="1" x14ac:dyDescent="0.15">
      <c r="A1012" s="1329"/>
      <c r="B1012" s="1091"/>
      <c r="C1012" s="1369"/>
      <c r="D1012" s="1375">
        <v>4466361</v>
      </c>
      <c r="E1012" s="1375"/>
      <c r="F1012" s="1373" t="s">
        <v>547</v>
      </c>
      <c r="G1012" s="1373"/>
      <c r="H1012" s="1373"/>
      <c r="I1012" s="1373"/>
      <c r="J1012" s="1373"/>
      <c r="K1012" s="1370"/>
      <c r="L1012" s="1370"/>
      <c r="M1012" s="1370"/>
      <c r="N1012" s="1454">
        <v>2407</v>
      </c>
      <c r="O1012" s="1454"/>
      <c r="P1012" s="1454"/>
    </row>
    <row r="1013" spans="1:16" ht="18" customHeight="1" x14ac:dyDescent="0.15">
      <c r="A1013" s="1365"/>
      <c r="B1013" s="1366"/>
      <c r="C1013" s="62"/>
      <c r="D1013" s="1365"/>
      <c r="E1013" s="1366"/>
      <c r="F1013" s="1365"/>
      <c r="G1013" s="1367"/>
      <c r="H1013" s="1367"/>
      <c r="I1013" s="1367"/>
      <c r="J1013" s="1366"/>
      <c r="K1013" s="1429" t="s">
        <v>548</v>
      </c>
      <c r="L1013" s="1447"/>
      <c r="M1013" s="1430"/>
      <c r="N1013" s="1448">
        <v>6388.49</v>
      </c>
      <c r="O1013" s="1449"/>
      <c r="P1013" s="1450"/>
    </row>
    <row r="1014" spans="1:16" ht="16.5" customHeight="1" x14ac:dyDescent="0.15">
      <c r="A1014" s="1376" t="s">
        <v>2662</v>
      </c>
      <c r="B1014" s="1377"/>
      <c r="C1014" s="1368"/>
      <c r="D1014" s="1378">
        <v>4466327</v>
      </c>
      <c r="E1014" s="1378"/>
      <c r="F1014" s="1377" t="s">
        <v>547</v>
      </c>
      <c r="G1014" s="1377"/>
      <c r="H1014" s="1377"/>
      <c r="I1014" s="1377"/>
      <c r="J1014" s="1377"/>
      <c r="K1014" s="1368"/>
      <c r="L1014" s="1368"/>
      <c r="M1014" s="1368"/>
      <c r="N1014" s="1425">
        <v>127</v>
      </c>
      <c r="O1014" s="1425"/>
      <c r="P1014" s="1425"/>
    </row>
    <row r="1015" spans="1:16" ht="18" customHeight="1" x14ac:dyDescent="0.15">
      <c r="A1015" s="1329"/>
      <c r="B1015" s="1091"/>
      <c r="C1015" s="1369"/>
      <c r="D1015" s="1375">
        <v>4466328</v>
      </c>
      <c r="E1015" s="1375"/>
      <c r="F1015" s="1373" t="s">
        <v>547</v>
      </c>
      <c r="G1015" s="1373"/>
      <c r="H1015" s="1373"/>
      <c r="I1015" s="1373"/>
      <c r="J1015" s="1373"/>
      <c r="K1015" s="1369"/>
      <c r="L1015" s="1369"/>
      <c r="M1015" s="1369"/>
      <c r="N1015" s="1424">
        <v>78.91</v>
      </c>
      <c r="O1015" s="1424"/>
      <c r="P1015" s="1424"/>
    </row>
    <row r="1016" spans="1:16" ht="18" customHeight="1" x14ac:dyDescent="0.15">
      <c r="A1016" s="1329"/>
      <c r="B1016" s="1091"/>
      <c r="C1016" s="1369"/>
      <c r="D1016" s="1375">
        <v>4466329</v>
      </c>
      <c r="E1016" s="1375"/>
      <c r="F1016" s="1373" t="s">
        <v>547</v>
      </c>
      <c r="G1016" s="1373"/>
      <c r="H1016" s="1373"/>
      <c r="I1016" s="1373"/>
      <c r="J1016" s="1373"/>
      <c r="K1016" s="1369"/>
      <c r="L1016" s="1369"/>
      <c r="M1016" s="1369"/>
      <c r="N1016" s="1459">
        <v>1229.53</v>
      </c>
      <c r="O1016" s="1459"/>
      <c r="P1016" s="1459"/>
    </row>
    <row r="1017" spans="1:16" ht="18" customHeight="1" x14ac:dyDescent="0.15">
      <c r="A1017" s="1329"/>
      <c r="B1017" s="1091"/>
      <c r="C1017" s="1369"/>
      <c r="D1017" s="1375">
        <v>4466330</v>
      </c>
      <c r="E1017" s="1375"/>
      <c r="F1017" s="1373" t="s">
        <v>547</v>
      </c>
      <c r="G1017" s="1373"/>
      <c r="H1017" s="1373"/>
      <c r="I1017" s="1373"/>
      <c r="J1017" s="1373"/>
      <c r="K1017" s="1369"/>
      <c r="L1017" s="1369"/>
      <c r="M1017" s="1369"/>
      <c r="N1017" s="1459">
        <v>2407</v>
      </c>
      <c r="O1017" s="1459"/>
      <c r="P1017" s="1459"/>
    </row>
    <row r="1018" spans="1:16" ht="18" customHeight="1" x14ac:dyDescent="0.15">
      <c r="A1018" s="1329"/>
      <c r="B1018" s="1091"/>
      <c r="C1018" s="1369"/>
      <c r="D1018" s="1375">
        <v>4466331</v>
      </c>
      <c r="E1018" s="1375"/>
      <c r="F1018" s="1373" t="s">
        <v>547</v>
      </c>
      <c r="G1018" s="1373"/>
      <c r="H1018" s="1373"/>
      <c r="I1018" s="1373"/>
      <c r="J1018" s="1373"/>
      <c r="K1018" s="1369"/>
      <c r="L1018" s="1369"/>
      <c r="M1018" s="1369"/>
      <c r="N1018" s="1459">
        <v>2154</v>
      </c>
      <c r="O1018" s="1459"/>
      <c r="P1018" s="1459"/>
    </row>
    <row r="1019" spans="1:16" ht="19.5" customHeight="1" x14ac:dyDescent="0.15">
      <c r="A1019" s="1329"/>
      <c r="B1019" s="1091"/>
      <c r="C1019" s="1369"/>
      <c r="D1019" s="1375">
        <v>4466332</v>
      </c>
      <c r="E1019" s="1375"/>
      <c r="F1019" s="1373" t="s">
        <v>547</v>
      </c>
      <c r="G1019" s="1373"/>
      <c r="H1019" s="1373"/>
      <c r="I1019" s="1373"/>
      <c r="J1019" s="1373"/>
      <c r="K1019" s="1370"/>
      <c r="L1019" s="1370"/>
      <c r="M1019" s="1370"/>
      <c r="N1019" s="1423">
        <v>262.05</v>
      </c>
      <c r="O1019" s="1423"/>
      <c r="P1019" s="1423"/>
    </row>
    <row r="1020" spans="1:16" ht="18" customHeight="1" x14ac:dyDescent="0.15">
      <c r="A1020" s="1365"/>
      <c r="B1020" s="1366"/>
      <c r="C1020" s="62"/>
      <c r="D1020" s="1365"/>
      <c r="E1020" s="1366"/>
      <c r="F1020" s="1365"/>
      <c r="G1020" s="1367"/>
      <c r="H1020" s="1367"/>
      <c r="I1020" s="1367"/>
      <c r="J1020" s="1366"/>
      <c r="K1020" s="1429" t="s">
        <v>548</v>
      </c>
      <c r="L1020" s="1447"/>
      <c r="M1020" s="1430"/>
      <c r="N1020" s="1448">
        <v>6258.49</v>
      </c>
      <c r="O1020" s="1449"/>
      <c r="P1020" s="1450"/>
    </row>
    <row r="1021" spans="1:16" ht="18" customHeight="1" x14ac:dyDescent="0.15">
      <c r="A1021" s="1376" t="s">
        <v>2663</v>
      </c>
      <c r="B1021" s="1377"/>
      <c r="C1021" s="45"/>
      <c r="D1021" s="1378">
        <v>4466346</v>
      </c>
      <c r="E1021" s="1378"/>
      <c r="F1021" s="1377" t="s">
        <v>547</v>
      </c>
      <c r="G1021" s="1377"/>
      <c r="H1021" s="1377"/>
      <c r="I1021" s="1377"/>
      <c r="J1021" s="1377"/>
      <c r="K1021" s="1441"/>
      <c r="L1021" s="1441"/>
      <c r="M1021" s="1441"/>
      <c r="N1021" s="1411">
        <v>210</v>
      </c>
      <c r="O1021" s="1411"/>
      <c r="P1021" s="1411"/>
    </row>
    <row r="1022" spans="1:16" ht="18" customHeight="1" x14ac:dyDescent="0.15">
      <c r="A1022" s="1365"/>
      <c r="B1022" s="1366"/>
      <c r="C1022" s="62"/>
      <c r="D1022" s="1365"/>
      <c r="E1022" s="1366"/>
      <c r="F1022" s="1365"/>
      <c r="G1022" s="1367"/>
      <c r="H1022" s="1367"/>
      <c r="I1022" s="1367"/>
      <c r="J1022" s="1366"/>
      <c r="K1022" s="1429" t="s">
        <v>548</v>
      </c>
      <c r="L1022" s="1447"/>
      <c r="M1022" s="1430"/>
      <c r="N1022" s="1431">
        <v>210</v>
      </c>
      <c r="O1022" s="1457"/>
      <c r="P1022" s="1432"/>
    </row>
    <row r="1023" spans="1:16" ht="18" customHeight="1" x14ac:dyDescent="0.15">
      <c r="A1023" s="1376" t="s">
        <v>2664</v>
      </c>
      <c r="B1023" s="1377"/>
      <c r="C1023" s="45"/>
      <c r="D1023" s="1378">
        <v>4466324</v>
      </c>
      <c r="E1023" s="1378"/>
      <c r="F1023" s="1377" t="s">
        <v>547</v>
      </c>
      <c r="G1023" s="1377"/>
      <c r="H1023" s="1377"/>
      <c r="I1023" s="1377"/>
      <c r="J1023" s="1377"/>
      <c r="K1023" s="1441"/>
      <c r="L1023" s="1441"/>
      <c r="M1023" s="1441"/>
      <c r="N1023" s="1411">
        <v>210</v>
      </c>
      <c r="O1023" s="1411"/>
      <c r="P1023" s="1411"/>
    </row>
    <row r="1024" spans="1:16" ht="18" customHeight="1" x14ac:dyDescent="0.15">
      <c r="A1024" s="1365"/>
      <c r="B1024" s="1366"/>
      <c r="C1024" s="62"/>
      <c r="D1024" s="1365"/>
      <c r="E1024" s="1366"/>
      <c r="F1024" s="1365"/>
      <c r="G1024" s="1367"/>
      <c r="H1024" s="1367"/>
      <c r="I1024" s="1367"/>
      <c r="J1024" s="1366"/>
      <c r="K1024" s="1429" t="s">
        <v>548</v>
      </c>
      <c r="L1024" s="1447"/>
      <c r="M1024" s="1430"/>
      <c r="N1024" s="1431">
        <v>210</v>
      </c>
      <c r="O1024" s="1457"/>
      <c r="P1024" s="1432"/>
    </row>
    <row r="1025" spans="1:18" ht="18" customHeight="1" x14ac:dyDescent="0.15">
      <c r="A1025" s="1376" t="s">
        <v>2665</v>
      </c>
      <c r="B1025" s="1377"/>
      <c r="C1025" s="45"/>
      <c r="D1025" s="1378">
        <v>4462806</v>
      </c>
      <c r="E1025" s="1378"/>
      <c r="F1025" s="1377" t="s">
        <v>547</v>
      </c>
      <c r="G1025" s="1377"/>
      <c r="H1025" s="1377"/>
      <c r="I1025" s="1377"/>
      <c r="J1025" s="1377"/>
      <c r="K1025" s="1441"/>
      <c r="L1025" s="1441"/>
      <c r="M1025" s="1441"/>
      <c r="N1025" s="1411">
        <v>629</v>
      </c>
      <c r="O1025" s="1411"/>
      <c r="P1025" s="1411"/>
    </row>
    <row r="1026" spans="1:18" ht="18" customHeight="1" x14ac:dyDescent="0.15">
      <c r="A1026" s="1365"/>
      <c r="B1026" s="1366"/>
      <c r="C1026" s="62"/>
      <c r="D1026" s="1365"/>
      <c r="E1026" s="1366"/>
      <c r="F1026" s="1365"/>
      <c r="G1026" s="1367"/>
      <c r="H1026" s="1367"/>
      <c r="I1026" s="1367"/>
      <c r="J1026" s="1366"/>
      <c r="K1026" s="1429" t="s">
        <v>548</v>
      </c>
      <c r="L1026" s="1447"/>
      <c r="M1026" s="1430"/>
      <c r="N1026" s="1431">
        <v>629</v>
      </c>
      <c r="O1026" s="1457"/>
      <c r="P1026" s="1432"/>
    </row>
    <row r="1027" spans="1:18" ht="16.5" customHeight="1" x14ac:dyDescent="0.15">
      <c r="A1027" s="1376" t="s">
        <v>2666</v>
      </c>
      <c r="B1027" s="1377"/>
      <c r="C1027" s="1379"/>
      <c r="D1027" s="1378">
        <v>4467191</v>
      </c>
      <c r="E1027" s="1378"/>
      <c r="F1027" s="1377" t="s">
        <v>547</v>
      </c>
      <c r="G1027" s="1377"/>
      <c r="H1027" s="1377"/>
      <c r="I1027" s="1377"/>
      <c r="J1027" s="1377"/>
      <c r="K1027" s="1379"/>
      <c r="L1027" s="1379"/>
      <c r="M1027" s="1379"/>
      <c r="N1027" s="1458">
        <v>-73</v>
      </c>
      <c r="O1027" s="1458"/>
      <c r="P1027" s="1458"/>
    </row>
    <row r="1028" spans="1:18" ht="19.5" customHeight="1" x14ac:dyDescent="0.15">
      <c r="A1028" s="1329"/>
      <c r="B1028" s="1091"/>
      <c r="C1028" s="1078"/>
      <c r="D1028" s="1375">
        <v>4467192</v>
      </c>
      <c r="E1028" s="1375"/>
      <c r="F1028" s="1373" t="s">
        <v>547</v>
      </c>
      <c r="G1028" s="1373"/>
      <c r="H1028" s="1373"/>
      <c r="I1028" s="1373"/>
      <c r="J1028" s="1373"/>
      <c r="K1028" s="1380"/>
      <c r="L1028" s="1380"/>
      <c r="M1028" s="1380"/>
      <c r="N1028" s="1423">
        <v>160</v>
      </c>
      <c r="O1028" s="1423"/>
      <c r="P1028" s="1423"/>
    </row>
    <row r="1029" spans="1:18" ht="18" customHeight="1" x14ac:dyDescent="0.15">
      <c r="A1029" s="1365"/>
      <c r="B1029" s="1366"/>
      <c r="C1029" s="62"/>
      <c r="D1029" s="1365"/>
      <c r="E1029" s="1366"/>
      <c r="F1029" s="1365"/>
      <c r="G1029" s="1367"/>
      <c r="H1029" s="1367"/>
      <c r="I1029" s="1367"/>
      <c r="J1029" s="1366"/>
      <c r="K1029" s="1429" t="s">
        <v>548</v>
      </c>
      <c r="L1029" s="1447"/>
      <c r="M1029" s="1430"/>
      <c r="N1029" s="1431">
        <v>87</v>
      </c>
      <c r="O1029" s="1457"/>
      <c r="P1029" s="1432"/>
    </row>
    <row r="1030" spans="1:18" ht="16.5" customHeight="1" x14ac:dyDescent="0.15">
      <c r="A1030" s="1376" t="s">
        <v>2667</v>
      </c>
      <c r="B1030" s="1377"/>
      <c r="C1030" s="1379"/>
      <c r="D1030" s="1378">
        <v>4468237</v>
      </c>
      <c r="E1030" s="1378"/>
      <c r="F1030" s="1377" t="s">
        <v>547</v>
      </c>
      <c r="G1030" s="1377"/>
      <c r="H1030" s="1377"/>
      <c r="I1030" s="1377"/>
      <c r="J1030" s="1377"/>
      <c r="K1030" s="1379"/>
      <c r="L1030" s="1379"/>
      <c r="M1030" s="1379"/>
      <c r="N1030" s="1425">
        <v>19</v>
      </c>
      <c r="O1030" s="1425"/>
      <c r="P1030" s="1425"/>
    </row>
    <row r="1031" spans="1:18" ht="19.25" customHeight="1" x14ac:dyDescent="0.15">
      <c r="A1031" s="1329"/>
      <c r="B1031" s="1091"/>
      <c r="C1031" s="1078"/>
      <c r="D1031" s="1375">
        <v>4468238</v>
      </c>
      <c r="E1031" s="1375"/>
      <c r="F1031" s="1373" t="s">
        <v>547</v>
      </c>
      <c r="G1031" s="1373"/>
      <c r="H1031" s="1373"/>
      <c r="I1031" s="1373"/>
      <c r="J1031" s="1373"/>
      <c r="K1031" s="1078"/>
      <c r="L1031" s="1078"/>
      <c r="M1031" s="1078"/>
      <c r="N1031" s="1424">
        <v>127</v>
      </c>
      <c r="O1031" s="1424"/>
      <c r="P1031" s="1424"/>
    </row>
    <row r="1032" spans="1:18" ht="29" customHeight="1" x14ac:dyDescent="0.15">
      <c r="A1032" s="1428" t="s">
        <v>2543</v>
      </c>
      <c r="B1032" s="1428"/>
      <c r="C1032" s="1428"/>
      <c r="D1032" s="1428"/>
      <c r="E1032" s="1428"/>
      <c r="F1032" s="1428"/>
      <c r="G1032" s="1428"/>
      <c r="H1032" s="1428"/>
      <c r="I1032" s="1428"/>
      <c r="J1032" s="1428"/>
      <c r="K1032" s="1428"/>
      <c r="L1032" s="1428"/>
      <c r="M1032" s="1428"/>
      <c r="N1032" s="1428"/>
      <c r="O1032" s="1428"/>
      <c r="P1032" s="1428"/>
      <c r="Q1032" s="1428"/>
      <c r="R1032" s="1428"/>
    </row>
    <row r="1033" spans="1:18" ht="16.25" customHeight="1" x14ac:dyDescent="0.15">
      <c r="A1033" s="1374" t="s">
        <v>2667</v>
      </c>
      <c r="B1033" s="1373"/>
      <c r="C1033" s="1369"/>
      <c r="D1033" s="1375">
        <v>4468239</v>
      </c>
      <c r="E1033" s="1375"/>
      <c r="F1033" s="1373" t="s">
        <v>547</v>
      </c>
      <c r="G1033" s="1373"/>
      <c r="H1033" s="1373"/>
      <c r="I1033" s="1373"/>
      <c r="J1033" s="1373"/>
      <c r="K1033" s="1369"/>
      <c r="L1033" s="1369"/>
      <c r="M1033" s="1369"/>
      <c r="N1033" s="1424">
        <v>130</v>
      </c>
      <c r="O1033" s="1424"/>
      <c r="P1033" s="1424"/>
    </row>
    <row r="1034" spans="1:18" ht="18" customHeight="1" x14ac:dyDescent="0.15">
      <c r="A1034" s="1329"/>
      <c r="B1034" s="1091"/>
      <c r="C1034" s="1369"/>
      <c r="D1034" s="1375">
        <v>4468240</v>
      </c>
      <c r="E1034" s="1375"/>
      <c r="F1034" s="1373" t="s">
        <v>547</v>
      </c>
      <c r="G1034" s="1373"/>
      <c r="H1034" s="1373"/>
      <c r="I1034" s="1373"/>
      <c r="J1034" s="1373"/>
      <c r="K1034" s="1369"/>
      <c r="L1034" s="1369"/>
      <c r="M1034" s="1369"/>
      <c r="N1034" s="1424">
        <v>262.05</v>
      </c>
      <c r="O1034" s="1424"/>
      <c r="P1034" s="1424"/>
    </row>
    <row r="1035" spans="1:18" ht="18" customHeight="1" x14ac:dyDescent="0.15">
      <c r="A1035" s="1329"/>
      <c r="B1035" s="1091"/>
      <c r="C1035" s="1369"/>
      <c r="D1035" s="1375">
        <v>4468241</v>
      </c>
      <c r="E1035" s="1375"/>
      <c r="F1035" s="1373" t="s">
        <v>547</v>
      </c>
      <c r="G1035" s="1373"/>
      <c r="H1035" s="1373"/>
      <c r="I1035" s="1373"/>
      <c r="J1035" s="1373"/>
      <c r="K1035" s="1369"/>
      <c r="L1035" s="1369"/>
      <c r="M1035" s="1369"/>
      <c r="N1035" s="1459">
        <v>1019</v>
      </c>
      <c r="O1035" s="1459"/>
      <c r="P1035" s="1459"/>
    </row>
    <row r="1036" spans="1:18" ht="18" customHeight="1" x14ac:dyDescent="0.15">
      <c r="A1036" s="1329"/>
      <c r="B1036" s="1091"/>
      <c r="C1036" s="1369"/>
      <c r="D1036" s="1375">
        <v>4468242</v>
      </c>
      <c r="E1036" s="1375"/>
      <c r="F1036" s="1373" t="s">
        <v>547</v>
      </c>
      <c r="G1036" s="1373"/>
      <c r="H1036" s="1373"/>
      <c r="I1036" s="1373"/>
      <c r="J1036" s="1373"/>
      <c r="K1036" s="1369"/>
      <c r="L1036" s="1369"/>
      <c r="M1036" s="1369"/>
      <c r="N1036" s="1459">
        <v>1822</v>
      </c>
      <c r="O1036" s="1459"/>
      <c r="P1036" s="1459"/>
    </row>
    <row r="1037" spans="1:18" ht="19.5" customHeight="1" x14ac:dyDescent="0.15">
      <c r="A1037" s="1329"/>
      <c r="B1037" s="1091"/>
      <c r="C1037" s="1369"/>
      <c r="D1037" s="1375">
        <v>4468243</v>
      </c>
      <c r="E1037" s="1375"/>
      <c r="F1037" s="1373" t="s">
        <v>547</v>
      </c>
      <c r="G1037" s="1373"/>
      <c r="H1037" s="1373"/>
      <c r="I1037" s="1373"/>
      <c r="J1037" s="1373"/>
      <c r="K1037" s="1370"/>
      <c r="L1037" s="1370"/>
      <c r="M1037" s="1370"/>
      <c r="N1037" s="1454">
        <v>2071</v>
      </c>
      <c r="O1037" s="1454"/>
      <c r="P1037" s="1454"/>
    </row>
    <row r="1038" spans="1:18" ht="18" customHeight="1" x14ac:dyDescent="0.15">
      <c r="A1038" s="1365"/>
      <c r="B1038" s="1366"/>
      <c r="C1038" s="62"/>
      <c r="D1038" s="1365"/>
      <c r="E1038" s="1366"/>
      <c r="F1038" s="1365"/>
      <c r="G1038" s="1367"/>
      <c r="H1038" s="1367"/>
      <c r="I1038" s="1367"/>
      <c r="J1038" s="1366"/>
      <c r="K1038" s="1429" t="s">
        <v>548</v>
      </c>
      <c r="L1038" s="1447"/>
      <c r="M1038" s="1430"/>
      <c r="N1038" s="1448">
        <v>5450.05</v>
      </c>
      <c r="O1038" s="1449"/>
      <c r="P1038" s="1450"/>
    </row>
    <row r="1039" spans="1:18" ht="16.5" customHeight="1" x14ac:dyDescent="0.15">
      <c r="A1039" s="1376" t="s">
        <v>2668</v>
      </c>
      <c r="B1039" s="1377"/>
      <c r="C1039" s="1368"/>
      <c r="D1039" s="1378">
        <v>4469446</v>
      </c>
      <c r="E1039" s="1378"/>
      <c r="F1039" s="1377" t="s">
        <v>547</v>
      </c>
      <c r="G1039" s="1377"/>
      <c r="H1039" s="1377"/>
      <c r="I1039" s="1377"/>
      <c r="J1039" s="1377"/>
      <c r="K1039" s="1368"/>
      <c r="L1039" s="1368"/>
      <c r="M1039" s="1368"/>
      <c r="N1039" s="1425">
        <v>3</v>
      </c>
      <c r="O1039" s="1425"/>
      <c r="P1039" s="1425"/>
    </row>
    <row r="1040" spans="1:18" ht="18" customHeight="1" x14ac:dyDescent="0.15">
      <c r="A1040" s="1329"/>
      <c r="B1040" s="1091"/>
      <c r="C1040" s="1369"/>
      <c r="D1040" s="1375">
        <v>4469447</v>
      </c>
      <c r="E1040" s="1375"/>
      <c r="F1040" s="1373" t="s">
        <v>547</v>
      </c>
      <c r="G1040" s="1373"/>
      <c r="H1040" s="1373"/>
      <c r="I1040" s="1373"/>
      <c r="J1040" s="1373"/>
      <c r="K1040" s="1369"/>
      <c r="L1040" s="1369"/>
      <c r="M1040" s="1369"/>
      <c r="N1040" s="1424">
        <v>127</v>
      </c>
      <c r="O1040" s="1424"/>
      <c r="P1040" s="1424"/>
    </row>
    <row r="1041" spans="1:16" ht="18" customHeight="1" x14ac:dyDescent="0.15">
      <c r="A1041" s="1329"/>
      <c r="B1041" s="1091"/>
      <c r="C1041" s="1369"/>
      <c r="D1041" s="1375">
        <v>4469448</v>
      </c>
      <c r="E1041" s="1375"/>
      <c r="F1041" s="1373" t="s">
        <v>547</v>
      </c>
      <c r="G1041" s="1373"/>
      <c r="H1041" s="1373"/>
      <c r="I1041" s="1373"/>
      <c r="J1041" s="1373"/>
      <c r="K1041" s="1369"/>
      <c r="L1041" s="1369"/>
      <c r="M1041" s="1369"/>
      <c r="N1041" s="1424">
        <v>130</v>
      </c>
      <c r="O1041" s="1424"/>
      <c r="P1041" s="1424"/>
    </row>
    <row r="1042" spans="1:16" ht="18" customHeight="1" x14ac:dyDescent="0.15">
      <c r="A1042" s="1329"/>
      <c r="B1042" s="1091"/>
      <c r="C1042" s="1369"/>
      <c r="D1042" s="1375">
        <v>4469449</v>
      </c>
      <c r="E1042" s="1375"/>
      <c r="F1042" s="1373" t="s">
        <v>547</v>
      </c>
      <c r="G1042" s="1373"/>
      <c r="H1042" s="1373"/>
      <c r="I1042" s="1373"/>
      <c r="J1042" s="1373"/>
      <c r="K1042" s="1369"/>
      <c r="L1042" s="1369"/>
      <c r="M1042" s="1369"/>
      <c r="N1042" s="1424">
        <v>262.05</v>
      </c>
      <c r="O1042" s="1424"/>
      <c r="P1042" s="1424"/>
    </row>
    <row r="1043" spans="1:16" ht="18" customHeight="1" x14ac:dyDescent="0.15">
      <c r="A1043" s="1329"/>
      <c r="B1043" s="1091"/>
      <c r="C1043" s="1369"/>
      <c r="D1043" s="1375">
        <v>4469450</v>
      </c>
      <c r="E1043" s="1375"/>
      <c r="F1043" s="1373" t="s">
        <v>547</v>
      </c>
      <c r="G1043" s="1373"/>
      <c r="H1043" s="1373"/>
      <c r="I1043" s="1373"/>
      <c r="J1043" s="1373"/>
      <c r="K1043" s="1369"/>
      <c r="L1043" s="1369"/>
      <c r="M1043" s="1369"/>
      <c r="N1043" s="1424">
        <v>987</v>
      </c>
      <c r="O1043" s="1424"/>
      <c r="P1043" s="1424"/>
    </row>
    <row r="1044" spans="1:16" ht="18" customHeight="1" x14ac:dyDescent="0.15">
      <c r="A1044" s="1329"/>
      <c r="B1044" s="1091"/>
      <c r="C1044" s="1369"/>
      <c r="D1044" s="1375">
        <v>4469451</v>
      </c>
      <c r="E1044" s="1375"/>
      <c r="F1044" s="1373" t="s">
        <v>547</v>
      </c>
      <c r="G1044" s="1373"/>
      <c r="H1044" s="1373"/>
      <c r="I1044" s="1373"/>
      <c r="J1044" s="1373"/>
      <c r="K1044" s="1369"/>
      <c r="L1044" s="1369"/>
      <c r="M1044" s="1369"/>
      <c r="N1044" s="1459">
        <v>1822</v>
      </c>
      <c r="O1044" s="1459"/>
      <c r="P1044" s="1459"/>
    </row>
    <row r="1045" spans="1:16" ht="19.5" customHeight="1" x14ac:dyDescent="0.15">
      <c r="A1045" s="1329"/>
      <c r="B1045" s="1091"/>
      <c r="C1045" s="1369"/>
      <c r="D1045" s="1375">
        <v>4469452</v>
      </c>
      <c r="E1045" s="1375"/>
      <c r="F1045" s="1373" t="s">
        <v>547</v>
      </c>
      <c r="G1045" s="1373"/>
      <c r="H1045" s="1373"/>
      <c r="I1045" s="1373"/>
      <c r="J1045" s="1373"/>
      <c r="K1045" s="1370"/>
      <c r="L1045" s="1370"/>
      <c r="M1045" s="1370"/>
      <c r="N1045" s="1454">
        <v>2071</v>
      </c>
      <c r="O1045" s="1454"/>
      <c r="P1045" s="1454"/>
    </row>
    <row r="1046" spans="1:16" ht="18" customHeight="1" x14ac:dyDescent="0.15">
      <c r="A1046" s="1365"/>
      <c r="B1046" s="1366"/>
      <c r="C1046" s="62"/>
      <c r="D1046" s="1365"/>
      <c r="E1046" s="1366"/>
      <c r="F1046" s="1365"/>
      <c r="G1046" s="1367"/>
      <c r="H1046" s="1367"/>
      <c r="I1046" s="1367"/>
      <c r="J1046" s="1366"/>
      <c r="K1046" s="1429" t="s">
        <v>548</v>
      </c>
      <c r="L1046" s="1447"/>
      <c r="M1046" s="1430"/>
      <c r="N1046" s="1448">
        <v>5402.05</v>
      </c>
      <c r="O1046" s="1449"/>
      <c r="P1046" s="1450"/>
    </row>
    <row r="1047" spans="1:16" ht="16.5" customHeight="1" x14ac:dyDescent="0.15">
      <c r="A1047" s="1376" t="s">
        <v>2669</v>
      </c>
      <c r="B1047" s="1377"/>
      <c r="C1047" s="1368"/>
      <c r="D1047" s="1378">
        <v>4468228</v>
      </c>
      <c r="E1047" s="1378"/>
      <c r="F1047" s="1377" t="s">
        <v>547</v>
      </c>
      <c r="G1047" s="1377"/>
      <c r="H1047" s="1377"/>
      <c r="I1047" s="1377"/>
      <c r="J1047" s="1377"/>
      <c r="K1047" s="1368"/>
      <c r="L1047" s="1368"/>
      <c r="M1047" s="1368"/>
      <c r="N1047" s="1425">
        <v>3</v>
      </c>
      <c r="O1047" s="1425"/>
      <c r="P1047" s="1425"/>
    </row>
    <row r="1048" spans="1:16" ht="18" customHeight="1" x14ac:dyDescent="0.15">
      <c r="A1048" s="1329"/>
      <c r="B1048" s="1091"/>
      <c r="C1048" s="1369"/>
      <c r="D1048" s="1375">
        <v>4468229</v>
      </c>
      <c r="E1048" s="1375"/>
      <c r="F1048" s="1373" t="s">
        <v>547</v>
      </c>
      <c r="G1048" s="1373"/>
      <c r="H1048" s="1373"/>
      <c r="I1048" s="1373"/>
      <c r="J1048" s="1373"/>
      <c r="K1048" s="1369"/>
      <c r="L1048" s="1369"/>
      <c r="M1048" s="1369"/>
      <c r="N1048" s="1424">
        <v>127</v>
      </c>
      <c r="O1048" s="1424"/>
      <c r="P1048" s="1424"/>
    </row>
    <row r="1049" spans="1:16" ht="18" customHeight="1" x14ac:dyDescent="0.15">
      <c r="A1049" s="1329"/>
      <c r="B1049" s="1091"/>
      <c r="C1049" s="1369"/>
      <c r="D1049" s="1375">
        <v>4468230</v>
      </c>
      <c r="E1049" s="1375"/>
      <c r="F1049" s="1373" t="s">
        <v>547</v>
      </c>
      <c r="G1049" s="1373"/>
      <c r="H1049" s="1373"/>
      <c r="I1049" s="1373"/>
      <c r="J1049" s="1373"/>
      <c r="K1049" s="1369"/>
      <c r="L1049" s="1369"/>
      <c r="M1049" s="1369"/>
      <c r="N1049" s="1424">
        <v>130</v>
      </c>
      <c r="O1049" s="1424"/>
      <c r="P1049" s="1424"/>
    </row>
    <row r="1050" spans="1:16" ht="18" customHeight="1" x14ac:dyDescent="0.15">
      <c r="A1050" s="1329"/>
      <c r="B1050" s="1091"/>
      <c r="C1050" s="1369"/>
      <c r="D1050" s="1375">
        <v>4468231</v>
      </c>
      <c r="E1050" s="1375"/>
      <c r="F1050" s="1373" t="s">
        <v>547</v>
      </c>
      <c r="G1050" s="1373"/>
      <c r="H1050" s="1373"/>
      <c r="I1050" s="1373"/>
      <c r="J1050" s="1373"/>
      <c r="K1050" s="1369"/>
      <c r="L1050" s="1369"/>
      <c r="M1050" s="1369"/>
      <c r="N1050" s="1424">
        <v>262.05</v>
      </c>
      <c r="O1050" s="1424"/>
      <c r="P1050" s="1424"/>
    </row>
    <row r="1051" spans="1:16" ht="18" customHeight="1" x14ac:dyDescent="0.15">
      <c r="A1051" s="1329"/>
      <c r="B1051" s="1091"/>
      <c r="C1051" s="1369"/>
      <c r="D1051" s="1375">
        <v>4468232</v>
      </c>
      <c r="E1051" s="1375"/>
      <c r="F1051" s="1373" t="s">
        <v>547</v>
      </c>
      <c r="G1051" s="1373"/>
      <c r="H1051" s="1373"/>
      <c r="I1051" s="1373"/>
      <c r="J1051" s="1373"/>
      <c r="K1051" s="1369"/>
      <c r="L1051" s="1369"/>
      <c r="M1051" s="1369"/>
      <c r="N1051" s="1424">
        <v>987</v>
      </c>
      <c r="O1051" s="1424"/>
      <c r="P1051" s="1424"/>
    </row>
    <row r="1052" spans="1:16" ht="18" customHeight="1" x14ac:dyDescent="0.15">
      <c r="A1052" s="1329"/>
      <c r="B1052" s="1091"/>
      <c r="C1052" s="1369"/>
      <c r="D1052" s="1375">
        <v>4468233</v>
      </c>
      <c r="E1052" s="1375"/>
      <c r="F1052" s="1373" t="s">
        <v>547</v>
      </c>
      <c r="G1052" s="1373"/>
      <c r="H1052" s="1373"/>
      <c r="I1052" s="1373"/>
      <c r="J1052" s="1373"/>
      <c r="K1052" s="1369"/>
      <c r="L1052" s="1369"/>
      <c r="M1052" s="1369"/>
      <c r="N1052" s="1459">
        <v>1822</v>
      </c>
      <c r="O1052" s="1459"/>
      <c r="P1052" s="1459"/>
    </row>
    <row r="1053" spans="1:16" ht="19.5" customHeight="1" x14ac:dyDescent="0.15">
      <c r="A1053" s="1329"/>
      <c r="B1053" s="1091"/>
      <c r="C1053" s="1369"/>
      <c r="D1053" s="1375">
        <v>4468234</v>
      </c>
      <c r="E1053" s="1375"/>
      <c r="F1053" s="1373" t="s">
        <v>547</v>
      </c>
      <c r="G1053" s="1373"/>
      <c r="H1053" s="1373"/>
      <c r="I1053" s="1373"/>
      <c r="J1053" s="1373"/>
      <c r="K1053" s="1370"/>
      <c r="L1053" s="1370"/>
      <c r="M1053" s="1370"/>
      <c r="N1053" s="1454">
        <v>2071</v>
      </c>
      <c r="O1053" s="1454"/>
      <c r="P1053" s="1454"/>
    </row>
    <row r="1054" spans="1:16" ht="18" customHeight="1" x14ac:dyDescent="0.15">
      <c r="A1054" s="1365"/>
      <c r="B1054" s="1366"/>
      <c r="C1054" s="62"/>
      <c r="D1054" s="1365"/>
      <c r="E1054" s="1366"/>
      <c r="F1054" s="1365"/>
      <c r="G1054" s="1367"/>
      <c r="H1054" s="1367"/>
      <c r="I1054" s="1367"/>
      <c r="J1054" s="1366"/>
      <c r="K1054" s="1429" t="s">
        <v>548</v>
      </c>
      <c r="L1054" s="1447"/>
      <c r="M1054" s="1430"/>
      <c r="N1054" s="1448">
        <v>5402.05</v>
      </c>
      <c r="O1054" s="1449"/>
      <c r="P1054" s="1450"/>
    </row>
    <row r="1055" spans="1:16" ht="16.5" customHeight="1" x14ac:dyDescent="0.15">
      <c r="A1055" s="1376" t="s">
        <v>2670</v>
      </c>
      <c r="B1055" s="1377"/>
      <c r="C1055" s="1368"/>
      <c r="D1055" s="1378">
        <v>4468198</v>
      </c>
      <c r="E1055" s="1378"/>
      <c r="F1055" s="1377" t="s">
        <v>547</v>
      </c>
      <c r="G1055" s="1377"/>
      <c r="H1055" s="1377"/>
      <c r="I1055" s="1377"/>
      <c r="J1055" s="1377"/>
      <c r="K1055" s="1368"/>
      <c r="L1055" s="1368"/>
      <c r="M1055" s="1368"/>
      <c r="N1055" s="1425">
        <v>6</v>
      </c>
      <c r="O1055" s="1425"/>
      <c r="P1055" s="1425"/>
    </row>
    <row r="1056" spans="1:16" ht="18" customHeight="1" x14ac:dyDescent="0.15">
      <c r="A1056" s="1329"/>
      <c r="B1056" s="1091"/>
      <c r="C1056" s="1369"/>
      <c r="D1056" s="1375">
        <v>4468199</v>
      </c>
      <c r="E1056" s="1375"/>
      <c r="F1056" s="1373" t="s">
        <v>547</v>
      </c>
      <c r="G1056" s="1373"/>
      <c r="H1056" s="1373"/>
      <c r="I1056" s="1373"/>
      <c r="J1056" s="1373"/>
      <c r="K1056" s="1369"/>
      <c r="L1056" s="1369"/>
      <c r="M1056" s="1369"/>
      <c r="N1056" s="1424">
        <v>59</v>
      </c>
      <c r="O1056" s="1424"/>
      <c r="P1056" s="1424"/>
    </row>
    <row r="1057" spans="1:18" ht="18" customHeight="1" x14ac:dyDescent="0.15">
      <c r="A1057" s="1329"/>
      <c r="B1057" s="1091"/>
      <c r="C1057" s="1369"/>
      <c r="D1057" s="1375">
        <v>4468200</v>
      </c>
      <c r="E1057" s="1375"/>
      <c r="F1057" s="1373" t="s">
        <v>547</v>
      </c>
      <c r="G1057" s="1373"/>
      <c r="H1057" s="1373"/>
      <c r="I1057" s="1373"/>
      <c r="J1057" s="1373"/>
      <c r="K1057" s="1369"/>
      <c r="L1057" s="1369"/>
      <c r="M1057" s="1369"/>
      <c r="N1057" s="1424">
        <v>65</v>
      </c>
      <c r="O1057" s="1424"/>
      <c r="P1057" s="1424"/>
    </row>
    <row r="1058" spans="1:18" ht="19.5" customHeight="1" x14ac:dyDescent="0.15">
      <c r="A1058" s="1329"/>
      <c r="B1058" s="1091"/>
      <c r="C1058" s="1369"/>
      <c r="D1058" s="1375">
        <v>4468201</v>
      </c>
      <c r="E1058" s="1375"/>
      <c r="F1058" s="1373" t="s">
        <v>547</v>
      </c>
      <c r="G1058" s="1373"/>
      <c r="H1058" s="1373"/>
      <c r="I1058" s="1373"/>
      <c r="J1058" s="1373"/>
      <c r="K1058" s="1370"/>
      <c r="L1058" s="1370"/>
      <c r="M1058" s="1370"/>
      <c r="N1058" s="1423">
        <v>210</v>
      </c>
      <c r="O1058" s="1423"/>
      <c r="P1058" s="1423"/>
    </row>
    <row r="1059" spans="1:18" ht="18" customHeight="1" x14ac:dyDescent="0.15">
      <c r="A1059" s="1365"/>
      <c r="B1059" s="1366"/>
      <c r="C1059" s="62"/>
      <c r="D1059" s="1365"/>
      <c r="E1059" s="1366"/>
      <c r="F1059" s="1365"/>
      <c r="G1059" s="1367"/>
      <c r="H1059" s="1367"/>
      <c r="I1059" s="1367"/>
      <c r="J1059" s="1366"/>
      <c r="K1059" s="1429" t="s">
        <v>548</v>
      </c>
      <c r="L1059" s="1447"/>
      <c r="M1059" s="1430"/>
      <c r="N1059" s="1431">
        <v>340</v>
      </c>
      <c r="O1059" s="1457"/>
      <c r="P1059" s="1432"/>
    </row>
    <row r="1060" spans="1:18" ht="16.5" customHeight="1" x14ac:dyDescent="0.15">
      <c r="A1060" s="1376" t="s">
        <v>2671</v>
      </c>
      <c r="B1060" s="1377"/>
      <c r="C1060" s="1368"/>
      <c r="D1060" s="1378">
        <v>4463334</v>
      </c>
      <c r="E1060" s="1378"/>
      <c r="F1060" s="1377" t="s">
        <v>547</v>
      </c>
      <c r="G1060" s="1377"/>
      <c r="H1060" s="1377"/>
      <c r="I1060" s="1377"/>
      <c r="J1060" s="1377"/>
      <c r="K1060" s="1368"/>
      <c r="L1060" s="1368"/>
      <c r="M1060" s="1368"/>
      <c r="N1060" s="1458">
        <v>-2</v>
      </c>
      <c r="O1060" s="1458"/>
      <c r="P1060" s="1458"/>
    </row>
    <row r="1061" spans="1:18" ht="18" customHeight="1" x14ac:dyDescent="0.15">
      <c r="A1061" s="1329"/>
      <c r="B1061" s="1091"/>
      <c r="C1061" s="1369"/>
      <c r="D1061" s="1375">
        <v>4463335</v>
      </c>
      <c r="E1061" s="1375"/>
      <c r="F1061" s="1373" t="s">
        <v>547</v>
      </c>
      <c r="G1061" s="1373"/>
      <c r="H1061" s="1373"/>
      <c r="I1061" s="1373"/>
      <c r="J1061" s="1373"/>
      <c r="K1061" s="1369"/>
      <c r="L1061" s="1369"/>
      <c r="M1061" s="1369"/>
      <c r="N1061" s="1424">
        <v>127</v>
      </c>
      <c r="O1061" s="1424"/>
      <c r="P1061" s="1424"/>
    </row>
    <row r="1062" spans="1:18" ht="18" customHeight="1" x14ac:dyDescent="0.15">
      <c r="A1062" s="1329"/>
      <c r="B1062" s="1091"/>
      <c r="C1062" s="1369"/>
      <c r="D1062" s="1375">
        <v>4463336</v>
      </c>
      <c r="E1062" s="1375"/>
      <c r="F1062" s="1373" t="s">
        <v>547</v>
      </c>
      <c r="G1062" s="1373"/>
      <c r="H1062" s="1373"/>
      <c r="I1062" s="1373"/>
      <c r="J1062" s="1373"/>
      <c r="K1062" s="1369"/>
      <c r="L1062" s="1369"/>
      <c r="M1062" s="1369"/>
      <c r="N1062" s="1424">
        <v>130</v>
      </c>
      <c r="O1062" s="1424"/>
      <c r="P1062" s="1424"/>
    </row>
    <row r="1063" spans="1:18" ht="18" customHeight="1" x14ac:dyDescent="0.15">
      <c r="A1063" s="1329"/>
      <c r="B1063" s="1091"/>
      <c r="C1063" s="1369"/>
      <c r="D1063" s="1375">
        <v>4463337</v>
      </c>
      <c r="E1063" s="1375"/>
      <c r="F1063" s="1373" t="s">
        <v>547</v>
      </c>
      <c r="G1063" s="1373"/>
      <c r="H1063" s="1373"/>
      <c r="I1063" s="1373"/>
      <c r="J1063" s="1373"/>
      <c r="K1063" s="1369"/>
      <c r="L1063" s="1369"/>
      <c r="M1063" s="1369"/>
      <c r="N1063" s="1424">
        <v>262.05</v>
      </c>
      <c r="O1063" s="1424"/>
      <c r="P1063" s="1424"/>
    </row>
    <row r="1064" spans="1:18" ht="18" customHeight="1" x14ac:dyDescent="0.15">
      <c r="A1064" s="1329"/>
      <c r="B1064" s="1091"/>
      <c r="C1064" s="1369"/>
      <c r="D1064" s="1375">
        <v>4463338</v>
      </c>
      <c r="E1064" s="1375"/>
      <c r="F1064" s="1373" t="s">
        <v>547</v>
      </c>
      <c r="G1064" s="1373"/>
      <c r="H1064" s="1373"/>
      <c r="I1064" s="1373"/>
      <c r="J1064" s="1373"/>
      <c r="K1064" s="1369"/>
      <c r="L1064" s="1369"/>
      <c r="M1064" s="1369"/>
      <c r="N1064" s="1424">
        <v>747</v>
      </c>
      <c r="O1064" s="1424"/>
      <c r="P1064" s="1424"/>
    </row>
    <row r="1065" spans="1:18" ht="19.5" customHeight="1" x14ac:dyDescent="0.15">
      <c r="A1065" s="1329"/>
      <c r="B1065" s="1091"/>
      <c r="C1065" s="1369"/>
      <c r="D1065" s="1375">
        <v>4463339</v>
      </c>
      <c r="E1065" s="1375"/>
      <c r="F1065" s="1373" t="s">
        <v>547</v>
      </c>
      <c r="G1065" s="1373"/>
      <c r="H1065" s="1373"/>
      <c r="I1065" s="1373"/>
      <c r="J1065" s="1373"/>
      <c r="K1065" s="1370"/>
      <c r="L1065" s="1370"/>
      <c r="M1065" s="1370"/>
      <c r="N1065" s="1454">
        <v>1546</v>
      </c>
      <c r="O1065" s="1454"/>
      <c r="P1065" s="1454"/>
    </row>
    <row r="1066" spans="1:18" ht="18" customHeight="1" x14ac:dyDescent="0.15">
      <c r="A1066" s="1365"/>
      <c r="B1066" s="1366"/>
      <c r="C1066" s="62"/>
      <c r="D1066" s="1365"/>
      <c r="E1066" s="1366"/>
      <c r="F1066" s="1365"/>
      <c r="G1066" s="1367"/>
      <c r="H1066" s="1367"/>
      <c r="I1066" s="1367"/>
      <c r="J1066" s="1366"/>
      <c r="K1066" s="1429" t="s">
        <v>548</v>
      </c>
      <c r="L1066" s="1447"/>
      <c r="M1066" s="1430"/>
      <c r="N1066" s="1448">
        <v>2810.05</v>
      </c>
      <c r="O1066" s="1449"/>
      <c r="P1066" s="1450"/>
    </row>
    <row r="1067" spans="1:18" ht="16.5" customHeight="1" x14ac:dyDescent="0.15">
      <c r="A1067" s="1376" t="s">
        <v>2672</v>
      </c>
      <c r="B1067" s="1377"/>
      <c r="C1067" s="1379"/>
      <c r="D1067" s="1378">
        <v>4463773</v>
      </c>
      <c r="E1067" s="1378"/>
      <c r="F1067" s="1377" t="s">
        <v>547</v>
      </c>
      <c r="G1067" s="1377"/>
      <c r="H1067" s="1377"/>
      <c r="I1067" s="1377"/>
      <c r="J1067" s="1377"/>
      <c r="K1067" s="1379"/>
      <c r="L1067" s="1379"/>
      <c r="M1067" s="1379"/>
      <c r="N1067" s="1425">
        <v>127</v>
      </c>
      <c r="O1067" s="1425"/>
      <c r="P1067" s="1425"/>
    </row>
    <row r="1068" spans="1:18" ht="19.25" customHeight="1" x14ac:dyDescent="0.15">
      <c r="A1068" s="1329"/>
      <c r="B1068" s="1091"/>
      <c r="C1068" s="1078"/>
      <c r="D1068" s="1375">
        <v>4463774</v>
      </c>
      <c r="E1068" s="1375"/>
      <c r="F1068" s="1373" t="s">
        <v>547</v>
      </c>
      <c r="G1068" s="1373"/>
      <c r="H1068" s="1373"/>
      <c r="I1068" s="1373"/>
      <c r="J1068" s="1373"/>
      <c r="K1068" s="1078"/>
      <c r="L1068" s="1078"/>
      <c r="M1068" s="1078"/>
      <c r="N1068" s="1424">
        <v>130</v>
      </c>
      <c r="O1068" s="1424"/>
      <c r="P1068" s="1424"/>
    </row>
    <row r="1069" spans="1:18" ht="29" customHeight="1" x14ac:dyDescent="0.15">
      <c r="A1069" s="1428" t="s">
        <v>2543</v>
      </c>
      <c r="B1069" s="1428"/>
      <c r="C1069" s="1428"/>
      <c r="D1069" s="1428"/>
      <c r="E1069" s="1428"/>
      <c r="F1069" s="1428"/>
      <c r="G1069" s="1428"/>
      <c r="H1069" s="1428"/>
      <c r="I1069" s="1428"/>
      <c r="J1069" s="1428"/>
      <c r="K1069" s="1428"/>
      <c r="L1069" s="1428"/>
      <c r="M1069" s="1428"/>
      <c r="N1069" s="1428"/>
      <c r="O1069" s="1428"/>
      <c r="P1069" s="1428"/>
      <c r="Q1069" s="1428"/>
      <c r="R1069" s="1428"/>
    </row>
    <row r="1070" spans="1:18" ht="14.25" customHeight="1" x14ac:dyDescent="0.15">
      <c r="A1070" s="53" t="s">
        <v>2601</v>
      </c>
      <c r="B1070" s="1374" t="s">
        <v>2672</v>
      </c>
      <c r="C1070" s="1373"/>
      <c r="D1070" s="1091"/>
      <c r="E1070" s="1091"/>
      <c r="F1070" s="1375">
        <v>4463775</v>
      </c>
      <c r="G1070" s="1375"/>
      <c r="H1070" s="1375"/>
      <c r="I1070" s="1375"/>
      <c r="J1070" s="1373" t="s">
        <v>547</v>
      </c>
      <c r="K1070" s="1373"/>
      <c r="L1070" s="1373"/>
      <c r="M1070" s="1373"/>
      <c r="N1070" s="1373"/>
      <c r="O1070" s="1091"/>
      <c r="P1070" s="1091"/>
      <c r="Q1070" s="1455">
        <v>210</v>
      </c>
    </row>
    <row r="1071" spans="1:18" ht="5" customHeight="1" x14ac:dyDescent="0.15">
      <c r="A1071" s="1392" t="s">
        <v>2602</v>
      </c>
      <c r="B1071" s="1374"/>
      <c r="C1071" s="1373"/>
      <c r="D1071" s="1091"/>
      <c r="E1071" s="1091"/>
      <c r="F1071" s="1375"/>
      <c r="G1071" s="1375"/>
      <c r="H1071" s="1375"/>
      <c r="I1071" s="1375"/>
      <c r="J1071" s="1373"/>
      <c r="K1071" s="1373"/>
      <c r="L1071" s="1373"/>
      <c r="M1071" s="1373"/>
      <c r="N1071" s="1373"/>
      <c r="O1071" s="1433"/>
      <c r="P1071" s="1433"/>
      <c r="Q1071" s="1456"/>
    </row>
    <row r="1072" spans="1:18" ht="18" customHeight="1" x14ac:dyDescent="0.15">
      <c r="A1072" s="1392"/>
      <c r="B1072" s="1365"/>
      <c r="C1072" s="1366"/>
      <c r="D1072" s="1365"/>
      <c r="E1072" s="1366"/>
      <c r="F1072" s="1365"/>
      <c r="G1072" s="1367"/>
      <c r="H1072" s="1367"/>
      <c r="I1072" s="1366"/>
      <c r="J1072" s="1365"/>
      <c r="K1072" s="1367"/>
      <c r="L1072" s="1367"/>
      <c r="M1072" s="1367"/>
      <c r="N1072" s="1366"/>
      <c r="O1072" s="1429" t="s">
        <v>548</v>
      </c>
      <c r="P1072" s="1430"/>
      <c r="Q1072" s="40">
        <v>467</v>
      </c>
    </row>
    <row r="1073" spans="1:17" ht="16.5" customHeight="1" x14ac:dyDescent="0.15">
      <c r="A1073" s="55"/>
      <c r="B1073" s="1376" t="s">
        <v>2673</v>
      </c>
      <c r="C1073" s="1377"/>
      <c r="D1073" s="1368"/>
      <c r="E1073" s="1368"/>
      <c r="F1073" s="1378">
        <v>4463624</v>
      </c>
      <c r="G1073" s="1378"/>
      <c r="H1073" s="1378"/>
      <c r="I1073" s="1378"/>
      <c r="J1073" s="1377" t="s">
        <v>547</v>
      </c>
      <c r="K1073" s="1377"/>
      <c r="L1073" s="1377"/>
      <c r="M1073" s="1377"/>
      <c r="N1073" s="1377"/>
      <c r="O1073" s="1368"/>
      <c r="P1073" s="1368"/>
      <c r="Q1073" s="33">
        <v>127</v>
      </c>
    </row>
    <row r="1074" spans="1:17" ht="18" customHeight="1" x14ac:dyDescent="0.15">
      <c r="A1074" s="55"/>
      <c r="B1074" s="1329"/>
      <c r="C1074" s="1091"/>
      <c r="D1074" s="1369"/>
      <c r="E1074" s="1369"/>
      <c r="F1074" s="1375">
        <v>4463625</v>
      </c>
      <c r="G1074" s="1375"/>
      <c r="H1074" s="1375"/>
      <c r="I1074" s="1375"/>
      <c r="J1074" s="1373" t="s">
        <v>547</v>
      </c>
      <c r="K1074" s="1373"/>
      <c r="L1074" s="1373"/>
      <c r="M1074" s="1373"/>
      <c r="N1074" s="1373"/>
      <c r="O1074" s="1369"/>
      <c r="P1074" s="1369"/>
      <c r="Q1074" s="35">
        <v>262.05</v>
      </c>
    </row>
    <row r="1075" spans="1:17" ht="18" customHeight="1" x14ac:dyDescent="0.15">
      <c r="A1075" s="55"/>
      <c r="B1075" s="1329"/>
      <c r="C1075" s="1091"/>
      <c r="D1075" s="1369"/>
      <c r="E1075" s="1369"/>
      <c r="F1075" s="1375">
        <v>4463626</v>
      </c>
      <c r="G1075" s="1375"/>
      <c r="H1075" s="1375"/>
      <c r="I1075" s="1375"/>
      <c r="J1075" s="1373" t="s">
        <v>547</v>
      </c>
      <c r="K1075" s="1373"/>
      <c r="L1075" s="1373"/>
      <c r="M1075" s="1373"/>
      <c r="N1075" s="1373"/>
      <c r="O1075" s="1369"/>
      <c r="P1075" s="1369"/>
      <c r="Q1075" s="35">
        <v>130</v>
      </c>
    </row>
    <row r="1076" spans="1:17" ht="18" customHeight="1" x14ac:dyDescent="0.15">
      <c r="A1076" s="55"/>
      <c r="B1076" s="1329"/>
      <c r="C1076" s="1091"/>
      <c r="D1076" s="1369"/>
      <c r="E1076" s="1369"/>
      <c r="F1076" s="1375">
        <v>4463627</v>
      </c>
      <c r="G1076" s="1375"/>
      <c r="H1076" s="1375"/>
      <c r="I1076" s="1375"/>
      <c r="J1076" s="1373" t="s">
        <v>547</v>
      </c>
      <c r="K1076" s="1373"/>
      <c r="L1076" s="1373"/>
      <c r="M1076" s="1373"/>
      <c r="N1076" s="1373"/>
      <c r="O1076" s="1369"/>
      <c r="P1076" s="1369"/>
      <c r="Q1076" s="36">
        <v>1265.68</v>
      </c>
    </row>
    <row r="1077" spans="1:17" ht="18" customHeight="1" x14ac:dyDescent="0.15">
      <c r="A1077" s="55"/>
      <c r="B1077" s="1329"/>
      <c r="C1077" s="1091"/>
      <c r="D1077" s="1369"/>
      <c r="E1077" s="1369"/>
      <c r="F1077" s="1375">
        <v>4463628</v>
      </c>
      <c r="G1077" s="1375"/>
      <c r="H1077" s="1375"/>
      <c r="I1077" s="1375"/>
      <c r="J1077" s="1373" t="s">
        <v>547</v>
      </c>
      <c r="K1077" s="1373"/>
      <c r="L1077" s="1373"/>
      <c r="M1077" s="1373"/>
      <c r="N1077" s="1373"/>
      <c r="O1077" s="1369"/>
      <c r="P1077" s="1369"/>
      <c r="Q1077" s="36">
        <v>2666</v>
      </c>
    </row>
    <row r="1078" spans="1:17" ht="19.5" customHeight="1" x14ac:dyDescent="0.15">
      <c r="A1078" s="55"/>
      <c r="B1078" s="1329"/>
      <c r="C1078" s="1091"/>
      <c r="D1078" s="1369"/>
      <c r="E1078" s="1369"/>
      <c r="F1078" s="1375">
        <v>4463629</v>
      </c>
      <c r="G1078" s="1375"/>
      <c r="H1078" s="1375"/>
      <c r="I1078" s="1375"/>
      <c r="J1078" s="1373" t="s">
        <v>547</v>
      </c>
      <c r="K1078" s="1373"/>
      <c r="L1078" s="1373"/>
      <c r="M1078" s="1373"/>
      <c r="N1078" s="1373"/>
      <c r="O1078" s="1370"/>
      <c r="P1078" s="1370"/>
      <c r="Q1078" s="37">
        <v>72.13</v>
      </c>
    </row>
    <row r="1079" spans="1:17" ht="18" customHeight="1" x14ac:dyDescent="0.15">
      <c r="A1079" s="55"/>
      <c r="B1079" s="1365"/>
      <c r="C1079" s="1366"/>
      <c r="D1079" s="1365"/>
      <c r="E1079" s="1366"/>
      <c r="F1079" s="1365"/>
      <c r="G1079" s="1367"/>
      <c r="H1079" s="1367"/>
      <c r="I1079" s="1366"/>
      <c r="J1079" s="1365"/>
      <c r="K1079" s="1367"/>
      <c r="L1079" s="1367"/>
      <c r="M1079" s="1367"/>
      <c r="N1079" s="1366"/>
      <c r="O1079" s="1429" t="s">
        <v>548</v>
      </c>
      <c r="P1079" s="1430"/>
      <c r="Q1079" s="39">
        <v>4522.8599999999997</v>
      </c>
    </row>
    <row r="1080" spans="1:17" ht="16.5" customHeight="1" x14ac:dyDescent="0.15">
      <c r="A1080" s="55"/>
      <c r="B1080" s="1376" t="s">
        <v>2674</v>
      </c>
      <c r="C1080" s="1377"/>
      <c r="D1080" s="1368"/>
      <c r="E1080" s="1368"/>
      <c r="F1080" s="1378">
        <v>4463486</v>
      </c>
      <c r="G1080" s="1378"/>
      <c r="H1080" s="1378"/>
      <c r="I1080" s="1378"/>
      <c r="J1080" s="1377" t="s">
        <v>547</v>
      </c>
      <c r="K1080" s="1377"/>
      <c r="L1080" s="1377"/>
      <c r="M1080" s="1377"/>
      <c r="N1080" s="1377"/>
      <c r="O1080" s="1368"/>
      <c r="P1080" s="1368"/>
      <c r="Q1080" s="75">
        <v>-6</v>
      </c>
    </row>
    <row r="1081" spans="1:17" ht="18" customHeight="1" x14ac:dyDescent="0.15">
      <c r="A1081" s="55"/>
      <c r="B1081" s="1329"/>
      <c r="C1081" s="1091"/>
      <c r="D1081" s="1369"/>
      <c r="E1081" s="1369"/>
      <c r="F1081" s="1375">
        <v>4463487</v>
      </c>
      <c r="G1081" s="1375"/>
      <c r="H1081" s="1375"/>
      <c r="I1081" s="1375"/>
      <c r="J1081" s="1373" t="s">
        <v>547</v>
      </c>
      <c r="K1081" s="1373"/>
      <c r="L1081" s="1373"/>
      <c r="M1081" s="1373"/>
      <c r="N1081" s="1373"/>
      <c r="O1081" s="1369"/>
      <c r="P1081" s="1369"/>
      <c r="Q1081" s="35">
        <v>130</v>
      </c>
    </row>
    <row r="1082" spans="1:17" ht="18" customHeight="1" x14ac:dyDescent="0.15">
      <c r="A1082" s="55"/>
      <c r="B1082" s="1329"/>
      <c r="C1082" s="1091"/>
      <c r="D1082" s="1369"/>
      <c r="E1082" s="1369"/>
      <c r="F1082" s="1375">
        <v>4463488</v>
      </c>
      <c r="G1082" s="1375"/>
      <c r="H1082" s="1375"/>
      <c r="I1082" s="1375"/>
      <c r="J1082" s="1373" t="s">
        <v>547</v>
      </c>
      <c r="K1082" s="1373"/>
      <c r="L1082" s="1373"/>
      <c r="M1082" s="1373"/>
      <c r="N1082" s="1373"/>
      <c r="O1082" s="1369"/>
      <c r="P1082" s="1369"/>
      <c r="Q1082" s="35">
        <v>146</v>
      </c>
    </row>
    <row r="1083" spans="1:17" ht="18" customHeight="1" x14ac:dyDescent="0.15">
      <c r="A1083" s="55"/>
      <c r="B1083" s="1329"/>
      <c r="C1083" s="1091"/>
      <c r="D1083" s="1369"/>
      <c r="E1083" s="1369"/>
      <c r="F1083" s="1375">
        <v>4463489</v>
      </c>
      <c r="G1083" s="1375"/>
      <c r="H1083" s="1375"/>
      <c r="I1083" s="1375"/>
      <c r="J1083" s="1373" t="s">
        <v>547</v>
      </c>
      <c r="K1083" s="1373"/>
      <c r="L1083" s="1373"/>
      <c r="M1083" s="1373"/>
      <c r="N1083" s="1373"/>
      <c r="O1083" s="1369"/>
      <c r="P1083" s="1369"/>
      <c r="Q1083" s="35">
        <v>262.05</v>
      </c>
    </row>
    <row r="1084" spans="1:17" ht="18" customHeight="1" x14ac:dyDescent="0.15">
      <c r="A1084" s="55"/>
      <c r="B1084" s="1329"/>
      <c r="C1084" s="1091"/>
      <c r="D1084" s="1369"/>
      <c r="E1084" s="1369"/>
      <c r="F1084" s="1375">
        <v>4463490</v>
      </c>
      <c r="G1084" s="1375"/>
      <c r="H1084" s="1375"/>
      <c r="I1084" s="1375"/>
      <c r="J1084" s="1373" t="s">
        <v>547</v>
      </c>
      <c r="K1084" s="1373"/>
      <c r="L1084" s="1373"/>
      <c r="M1084" s="1373"/>
      <c r="N1084" s="1373"/>
      <c r="O1084" s="1369"/>
      <c r="P1084" s="1369"/>
      <c r="Q1084" s="35">
        <v>801</v>
      </c>
    </row>
    <row r="1085" spans="1:17" ht="19.5" customHeight="1" x14ac:dyDescent="0.15">
      <c r="A1085" s="55"/>
      <c r="B1085" s="1329"/>
      <c r="C1085" s="1091"/>
      <c r="D1085" s="1369"/>
      <c r="E1085" s="1369"/>
      <c r="F1085" s="1375">
        <v>4463491</v>
      </c>
      <c r="G1085" s="1375"/>
      <c r="H1085" s="1375"/>
      <c r="I1085" s="1375"/>
      <c r="J1085" s="1373" t="s">
        <v>547</v>
      </c>
      <c r="K1085" s="1373"/>
      <c r="L1085" s="1373"/>
      <c r="M1085" s="1373"/>
      <c r="N1085" s="1373"/>
      <c r="O1085" s="1370"/>
      <c r="P1085" s="1370"/>
      <c r="Q1085" s="78">
        <v>1717</v>
      </c>
    </row>
    <row r="1086" spans="1:17" ht="18" customHeight="1" x14ac:dyDescent="0.15">
      <c r="A1086" s="55"/>
      <c r="B1086" s="1365"/>
      <c r="C1086" s="1366"/>
      <c r="D1086" s="1365"/>
      <c r="E1086" s="1366"/>
      <c r="F1086" s="1365"/>
      <c r="G1086" s="1367"/>
      <c r="H1086" s="1367"/>
      <c r="I1086" s="1366"/>
      <c r="J1086" s="1365"/>
      <c r="K1086" s="1367"/>
      <c r="L1086" s="1367"/>
      <c r="M1086" s="1367"/>
      <c r="N1086" s="1366"/>
      <c r="O1086" s="1429" t="s">
        <v>548</v>
      </c>
      <c r="P1086" s="1430"/>
      <c r="Q1086" s="39">
        <v>3050.05</v>
      </c>
    </row>
    <row r="1087" spans="1:17" ht="16.5" customHeight="1" x14ac:dyDescent="0.15">
      <c r="A1087" s="55"/>
      <c r="B1087" s="1376" t="s">
        <v>1312</v>
      </c>
      <c r="C1087" s="1377"/>
      <c r="D1087" s="1379"/>
      <c r="E1087" s="1379"/>
      <c r="F1087" s="1378">
        <v>4466402</v>
      </c>
      <c r="G1087" s="1378"/>
      <c r="H1087" s="1378"/>
      <c r="I1087" s="1378"/>
      <c r="J1087" s="1377" t="s">
        <v>547</v>
      </c>
      <c r="K1087" s="1377"/>
      <c r="L1087" s="1377"/>
      <c r="M1087" s="1377"/>
      <c r="N1087" s="1377"/>
      <c r="O1087" s="1379"/>
      <c r="P1087" s="1379"/>
      <c r="Q1087" s="75">
        <v>-83</v>
      </c>
    </row>
    <row r="1088" spans="1:17" ht="19.5" customHeight="1" x14ac:dyDescent="0.15">
      <c r="A1088" s="55"/>
      <c r="B1088" s="1329"/>
      <c r="C1088" s="1091"/>
      <c r="D1088" s="1078"/>
      <c r="E1088" s="1078"/>
      <c r="F1088" s="1375">
        <v>4466403</v>
      </c>
      <c r="G1088" s="1375"/>
      <c r="H1088" s="1375"/>
      <c r="I1088" s="1375"/>
      <c r="J1088" s="1373" t="s">
        <v>547</v>
      </c>
      <c r="K1088" s="1373"/>
      <c r="L1088" s="1373"/>
      <c r="M1088" s="1373"/>
      <c r="N1088" s="1373"/>
      <c r="O1088" s="1380"/>
      <c r="P1088" s="1380"/>
      <c r="Q1088" s="37">
        <v>571</v>
      </c>
    </row>
    <row r="1089" spans="1:17" ht="18" customHeight="1" x14ac:dyDescent="0.15">
      <c r="A1089" s="55"/>
      <c r="B1089" s="1365"/>
      <c r="C1089" s="1366"/>
      <c r="D1089" s="1365"/>
      <c r="E1089" s="1366"/>
      <c r="F1089" s="1365"/>
      <c r="G1089" s="1367"/>
      <c r="H1089" s="1367"/>
      <c r="I1089" s="1366"/>
      <c r="J1089" s="1365"/>
      <c r="K1089" s="1367"/>
      <c r="L1089" s="1367"/>
      <c r="M1089" s="1367"/>
      <c r="N1089" s="1366"/>
      <c r="O1089" s="1429" t="s">
        <v>548</v>
      </c>
      <c r="P1089" s="1430"/>
      <c r="Q1089" s="40">
        <v>488</v>
      </c>
    </row>
    <row r="1090" spans="1:17" ht="18" customHeight="1" x14ac:dyDescent="0.15">
      <c r="A1090" s="55"/>
      <c r="B1090" s="1376" t="s">
        <v>2675</v>
      </c>
      <c r="C1090" s="1377"/>
      <c r="D1090" s="1445"/>
      <c r="E1090" s="1445"/>
      <c r="F1090" s="1378">
        <v>4465377</v>
      </c>
      <c r="G1090" s="1378"/>
      <c r="H1090" s="1378"/>
      <c r="I1090" s="1378"/>
      <c r="J1090" s="1377" t="s">
        <v>547</v>
      </c>
      <c r="K1090" s="1377"/>
      <c r="L1090" s="1377"/>
      <c r="M1090" s="1377"/>
      <c r="N1090" s="1377"/>
      <c r="O1090" s="1441"/>
      <c r="P1090" s="1441"/>
      <c r="Q1090" s="43">
        <v>130</v>
      </c>
    </row>
    <row r="1091" spans="1:17" ht="18" customHeight="1" x14ac:dyDescent="0.15">
      <c r="A1091" s="55"/>
      <c r="B1091" s="1365"/>
      <c r="C1091" s="1366"/>
      <c r="D1091" s="1365"/>
      <c r="E1091" s="1366"/>
      <c r="F1091" s="1365"/>
      <c r="G1091" s="1367"/>
      <c r="H1091" s="1367"/>
      <c r="I1091" s="1366"/>
      <c r="J1091" s="1365"/>
      <c r="K1091" s="1367"/>
      <c r="L1091" s="1367"/>
      <c r="M1091" s="1367"/>
      <c r="N1091" s="1366"/>
      <c r="O1091" s="1429" t="s">
        <v>548</v>
      </c>
      <c r="P1091" s="1430"/>
      <c r="Q1091" s="40">
        <v>130</v>
      </c>
    </row>
    <row r="1092" spans="1:17" ht="14.25" customHeight="1" x14ac:dyDescent="0.15">
      <c r="A1092" s="55"/>
      <c r="B1092" s="1376" t="s">
        <v>2676</v>
      </c>
      <c r="C1092" s="1377"/>
      <c r="D1092" s="1377" t="s">
        <v>2677</v>
      </c>
      <c r="E1092" s="1377"/>
      <c r="F1092" s="1378">
        <v>4465387</v>
      </c>
      <c r="G1092" s="1378"/>
      <c r="H1092" s="1378"/>
      <c r="I1092" s="1378"/>
      <c r="J1092" s="1377" t="s">
        <v>2218</v>
      </c>
      <c r="K1092" s="1377"/>
      <c r="L1092" s="1377"/>
      <c r="M1092" s="1377"/>
      <c r="N1092" s="1377"/>
      <c r="O1092" s="1378">
        <v>3625</v>
      </c>
      <c r="P1092" s="1378"/>
      <c r="Q1092" s="33">
        <v>193</v>
      </c>
    </row>
    <row r="1093" spans="1:17" ht="14.25" customHeight="1" x14ac:dyDescent="0.15">
      <c r="A1093" s="70"/>
      <c r="B1093" s="1410"/>
      <c r="C1093" s="1078"/>
      <c r="D1093" s="1373" t="s">
        <v>2678</v>
      </c>
      <c r="E1093" s="1373"/>
      <c r="F1093" s="1078"/>
      <c r="G1093" s="1078"/>
      <c r="H1093" s="1078"/>
      <c r="I1093" s="1078"/>
      <c r="J1093" s="1078"/>
      <c r="K1093" s="1078"/>
      <c r="L1093" s="1078"/>
      <c r="M1093" s="1078"/>
      <c r="N1093" s="1078"/>
      <c r="O1093" s="1078"/>
      <c r="P1093" s="1078"/>
      <c r="Q1093" s="73"/>
    </row>
    <row r="1094" spans="1:17" ht="14.25" customHeight="1" x14ac:dyDescent="0.15">
      <c r="A1094" s="55"/>
      <c r="B1094" s="1329"/>
      <c r="C1094" s="1091"/>
      <c r="D1094" s="1373" t="s">
        <v>2679</v>
      </c>
      <c r="E1094" s="1373"/>
      <c r="F1094" s="1091"/>
      <c r="G1094" s="1091"/>
      <c r="H1094" s="1091"/>
      <c r="I1094" s="1091"/>
      <c r="J1094" s="1091"/>
      <c r="K1094" s="1091"/>
      <c r="L1094" s="1091"/>
      <c r="M1094" s="1091"/>
      <c r="N1094" s="1091"/>
      <c r="O1094" s="1433"/>
      <c r="P1094" s="1433"/>
      <c r="Q1094" s="41"/>
    </row>
    <row r="1095" spans="1:17" ht="18" customHeight="1" x14ac:dyDescent="0.15">
      <c r="A1095" s="55"/>
      <c r="B1095" s="1365"/>
      <c r="C1095" s="1366"/>
      <c r="D1095" s="1365"/>
      <c r="E1095" s="1366"/>
      <c r="F1095" s="1365"/>
      <c r="G1095" s="1367"/>
      <c r="H1095" s="1367"/>
      <c r="I1095" s="1366"/>
      <c r="J1095" s="1365"/>
      <c r="K1095" s="1367"/>
      <c r="L1095" s="1367"/>
      <c r="M1095" s="1367"/>
      <c r="N1095" s="1366"/>
      <c r="O1095" s="1429" t="s">
        <v>548</v>
      </c>
      <c r="P1095" s="1430"/>
      <c r="Q1095" s="40">
        <v>193</v>
      </c>
    </row>
    <row r="1096" spans="1:17" ht="14.25" customHeight="1" x14ac:dyDescent="0.15">
      <c r="A1096" s="55"/>
      <c r="B1096" s="1376" t="s">
        <v>2680</v>
      </c>
      <c r="C1096" s="1377"/>
      <c r="D1096" s="1377" t="s">
        <v>2677</v>
      </c>
      <c r="E1096" s="1377"/>
      <c r="F1096" s="1378">
        <v>4465390</v>
      </c>
      <c r="G1096" s="1378"/>
      <c r="H1096" s="1378"/>
      <c r="I1096" s="1378"/>
      <c r="J1096" s="1377" t="s">
        <v>2218</v>
      </c>
      <c r="K1096" s="1377"/>
      <c r="L1096" s="1377"/>
      <c r="M1096" s="1377"/>
      <c r="N1096" s="1377"/>
      <c r="O1096" s="1378">
        <v>3625</v>
      </c>
      <c r="P1096" s="1378"/>
      <c r="Q1096" s="33">
        <v>193</v>
      </c>
    </row>
    <row r="1097" spans="1:17" ht="14.25" customHeight="1" x14ac:dyDescent="0.15">
      <c r="A1097" s="70"/>
      <c r="B1097" s="1410"/>
      <c r="C1097" s="1078"/>
      <c r="D1097" s="1373" t="s">
        <v>2678</v>
      </c>
      <c r="E1097" s="1373"/>
      <c r="F1097" s="1078"/>
      <c r="G1097" s="1078"/>
      <c r="H1097" s="1078"/>
      <c r="I1097" s="1078"/>
      <c r="J1097" s="1078"/>
      <c r="K1097" s="1078"/>
      <c r="L1097" s="1078"/>
      <c r="M1097" s="1078"/>
      <c r="N1097" s="1078"/>
      <c r="O1097" s="1078"/>
      <c r="P1097" s="1078"/>
      <c r="Q1097" s="73"/>
    </row>
    <row r="1098" spans="1:17" ht="14.25" customHeight="1" x14ac:dyDescent="0.15">
      <c r="A1098" s="55"/>
      <c r="B1098" s="1329"/>
      <c r="C1098" s="1091"/>
      <c r="D1098" s="1373" t="s">
        <v>2679</v>
      </c>
      <c r="E1098" s="1373"/>
      <c r="F1098" s="1091"/>
      <c r="G1098" s="1091"/>
      <c r="H1098" s="1091"/>
      <c r="I1098" s="1091"/>
      <c r="J1098" s="1091"/>
      <c r="K1098" s="1091"/>
      <c r="L1098" s="1091"/>
      <c r="M1098" s="1091"/>
      <c r="N1098" s="1091"/>
      <c r="O1098" s="1433"/>
      <c r="P1098" s="1433"/>
      <c r="Q1098" s="41"/>
    </row>
    <row r="1099" spans="1:17" ht="18" customHeight="1" x14ac:dyDescent="0.15">
      <c r="A1099" s="55"/>
      <c r="B1099" s="1365"/>
      <c r="C1099" s="1366"/>
      <c r="D1099" s="1365"/>
      <c r="E1099" s="1366"/>
      <c r="F1099" s="1365"/>
      <c r="G1099" s="1367"/>
      <c r="H1099" s="1367"/>
      <c r="I1099" s="1366"/>
      <c r="J1099" s="1365"/>
      <c r="K1099" s="1367"/>
      <c r="L1099" s="1367"/>
      <c r="M1099" s="1367"/>
      <c r="N1099" s="1366"/>
      <c r="O1099" s="1429" t="s">
        <v>548</v>
      </c>
      <c r="P1099" s="1430"/>
      <c r="Q1099" s="40">
        <v>193</v>
      </c>
    </row>
    <row r="1100" spans="1:17" ht="18" customHeight="1" x14ac:dyDescent="0.15">
      <c r="A1100" s="55"/>
      <c r="B1100" s="1376" t="s">
        <v>2681</v>
      </c>
      <c r="C1100" s="1377"/>
      <c r="D1100" s="1445"/>
      <c r="E1100" s="1445"/>
      <c r="F1100" s="1378">
        <v>4465412</v>
      </c>
      <c r="G1100" s="1378"/>
      <c r="H1100" s="1378"/>
      <c r="I1100" s="1378"/>
      <c r="J1100" s="1377" t="s">
        <v>547</v>
      </c>
      <c r="K1100" s="1377"/>
      <c r="L1100" s="1377"/>
      <c r="M1100" s="1377"/>
      <c r="N1100" s="1377"/>
      <c r="O1100" s="1441"/>
      <c r="P1100" s="1441"/>
      <c r="Q1100" s="43">
        <v>130</v>
      </c>
    </row>
    <row r="1101" spans="1:17" ht="18" customHeight="1" x14ac:dyDescent="0.15">
      <c r="A1101" s="55"/>
      <c r="B1101" s="1365"/>
      <c r="C1101" s="1366"/>
      <c r="D1101" s="1365"/>
      <c r="E1101" s="1366"/>
      <c r="F1101" s="1365"/>
      <c r="G1101" s="1367"/>
      <c r="H1101" s="1367"/>
      <c r="I1101" s="1366"/>
      <c r="J1101" s="1365"/>
      <c r="K1101" s="1367"/>
      <c r="L1101" s="1367"/>
      <c r="M1101" s="1367"/>
      <c r="N1101" s="1366"/>
      <c r="O1101" s="1429" t="s">
        <v>548</v>
      </c>
      <c r="P1101" s="1430"/>
      <c r="Q1101" s="40">
        <v>130</v>
      </c>
    </row>
    <row r="1102" spans="1:17" ht="18" customHeight="1" x14ac:dyDescent="0.15">
      <c r="A1102" s="55"/>
      <c r="B1102" s="1376" t="s">
        <v>2682</v>
      </c>
      <c r="C1102" s="1377"/>
      <c r="D1102" s="1445"/>
      <c r="E1102" s="1445"/>
      <c r="F1102" s="1378">
        <v>4465415</v>
      </c>
      <c r="G1102" s="1378"/>
      <c r="H1102" s="1378"/>
      <c r="I1102" s="1378"/>
      <c r="J1102" s="1377" t="s">
        <v>547</v>
      </c>
      <c r="K1102" s="1377"/>
      <c r="L1102" s="1377"/>
      <c r="M1102" s="1377"/>
      <c r="N1102" s="1377"/>
      <c r="O1102" s="1441"/>
      <c r="P1102" s="1441"/>
      <c r="Q1102" s="43">
        <v>130</v>
      </c>
    </row>
    <row r="1103" spans="1:17" ht="18" customHeight="1" x14ac:dyDescent="0.15">
      <c r="A1103" s="55"/>
      <c r="B1103" s="1365"/>
      <c r="C1103" s="1366"/>
      <c r="D1103" s="1365"/>
      <c r="E1103" s="1366"/>
      <c r="F1103" s="1365"/>
      <c r="G1103" s="1367"/>
      <c r="H1103" s="1367"/>
      <c r="I1103" s="1366"/>
      <c r="J1103" s="1365"/>
      <c r="K1103" s="1367"/>
      <c r="L1103" s="1367"/>
      <c r="M1103" s="1367"/>
      <c r="N1103" s="1366"/>
      <c r="O1103" s="1429" t="s">
        <v>548</v>
      </c>
      <c r="P1103" s="1430"/>
      <c r="Q1103" s="40">
        <v>130</v>
      </c>
    </row>
    <row r="1104" spans="1:17" ht="18" customHeight="1" x14ac:dyDescent="0.15">
      <c r="A1104" s="55"/>
      <c r="B1104" s="1376" t="s">
        <v>2683</v>
      </c>
      <c r="C1104" s="1377"/>
      <c r="D1104" s="1445"/>
      <c r="E1104" s="1445"/>
      <c r="F1104" s="1378">
        <v>4467232</v>
      </c>
      <c r="G1104" s="1378"/>
      <c r="H1104" s="1378"/>
      <c r="I1104" s="1378"/>
      <c r="J1104" s="1377" t="s">
        <v>547</v>
      </c>
      <c r="K1104" s="1377"/>
      <c r="L1104" s="1377"/>
      <c r="M1104" s="1377"/>
      <c r="N1104" s="1377"/>
      <c r="O1104" s="1441"/>
      <c r="P1104" s="1441"/>
      <c r="Q1104" s="43">
        <v>130</v>
      </c>
    </row>
    <row r="1105" spans="1:17" ht="18" customHeight="1" x14ac:dyDescent="0.15">
      <c r="A1105" s="55"/>
      <c r="B1105" s="1365"/>
      <c r="C1105" s="1366"/>
      <c r="D1105" s="1365"/>
      <c r="E1105" s="1366"/>
      <c r="F1105" s="1365"/>
      <c r="G1105" s="1367"/>
      <c r="H1105" s="1367"/>
      <c r="I1105" s="1366"/>
      <c r="J1105" s="1365"/>
      <c r="K1105" s="1367"/>
      <c r="L1105" s="1367"/>
      <c r="M1105" s="1367"/>
      <c r="N1105" s="1366"/>
      <c r="O1105" s="1429" t="s">
        <v>548</v>
      </c>
      <c r="P1105" s="1430"/>
      <c r="Q1105" s="40">
        <v>130</v>
      </c>
    </row>
    <row r="1106" spans="1:17" ht="18" customHeight="1" x14ac:dyDescent="0.15">
      <c r="A1106" s="55"/>
      <c r="B1106" s="1376" t="s">
        <v>2684</v>
      </c>
      <c r="C1106" s="1377"/>
      <c r="D1106" s="1445"/>
      <c r="E1106" s="1445"/>
      <c r="F1106" s="1378">
        <v>4467787</v>
      </c>
      <c r="G1106" s="1378"/>
      <c r="H1106" s="1378"/>
      <c r="I1106" s="1378"/>
      <c r="J1106" s="1377" t="s">
        <v>547</v>
      </c>
      <c r="K1106" s="1377"/>
      <c r="L1106" s="1377"/>
      <c r="M1106" s="1377"/>
      <c r="N1106" s="1377"/>
      <c r="O1106" s="1441"/>
      <c r="P1106" s="1441"/>
      <c r="Q1106" s="43">
        <v>130</v>
      </c>
    </row>
    <row r="1107" spans="1:17" ht="17.75" customHeight="1" x14ac:dyDescent="0.15">
      <c r="A1107" s="56"/>
      <c r="B1107" s="1365"/>
      <c r="C1107" s="1366"/>
      <c r="D1107" s="1365"/>
      <c r="E1107" s="1366"/>
      <c r="F1107" s="1365"/>
      <c r="G1107" s="1367"/>
      <c r="H1107" s="1367"/>
      <c r="I1107" s="1366"/>
      <c r="J1107" s="1365"/>
      <c r="K1107" s="1367"/>
      <c r="L1107" s="1367"/>
      <c r="M1107" s="1367"/>
      <c r="N1107" s="1366"/>
      <c r="O1107" s="1429" t="s">
        <v>548</v>
      </c>
      <c r="P1107" s="1430"/>
      <c r="Q1107" s="40">
        <v>130</v>
      </c>
    </row>
    <row r="1108" spans="1:17" ht="2" customHeight="1" x14ac:dyDescent="0.15"/>
    <row r="1109" spans="1:17" ht="14.25" customHeight="1" x14ac:dyDescent="0.15">
      <c r="A1109" s="53" t="s">
        <v>2601</v>
      </c>
      <c r="B1109" s="1374" t="s">
        <v>2685</v>
      </c>
      <c r="C1109" s="1373"/>
      <c r="D1109" s="1091"/>
      <c r="E1109" s="1091"/>
      <c r="F1109" s="1375">
        <v>4467858</v>
      </c>
      <c r="G1109" s="1375"/>
      <c r="H1109" s="1375"/>
      <c r="I1109" s="1375"/>
      <c r="J1109" s="1373" t="s">
        <v>547</v>
      </c>
      <c r="K1109" s="1373"/>
      <c r="L1109" s="1373"/>
      <c r="M1109" s="1373"/>
      <c r="N1109" s="1373"/>
      <c r="O1109" s="1091"/>
      <c r="P1109" s="1091"/>
      <c r="Q1109" s="1455">
        <v>130</v>
      </c>
    </row>
    <row r="1110" spans="1:17" ht="5" customHeight="1" x14ac:dyDescent="0.15">
      <c r="A1110" s="1392" t="s">
        <v>2602</v>
      </c>
      <c r="B1110" s="1374"/>
      <c r="C1110" s="1373"/>
      <c r="D1110" s="1091"/>
      <c r="E1110" s="1091"/>
      <c r="F1110" s="1375"/>
      <c r="G1110" s="1375"/>
      <c r="H1110" s="1375"/>
      <c r="I1110" s="1375"/>
      <c r="J1110" s="1373"/>
      <c r="K1110" s="1373"/>
      <c r="L1110" s="1373"/>
      <c r="M1110" s="1373"/>
      <c r="N1110" s="1373"/>
      <c r="O1110" s="1433"/>
      <c r="P1110" s="1433"/>
      <c r="Q1110" s="1456"/>
    </row>
    <row r="1111" spans="1:17" ht="18" customHeight="1" x14ac:dyDescent="0.15">
      <c r="A1111" s="1392"/>
      <c r="B1111" s="1365"/>
      <c r="C1111" s="1366"/>
      <c r="D1111" s="1365"/>
      <c r="E1111" s="1366"/>
      <c r="F1111" s="1365"/>
      <c r="G1111" s="1367"/>
      <c r="H1111" s="1367"/>
      <c r="I1111" s="1366"/>
      <c r="J1111" s="1365"/>
      <c r="K1111" s="1367"/>
      <c r="L1111" s="1367"/>
      <c r="M1111" s="1367"/>
      <c r="N1111" s="1366"/>
      <c r="O1111" s="1429" t="s">
        <v>548</v>
      </c>
      <c r="P1111" s="1430"/>
      <c r="Q1111" s="40">
        <v>130</v>
      </c>
    </row>
    <row r="1112" spans="1:17" ht="18" customHeight="1" x14ac:dyDescent="0.15">
      <c r="A1112" s="55"/>
      <c r="B1112" s="1415" t="s">
        <v>2686</v>
      </c>
      <c r="C1112" s="1416"/>
      <c r="D1112" s="1445"/>
      <c r="E1112" s="1445"/>
      <c r="F1112" s="1378">
        <v>4467880</v>
      </c>
      <c r="G1112" s="1378"/>
      <c r="H1112" s="1378"/>
      <c r="I1112" s="1378"/>
      <c r="J1112" s="1377" t="s">
        <v>547</v>
      </c>
      <c r="K1112" s="1377"/>
      <c r="L1112" s="1377"/>
      <c r="M1112" s="1377"/>
      <c r="N1112" s="1377"/>
      <c r="O1112" s="1441"/>
      <c r="P1112" s="1441"/>
      <c r="Q1112" s="43">
        <v>130</v>
      </c>
    </row>
    <row r="1113" spans="1:17" ht="18" customHeight="1" x14ac:dyDescent="0.15">
      <c r="A1113" s="55"/>
      <c r="B1113" s="1365"/>
      <c r="C1113" s="1366"/>
      <c r="D1113" s="1365"/>
      <c r="E1113" s="1366"/>
      <c r="F1113" s="1365"/>
      <c r="G1113" s="1367"/>
      <c r="H1113" s="1367"/>
      <c r="I1113" s="1366"/>
      <c r="J1113" s="1365"/>
      <c r="K1113" s="1367"/>
      <c r="L1113" s="1367"/>
      <c r="M1113" s="1367"/>
      <c r="N1113" s="1366"/>
      <c r="O1113" s="1429" t="s">
        <v>548</v>
      </c>
      <c r="P1113" s="1430"/>
      <c r="Q1113" s="40">
        <v>130</v>
      </c>
    </row>
    <row r="1114" spans="1:17" ht="14.25" customHeight="1" x14ac:dyDescent="0.15">
      <c r="A1114" s="55"/>
      <c r="B1114" s="1415" t="s">
        <v>2687</v>
      </c>
      <c r="C1114" s="1416"/>
      <c r="D1114" s="1377" t="s">
        <v>2558</v>
      </c>
      <c r="E1114" s="1377"/>
      <c r="F1114" s="1378">
        <v>4464070</v>
      </c>
      <c r="G1114" s="1378"/>
      <c r="H1114" s="1378"/>
      <c r="I1114" s="1378"/>
      <c r="J1114" s="1377" t="s">
        <v>2218</v>
      </c>
      <c r="K1114" s="1377"/>
      <c r="L1114" s="1377"/>
      <c r="M1114" s="1377"/>
      <c r="N1114" s="1377"/>
      <c r="O1114" s="1378">
        <v>57922</v>
      </c>
      <c r="P1114" s="1378"/>
      <c r="Q1114" s="33">
        <v>700</v>
      </c>
    </row>
    <row r="1115" spans="1:17" ht="14.25" customHeight="1" x14ac:dyDescent="0.15">
      <c r="A1115" s="55"/>
      <c r="B1115" s="1329"/>
      <c r="C1115" s="1091"/>
      <c r="D1115" s="1373" t="s">
        <v>2557</v>
      </c>
      <c r="E1115" s="1373"/>
      <c r="F1115" s="1091"/>
      <c r="G1115" s="1091"/>
      <c r="H1115" s="1091"/>
      <c r="I1115" s="1091"/>
      <c r="J1115" s="1091"/>
      <c r="K1115" s="1091"/>
      <c r="L1115" s="1091"/>
      <c r="M1115" s="1091"/>
      <c r="N1115" s="1091"/>
      <c r="O1115" s="1091"/>
      <c r="P1115" s="1091"/>
      <c r="Q1115" s="57"/>
    </row>
    <row r="1116" spans="1:17" ht="14.25" customHeight="1" x14ac:dyDescent="0.15">
      <c r="A1116" s="55"/>
      <c r="B1116" s="1329"/>
      <c r="C1116" s="1091"/>
      <c r="D1116" s="1373" t="s">
        <v>2558</v>
      </c>
      <c r="E1116" s="1373"/>
      <c r="F1116" s="1375">
        <v>4464071</v>
      </c>
      <c r="G1116" s="1375"/>
      <c r="H1116" s="1375"/>
      <c r="I1116" s="1375"/>
      <c r="J1116" s="1373" t="s">
        <v>2218</v>
      </c>
      <c r="K1116" s="1373"/>
      <c r="L1116" s="1373"/>
      <c r="M1116" s="1373"/>
      <c r="N1116" s="1373"/>
      <c r="O1116" s="1375">
        <v>57922</v>
      </c>
      <c r="P1116" s="1375"/>
      <c r="Q1116" s="36">
        <v>1228.4000000000001</v>
      </c>
    </row>
    <row r="1117" spans="1:17" ht="14.25" customHeight="1" x14ac:dyDescent="0.15">
      <c r="A1117" s="55"/>
      <c r="B1117" s="1329"/>
      <c r="C1117" s="1091"/>
      <c r="D1117" s="1373" t="s">
        <v>2557</v>
      </c>
      <c r="E1117" s="1373"/>
      <c r="F1117" s="1091"/>
      <c r="G1117" s="1091"/>
      <c r="H1117" s="1091"/>
      <c r="I1117" s="1091"/>
      <c r="J1117" s="1091"/>
      <c r="K1117" s="1091"/>
      <c r="L1117" s="1091"/>
      <c r="M1117" s="1091"/>
      <c r="N1117" s="1091"/>
      <c r="O1117" s="1433"/>
      <c r="P1117" s="1433"/>
      <c r="Q1117" s="41"/>
    </row>
    <row r="1118" spans="1:17" ht="18" customHeight="1" x14ac:dyDescent="0.15">
      <c r="A1118" s="55"/>
      <c r="B1118" s="1365"/>
      <c r="C1118" s="1366"/>
      <c r="D1118" s="1365"/>
      <c r="E1118" s="1366"/>
      <c r="F1118" s="1365"/>
      <c r="G1118" s="1367"/>
      <c r="H1118" s="1367"/>
      <c r="I1118" s="1366"/>
      <c r="J1118" s="1365"/>
      <c r="K1118" s="1367"/>
      <c r="L1118" s="1367"/>
      <c r="M1118" s="1367"/>
      <c r="N1118" s="1366"/>
      <c r="O1118" s="1429" t="s">
        <v>548</v>
      </c>
      <c r="P1118" s="1430"/>
      <c r="Q1118" s="39">
        <v>1928.4</v>
      </c>
    </row>
    <row r="1119" spans="1:17" ht="18" customHeight="1" x14ac:dyDescent="0.15">
      <c r="A1119" s="55"/>
      <c r="B1119" s="1415" t="s">
        <v>2688</v>
      </c>
      <c r="C1119" s="1416"/>
      <c r="D1119" s="1445"/>
      <c r="E1119" s="1445"/>
      <c r="F1119" s="1378">
        <v>4466476</v>
      </c>
      <c r="G1119" s="1378"/>
      <c r="H1119" s="1378"/>
      <c r="I1119" s="1378"/>
      <c r="J1119" s="1377" t="s">
        <v>547</v>
      </c>
      <c r="K1119" s="1377"/>
      <c r="L1119" s="1377"/>
      <c r="M1119" s="1377"/>
      <c r="N1119" s="1377"/>
      <c r="O1119" s="1441"/>
      <c r="P1119" s="1441"/>
      <c r="Q1119" s="43">
        <v>77</v>
      </c>
    </row>
    <row r="1120" spans="1:17" ht="18" customHeight="1" x14ac:dyDescent="0.15">
      <c r="A1120" s="55"/>
      <c r="B1120" s="1365"/>
      <c r="C1120" s="1366"/>
      <c r="D1120" s="1365"/>
      <c r="E1120" s="1366"/>
      <c r="F1120" s="1365"/>
      <c r="G1120" s="1367"/>
      <c r="H1120" s="1367"/>
      <c r="I1120" s="1366"/>
      <c r="J1120" s="1365"/>
      <c r="K1120" s="1367"/>
      <c r="L1120" s="1367"/>
      <c r="M1120" s="1367"/>
      <c r="N1120" s="1366"/>
      <c r="O1120" s="1429" t="s">
        <v>548</v>
      </c>
      <c r="P1120" s="1430"/>
      <c r="Q1120" s="40">
        <v>77</v>
      </c>
    </row>
    <row r="1121" spans="1:17" ht="16.5" customHeight="1" x14ac:dyDescent="0.15">
      <c r="A1121" s="55"/>
      <c r="B1121" s="1415" t="s">
        <v>2689</v>
      </c>
      <c r="C1121" s="1416"/>
      <c r="D1121" s="1445"/>
      <c r="E1121" s="1445"/>
      <c r="F1121" s="1378">
        <v>4464532</v>
      </c>
      <c r="G1121" s="1378"/>
      <c r="H1121" s="1378"/>
      <c r="I1121" s="1378"/>
      <c r="J1121" s="1377" t="s">
        <v>547</v>
      </c>
      <c r="K1121" s="1377"/>
      <c r="L1121" s="1377"/>
      <c r="M1121" s="1377"/>
      <c r="N1121" s="1377"/>
      <c r="O1121" s="1445"/>
      <c r="P1121" s="1445"/>
      <c r="Q1121" s="33">
        <v>40</v>
      </c>
    </row>
    <row r="1122" spans="1:17" ht="18" customHeight="1" x14ac:dyDescent="0.15">
      <c r="A1122" s="55"/>
      <c r="B1122" s="1329"/>
      <c r="C1122" s="1091"/>
      <c r="D1122" s="1091"/>
      <c r="E1122" s="1091"/>
      <c r="F1122" s="1375">
        <v>4464533</v>
      </c>
      <c r="G1122" s="1375"/>
      <c r="H1122" s="1375"/>
      <c r="I1122" s="1375"/>
      <c r="J1122" s="1373" t="s">
        <v>547</v>
      </c>
      <c r="K1122" s="1373"/>
      <c r="L1122" s="1373"/>
      <c r="M1122" s="1373"/>
      <c r="N1122" s="1373"/>
      <c r="O1122" s="1091"/>
      <c r="P1122" s="1091"/>
      <c r="Q1122" s="35">
        <v>40</v>
      </c>
    </row>
    <row r="1123" spans="1:17" ht="18" customHeight="1" x14ac:dyDescent="0.15">
      <c r="A1123" s="55"/>
      <c r="B1123" s="1329"/>
      <c r="C1123" s="1091"/>
      <c r="D1123" s="1091"/>
      <c r="E1123" s="1091"/>
      <c r="F1123" s="1375">
        <v>4464534</v>
      </c>
      <c r="G1123" s="1375"/>
      <c r="H1123" s="1375"/>
      <c r="I1123" s="1375"/>
      <c r="J1123" s="1373" t="s">
        <v>547</v>
      </c>
      <c r="K1123" s="1373"/>
      <c r="L1123" s="1373"/>
      <c r="M1123" s="1373"/>
      <c r="N1123" s="1373"/>
      <c r="O1123" s="1091"/>
      <c r="P1123" s="1091"/>
      <c r="Q1123" s="35">
        <v>40</v>
      </c>
    </row>
    <row r="1124" spans="1:17" ht="18" customHeight="1" x14ac:dyDescent="0.15">
      <c r="A1124" s="55"/>
      <c r="B1124" s="1329"/>
      <c r="C1124" s="1091"/>
      <c r="D1124" s="1091"/>
      <c r="E1124" s="1091"/>
      <c r="F1124" s="1375">
        <v>4464535</v>
      </c>
      <c r="G1124" s="1375"/>
      <c r="H1124" s="1375"/>
      <c r="I1124" s="1375"/>
      <c r="J1124" s="1373" t="s">
        <v>547</v>
      </c>
      <c r="K1124" s="1373"/>
      <c r="L1124" s="1373"/>
      <c r="M1124" s="1373"/>
      <c r="N1124" s="1373"/>
      <c r="O1124" s="1091"/>
      <c r="P1124" s="1091"/>
      <c r="Q1124" s="35">
        <v>40</v>
      </c>
    </row>
    <row r="1125" spans="1:17" ht="18" customHeight="1" x14ac:dyDescent="0.15">
      <c r="A1125" s="55"/>
      <c r="B1125" s="1329"/>
      <c r="C1125" s="1091"/>
      <c r="D1125" s="1091"/>
      <c r="E1125" s="1091"/>
      <c r="F1125" s="1375">
        <v>4464536</v>
      </c>
      <c r="G1125" s="1375"/>
      <c r="H1125" s="1375"/>
      <c r="I1125" s="1375"/>
      <c r="J1125" s="1373" t="s">
        <v>547</v>
      </c>
      <c r="K1125" s="1373"/>
      <c r="L1125" s="1373"/>
      <c r="M1125" s="1373"/>
      <c r="N1125" s="1373"/>
      <c r="O1125" s="1091"/>
      <c r="P1125" s="1091"/>
      <c r="Q1125" s="35">
        <v>40</v>
      </c>
    </row>
    <row r="1126" spans="1:17" ht="18" customHeight="1" x14ac:dyDescent="0.15">
      <c r="A1126" s="55"/>
      <c r="B1126" s="1329"/>
      <c r="C1126" s="1091"/>
      <c r="D1126" s="1091"/>
      <c r="E1126" s="1091"/>
      <c r="F1126" s="1375">
        <v>4464537</v>
      </c>
      <c r="G1126" s="1375"/>
      <c r="H1126" s="1375"/>
      <c r="I1126" s="1375"/>
      <c r="J1126" s="1373" t="s">
        <v>547</v>
      </c>
      <c r="K1126" s="1373"/>
      <c r="L1126" s="1373"/>
      <c r="M1126" s="1373"/>
      <c r="N1126" s="1373"/>
      <c r="O1126" s="1091"/>
      <c r="P1126" s="1091"/>
      <c r="Q1126" s="35">
        <v>40</v>
      </c>
    </row>
    <row r="1127" spans="1:17" ht="18" customHeight="1" x14ac:dyDescent="0.15">
      <c r="A1127" s="55"/>
      <c r="B1127" s="1329"/>
      <c r="C1127" s="1091"/>
      <c r="D1127" s="1091"/>
      <c r="E1127" s="1091"/>
      <c r="F1127" s="1375">
        <v>4464538</v>
      </c>
      <c r="G1127" s="1375"/>
      <c r="H1127" s="1375"/>
      <c r="I1127" s="1375"/>
      <c r="J1127" s="1373" t="s">
        <v>547</v>
      </c>
      <c r="K1127" s="1373"/>
      <c r="L1127" s="1373"/>
      <c r="M1127" s="1373"/>
      <c r="N1127" s="1373"/>
      <c r="O1127" s="1091"/>
      <c r="P1127" s="1091"/>
      <c r="Q1127" s="35">
        <v>40</v>
      </c>
    </row>
    <row r="1128" spans="1:17" ht="18" customHeight="1" x14ac:dyDescent="0.15">
      <c r="A1128" s="55"/>
      <c r="B1128" s="1329"/>
      <c r="C1128" s="1091"/>
      <c r="D1128" s="1091"/>
      <c r="E1128" s="1091"/>
      <c r="F1128" s="1375">
        <v>4464539</v>
      </c>
      <c r="G1128" s="1375"/>
      <c r="H1128" s="1375"/>
      <c r="I1128" s="1375"/>
      <c r="J1128" s="1373" t="s">
        <v>547</v>
      </c>
      <c r="K1128" s="1373"/>
      <c r="L1128" s="1373"/>
      <c r="M1128" s="1373"/>
      <c r="N1128" s="1373"/>
      <c r="O1128" s="1091"/>
      <c r="P1128" s="1091"/>
      <c r="Q1128" s="35">
        <v>40</v>
      </c>
    </row>
    <row r="1129" spans="1:17" ht="18" customHeight="1" x14ac:dyDescent="0.15">
      <c r="A1129" s="55"/>
      <c r="B1129" s="1329"/>
      <c r="C1129" s="1091"/>
      <c r="D1129" s="1091"/>
      <c r="E1129" s="1091"/>
      <c r="F1129" s="1375">
        <v>4464540</v>
      </c>
      <c r="G1129" s="1375"/>
      <c r="H1129" s="1375"/>
      <c r="I1129" s="1375"/>
      <c r="J1129" s="1373" t="s">
        <v>547</v>
      </c>
      <c r="K1129" s="1373"/>
      <c r="L1129" s="1373"/>
      <c r="M1129" s="1373"/>
      <c r="N1129" s="1373"/>
      <c r="O1129" s="1091"/>
      <c r="P1129" s="1091"/>
      <c r="Q1129" s="35">
        <v>40</v>
      </c>
    </row>
    <row r="1130" spans="1:17" ht="18" customHeight="1" x14ac:dyDescent="0.15">
      <c r="A1130" s="55"/>
      <c r="B1130" s="1329"/>
      <c r="C1130" s="1091"/>
      <c r="D1130" s="1091"/>
      <c r="E1130" s="1091"/>
      <c r="F1130" s="1375">
        <v>4464541</v>
      </c>
      <c r="G1130" s="1375"/>
      <c r="H1130" s="1375"/>
      <c r="I1130" s="1375"/>
      <c r="J1130" s="1373" t="s">
        <v>547</v>
      </c>
      <c r="K1130" s="1373"/>
      <c r="L1130" s="1373"/>
      <c r="M1130" s="1373"/>
      <c r="N1130" s="1373"/>
      <c r="O1130" s="1091"/>
      <c r="P1130" s="1091"/>
      <c r="Q1130" s="35">
        <v>40</v>
      </c>
    </row>
    <row r="1131" spans="1:17" ht="18" customHeight="1" x14ac:dyDescent="0.15">
      <c r="A1131" s="55"/>
      <c r="B1131" s="1329"/>
      <c r="C1131" s="1091"/>
      <c r="D1131" s="1091"/>
      <c r="E1131" s="1091"/>
      <c r="F1131" s="1375">
        <v>4464542</v>
      </c>
      <c r="G1131" s="1375"/>
      <c r="H1131" s="1375"/>
      <c r="I1131" s="1375"/>
      <c r="J1131" s="1373" t="s">
        <v>547</v>
      </c>
      <c r="K1131" s="1373"/>
      <c r="L1131" s="1373"/>
      <c r="M1131" s="1373"/>
      <c r="N1131" s="1373"/>
      <c r="O1131" s="1091"/>
      <c r="P1131" s="1091"/>
      <c r="Q1131" s="35">
        <v>40</v>
      </c>
    </row>
    <row r="1132" spans="1:17" ht="18" customHeight="1" x14ac:dyDescent="0.15">
      <c r="A1132" s="55"/>
      <c r="B1132" s="1329"/>
      <c r="C1132" s="1091"/>
      <c r="D1132" s="1091"/>
      <c r="E1132" s="1091"/>
      <c r="F1132" s="1375">
        <v>4464543</v>
      </c>
      <c r="G1132" s="1375"/>
      <c r="H1132" s="1375"/>
      <c r="I1132" s="1375"/>
      <c r="J1132" s="1373" t="s">
        <v>547</v>
      </c>
      <c r="K1132" s="1373"/>
      <c r="L1132" s="1373"/>
      <c r="M1132" s="1373"/>
      <c r="N1132" s="1373"/>
      <c r="O1132" s="1091"/>
      <c r="P1132" s="1091"/>
      <c r="Q1132" s="35">
        <v>40</v>
      </c>
    </row>
    <row r="1133" spans="1:17" ht="18" customHeight="1" x14ac:dyDescent="0.15">
      <c r="A1133" s="55"/>
      <c r="B1133" s="1329"/>
      <c r="C1133" s="1091"/>
      <c r="D1133" s="1091"/>
      <c r="E1133" s="1091"/>
      <c r="F1133" s="1375">
        <v>4464544</v>
      </c>
      <c r="G1133" s="1375"/>
      <c r="H1133" s="1375"/>
      <c r="I1133" s="1375"/>
      <c r="J1133" s="1373" t="s">
        <v>547</v>
      </c>
      <c r="K1133" s="1373"/>
      <c r="L1133" s="1373"/>
      <c r="M1133" s="1373"/>
      <c r="N1133" s="1373"/>
      <c r="O1133" s="1091"/>
      <c r="P1133" s="1091"/>
      <c r="Q1133" s="35">
        <v>40</v>
      </c>
    </row>
    <row r="1134" spans="1:17" ht="18" customHeight="1" x14ac:dyDescent="0.15">
      <c r="A1134" s="55"/>
      <c r="B1134" s="1329"/>
      <c r="C1134" s="1091"/>
      <c r="D1134" s="1091"/>
      <c r="E1134" s="1091"/>
      <c r="F1134" s="1375">
        <v>4464545</v>
      </c>
      <c r="G1134" s="1375"/>
      <c r="H1134" s="1375"/>
      <c r="I1134" s="1375"/>
      <c r="J1134" s="1373" t="s">
        <v>547</v>
      </c>
      <c r="K1134" s="1373"/>
      <c r="L1134" s="1373"/>
      <c r="M1134" s="1373"/>
      <c r="N1134" s="1373"/>
      <c r="O1134" s="1091"/>
      <c r="P1134" s="1091"/>
      <c r="Q1134" s="35">
        <v>40</v>
      </c>
    </row>
    <row r="1135" spans="1:17" ht="18" customHeight="1" x14ac:dyDescent="0.15">
      <c r="A1135" s="55"/>
      <c r="B1135" s="1329"/>
      <c r="C1135" s="1091"/>
      <c r="D1135" s="1091"/>
      <c r="E1135" s="1091"/>
      <c r="F1135" s="1375">
        <v>4464546</v>
      </c>
      <c r="G1135" s="1375"/>
      <c r="H1135" s="1375"/>
      <c r="I1135" s="1375"/>
      <c r="J1135" s="1373" t="s">
        <v>547</v>
      </c>
      <c r="K1135" s="1373"/>
      <c r="L1135" s="1373"/>
      <c r="M1135" s="1373"/>
      <c r="N1135" s="1373"/>
      <c r="O1135" s="1091"/>
      <c r="P1135" s="1091"/>
      <c r="Q1135" s="35">
        <v>40</v>
      </c>
    </row>
    <row r="1136" spans="1:17" ht="19.5" customHeight="1" x14ac:dyDescent="0.15">
      <c r="A1136" s="55"/>
      <c r="B1136" s="1329"/>
      <c r="C1136" s="1091"/>
      <c r="D1136" s="1091"/>
      <c r="E1136" s="1091"/>
      <c r="F1136" s="1375">
        <v>4464547</v>
      </c>
      <c r="G1136" s="1375"/>
      <c r="H1136" s="1375"/>
      <c r="I1136" s="1375"/>
      <c r="J1136" s="1373" t="s">
        <v>547</v>
      </c>
      <c r="K1136" s="1373"/>
      <c r="L1136" s="1373"/>
      <c r="M1136" s="1373"/>
      <c r="N1136" s="1373"/>
      <c r="O1136" s="1433"/>
      <c r="P1136" s="1433"/>
      <c r="Q1136" s="37">
        <v>69</v>
      </c>
    </row>
    <row r="1137" spans="1:17" ht="18" customHeight="1" x14ac:dyDescent="0.15">
      <c r="A1137" s="55"/>
      <c r="B1137" s="1365"/>
      <c r="C1137" s="1366"/>
      <c r="D1137" s="1365"/>
      <c r="E1137" s="1366"/>
      <c r="F1137" s="1365"/>
      <c r="G1137" s="1367"/>
      <c r="H1137" s="1367"/>
      <c r="I1137" s="1366"/>
      <c r="J1137" s="1365"/>
      <c r="K1137" s="1367"/>
      <c r="L1137" s="1367"/>
      <c r="M1137" s="1367"/>
      <c r="N1137" s="1366"/>
      <c r="O1137" s="1429" t="s">
        <v>548</v>
      </c>
      <c r="P1137" s="1430"/>
      <c r="Q1137" s="40">
        <v>669</v>
      </c>
    </row>
    <row r="1138" spans="1:17" ht="16.5" customHeight="1" x14ac:dyDescent="0.15">
      <c r="A1138" s="55"/>
      <c r="B1138" s="1415" t="s">
        <v>2690</v>
      </c>
      <c r="C1138" s="1416"/>
      <c r="D1138" s="1445"/>
      <c r="E1138" s="1445"/>
      <c r="F1138" s="1378">
        <v>4463593</v>
      </c>
      <c r="G1138" s="1378"/>
      <c r="H1138" s="1378"/>
      <c r="I1138" s="1378"/>
      <c r="J1138" s="1377" t="s">
        <v>547</v>
      </c>
      <c r="K1138" s="1377"/>
      <c r="L1138" s="1377"/>
      <c r="M1138" s="1377"/>
      <c r="N1138" s="1377"/>
      <c r="O1138" s="1445"/>
      <c r="P1138" s="1445"/>
      <c r="Q1138" s="33">
        <v>79</v>
      </c>
    </row>
    <row r="1139" spans="1:17" ht="18" customHeight="1" x14ac:dyDescent="0.15">
      <c r="A1139" s="55"/>
      <c r="B1139" s="1329"/>
      <c r="C1139" s="1091"/>
      <c r="D1139" s="1091"/>
      <c r="E1139" s="1091"/>
      <c r="F1139" s="1375">
        <v>4463594</v>
      </c>
      <c r="G1139" s="1375"/>
      <c r="H1139" s="1375"/>
      <c r="I1139" s="1375"/>
      <c r="J1139" s="1373" t="s">
        <v>547</v>
      </c>
      <c r="K1139" s="1373"/>
      <c r="L1139" s="1373"/>
      <c r="M1139" s="1373"/>
      <c r="N1139" s="1373"/>
      <c r="O1139" s="1091"/>
      <c r="P1139" s="1091"/>
      <c r="Q1139" s="35">
        <v>83</v>
      </c>
    </row>
    <row r="1140" spans="1:17" ht="19.5" customHeight="1" x14ac:dyDescent="0.15">
      <c r="A1140" s="55"/>
      <c r="B1140" s="1329"/>
      <c r="C1140" s="1091"/>
      <c r="D1140" s="1091"/>
      <c r="E1140" s="1091"/>
      <c r="F1140" s="1375">
        <v>4463595</v>
      </c>
      <c r="G1140" s="1375"/>
      <c r="H1140" s="1375"/>
      <c r="I1140" s="1375"/>
      <c r="J1140" s="1373" t="s">
        <v>547</v>
      </c>
      <c r="K1140" s="1373"/>
      <c r="L1140" s="1373"/>
      <c r="M1140" s="1373"/>
      <c r="N1140" s="1373"/>
      <c r="O1140" s="1433"/>
      <c r="P1140" s="1433"/>
      <c r="Q1140" s="37">
        <v>83</v>
      </c>
    </row>
    <row r="1141" spans="1:17" ht="18" customHeight="1" x14ac:dyDescent="0.15">
      <c r="A1141" s="55"/>
      <c r="B1141" s="1365"/>
      <c r="C1141" s="1366"/>
      <c r="D1141" s="1365"/>
      <c r="E1141" s="1366"/>
      <c r="F1141" s="1365"/>
      <c r="G1141" s="1367"/>
      <c r="H1141" s="1367"/>
      <c r="I1141" s="1366"/>
      <c r="J1141" s="1365"/>
      <c r="K1141" s="1367"/>
      <c r="L1141" s="1367"/>
      <c r="M1141" s="1367"/>
      <c r="N1141" s="1366"/>
      <c r="O1141" s="1429" t="s">
        <v>548</v>
      </c>
      <c r="P1141" s="1430"/>
      <c r="Q1141" s="40">
        <v>245</v>
      </c>
    </row>
    <row r="1142" spans="1:17" ht="16.5" customHeight="1" x14ac:dyDescent="0.15">
      <c r="A1142" s="55"/>
      <c r="B1142" s="1415" t="s">
        <v>2691</v>
      </c>
      <c r="C1142" s="1416"/>
      <c r="D1142" s="1445"/>
      <c r="E1142" s="1445"/>
      <c r="F1142" s="1378">
        <v>4463584</v>
      </c>
      <c r="G1142" s="1378"/>
      <c r="H1142" s="1378"/>
      <c r="I1142" s="1378"/>
      <c r="J1142" s="1377" t="s">
        <v>547</v>
      </c>
      <c r="K1142" s="1377"/>
      <c r="L1142" s="1377"/>
      <c r="M1142" s="1377"/>
      <c r="N1142" s="1377"/>
      <c r="O1142" s="1445"/>
      <c r="P1142" s="1445"/>
      <c r="Q1142" s="33">
        <v>69</v>
      </c>
    </row>
    <row r="1143" spans="1:17" ht="19.5" customHeight="1" x14ac:dyDescent="0.15">
      <c r="A1143" s="55"/>
      <c r="B1143" s="1329"/>
      <c r="C1143" s="1091"/>
      <c r="D1143" s="1091"/>
      <c r="E1143" s="1091"/>
      <c r="F1143" s="1375">
        <v>4463585</v>
      </c>
      <c r="G1143" s="1375"/>
      <c r="H1143" s="1375"/>
      <c r="I1143" s="1375"/>
      <c r="J1143" s="1373" t="s">
        <v>547</v>
      </c>
      <c r="K1143" s="1373"/>
      <c r="L1143" s="1373"/>
      <c r="M1143" s="1373"/>
      <c r="N1143" s="1373"/>
      <c r="O1143" s="1433"/>
      <c r="P1143" s="1433"/>
      <c r="Q1143" s="37">
        <v>72</v>
      </c>
    </row>
    <row r="1144" spans="1:17" ht="18" customHeight="1" x14ac:dyDescent="0.15">
      <c r="A1144" s="55"/>
      <c r="B1144" s="1365"/>
      <c r="C1144" s="1366"/>
      <c r="D1144" s="1365"/>
      <c r="E1144" s="1366"/>
      <c r="F1144" s="1365"/>
      <c r="G1144" s="1367"/>
      <c r="H1144" s="1367"/>
      <c r="I1144" s="1366"/>
      <c r="J1144" s="1365"/>
      <c r="K1144" s="1367"/>
      <c r="L1144" s="1367"/>
      <c r="M1144" s="1367"/>
      <c r="N1144" s="1366"/>
      <c r="O1144" s="1429" t="s">
        <v>548</v>
      </c>
      <c r="P1144" s="1430"/>
      <c r="Q1144" s="40">
        <v>141</v>
      </c>
    </row>
    <row r="1145" spans="1:17" ht="18" customHeight="1" x14ac:dyDescent="0.15">
      <c r="A1145" s="55"/>
      <c r="B1145" s="1415" t="s">
        <v>2692</v>
      </c>
      <c r="C1145" s="1416"/>
      <c r="D1145" s="1377" t="s">
        <v>2609</v>
      </c>
      <c r="E1145" s="1377"/>
      <c r="F1145" s="1378">
        <v>4466572</v>
      </c>
      <c r="G1145" s="1378"/>
      <c r="H1145" s="1378"/>
      <c r="I1145" s="1378"/>
      <c r="J1145" s="1377" t="s">
        <v>2218</v>
      </c>
      <c r="K1145" s="1377"/>
      <c r="L1145" s="1377"/>
      <c r="M1145" s="1377"/>
      <c r="N1145" s="1377"/>
      <c r="O1145" s="1439">
        <v>23051</v>
      </c>
      <c r="P1145" s="1439"/>
      <c r="Q1145" s="43">
        <v>209</v>
      </c>
    </row>
    <row r="1146" spans="1:17" ht="17.75" customHeight="1" x14ac:dyDescent="0.15">
      <c r="A1146" s="56"/>
      <c r="B1146" s="1365"/>
      <c r="C1146" s="1366"/>
      <c r="D1146" s="1365"/>
      <c r="E1146" s="1366"/>
      <c r="F1146" s="1365"/>
      <c r="G1146" s="1367"/>
      <c r="H1146" s="1367"/>
      <c r="I1146" s="1366"/>
      <c r="J1146" s="1365"/>
      <c r="K1146" s="1367"/>
      <c r="L1146" s="1367"/>
      <c r="M1146" s="1367"/>
      <c r="N1146" s="1366"/>
      <c r="O1146" s="1429" t="s">
        <v>548</v>
      </c>
      <c r="P1146" s="1430"/>
      <c r="Q1146" s="40">
        <v>209</v>
      </c>
    </row>
    <row r="1147" spans="1:17" ht="2" customHeight="1" x14ac:dyDescent="0.15"/>
    <row r="1148" spans="1:17" ht="17.75" customHeight="1" x14ac:dyDescent="0.15">
      <c r="A1148" s="1392" t="s">
        <v>2543</v>
      </c>
      <c r="B1148" s="1374" t="s">
        <v>2693</v>
      </c>
      <c r="C1148" s="1373"/>
      <c r="D1148" s="1373" t="s">
        <v>2609</v>
      </c>
      <c r="E1148" s="1373"/>
      <c r="F1148" s="1375">
        <v>4466575</v>
      </c>
      <c r="G1148" s="1375"/>
      <c r="H1148" s="1375"/>
      <c r="I1148" s="1375"/>
      <c r="J1148" s="1373" t="s">
        <v>2218</v>
      </c>
      <c r="K1148" s="1373"/>
      <c r="L1148" s="1373"/>
      <c r="M1148" s="1373"/>
      <c r="N1148" s="1373"/>
      <c r="O1148" s="1444">
        <v>23051</v>
      </c>
      <c r="P1148" s="1444"/>
      <c r="Q1148" s="37">
        <v>209</v>
      </c>
    </row>
    <row r="1149" spans="1:17" ht="18" customHeight="1" x14ac:dyDescent="0.15">
      <c r="A1149" s="1392"/>
      <c r="B1149" s="1365"/>
      <c r="C1149" s="1366"/>
      <c r="D1149" s="1365"/>
      <c r="E1149" s="1366"/>
      <c r="F1149" s="1365"/>
      <c r="G1149" s="1367"/>
      <c r="H1149" s="1367"/>
      <c r="I1149" s="1366"/>
      <c r="J1149" s="1365"/>
      <c r="K1149" s="1367"/>
      <c r="L1149" s="1367"/>
      <c r="M1149" s="1367"/>
      <c r="N1149" s="1366"/>
      <c r="O1149" s="1429" t="s">
        <v>548</v>
      </c>
      <c r="P1149" s="1430"/>
      <c r="Q1149" s="40">
        <v>209</v>
      </c>
    </row>
    <row r="1150" spans="1:17" ht="18" customHeight="1" x14ac:dyDescent="0.15">
      <c r="A1150" s="1392"/>
      <c r="B1150" s="1376" t="s">
        <v>2694</v>
      </c>
      <c r="C1150" s="1377"/>
      <c r="D1150" s="1377" t="s">
        <v>2609</v>
      </c>
      <c r="E1150" s="1377"/>
      <c r="F1150" s="1378">
        <v>4466578</v>
      </c>
      <c r="G1150" s="1378"/>
      <c r="H1150" s="1378"/>
      <c r="I1150" s="1378"/>
      <c r="J1150" s="1377" t="s">
        <v>2218</v>
      </c>
      <c r="K1150" s="1377"/>
      <c r="L1150" s="1377"/>
      <c r="M1150" s="1377"/>
      <c r="N1150" s="1377"/>
      <c r="O1150" s="1439">
        <v>23051</v>
      </c>
      <c r="P1150" s="1439"/>
      <c r="Q1150" s="43">
        <v>209</v>
      </c>
    </row>
    <row r="1151" spans="1:17" ht="18" customHeight="1" x14ac:dyDescent="0.15">
      <c r="A1151" s="1392"/>
      <c r="B1151" s="1365"/>
      <c r="C1151" s="1366"/>
      <c r="D1151" s="1365"/>
      <c r="E1151" s="1366"/>
      <c r="F1151" s="1365"/>
      <c r="G1151" s="1367"/>
      <c r="H1151" s="1367"/>
      <c r="I1151" s="1366"/>
      <c r="J1151" s="1365"/>
      <c r="K1151" s="1367"/>
      <c r="L1151" s="1367"/>
      <c r="M1151" s="1367"/>
      <c r="N1151" s="1366"/>
      <c r="O1151" s="1429" t="s">
        <v>548</v>
      </c>
      <c r="P1151" s="1430"/>
      <c r="Q1151" s="40">
        <v>209</v>
      </c>
    </row>
    <row r="1152" spans="1:17" ht="18" customHeight="1" x14ac:dyDescent="0.15">
      <c r="A1152" s="1392"/>
      <c r="B1152" s="1376" t="s">
        <v>2695</v>
      </c>
      <c r="C1152" s="1377"/>
      <c r="D1152" s="1445"/>
      <c r="E1152" s="1445"/>
      <c r="F1152" s="1378">
        <v>4468184</v>
      </c>
      <c r="G1152" s="1378"/>
      <c r="H1152" s="1378"/>
      <c r="I1152" s="1378"/>
      <c r="J1152" s="1377" t="s">
        <v>547</v>
      </c>
      <c r="K1152" s="1377"/>
      <c r="L1152" s="1377"/>
      <c r="M1152" s="1377"/>
      <c r="N1152" s="1377"/>
      <c r="O1152" s="1441"/>
      <c r="P1152" s="1441"/>
      <c r="Q1152" s="43">
        <v>209</v>
      </c>
    </row>
    <row r="1153" spans="1:17" ht="18" customHeight="1" x14ac:dyDescent="0.15">
      <c r="A1153" s="1392"/>
      <c r="B1153" s="1365"/>
      <c r="C1153" s="1366"/>
      <c r="D1153" s="1365"/>
      <c r="E1153" s="1366"/>
      <c r="F1153" s="1365"/>
      <c r="G1153" s="1367"/>
      <c r="H1153" s="1367"/>
      <c r="I1153" s="1366"/>
      <c r="J1153" s="1365"/>
      <c r="K1153" s="1367"/>
      <c r="L1153" s="1367"/>
      <c r="M1153" s="1367"/>
      <c r="N1153" s="1366"/>
      <c r="O1153" s="1429" t="s">
        <v>548</v>
      </c>
      <c r="P1153" s="1430"/>
      <c r="Q1153" s="40">
        <v>209</v>
      </c>
    </row>
    <row r="1154" spans="1:17" ht="18" customHeight="1" x14ac:dyDescent="0.15">
      <c r="A1154" s="1392"/>
      <c r="B1154" s="1376" t="s">
        <v>2696</v>
      </c>
      <c r="C1154" s="1377"/>
      <c r="D1154" s="1445"/>
      <c r="E1154" s="1445"/>
      <c r="F1154" s="1378">
        <v>4468187</v>
      </c>
      <c r="G1154" s="1378"/>
      <c r="H1154" s="1378"/>
      <c r="I1154" s="1378"/>
      <c r="J1154" s="1377" t="s">
        <v>547</v>
      </c>
      <c r="K1154" s="1377"/>
      <c r="L1154" s="1377"/>
      <c r="M1154" s="1377"/>
      <c r="N1154" s="1377"/>
      <c r="O1154" s="1441"/>
      <c r="P1154" s="1441"/>
      <c r="Q1154" s="43">
        <v>209</v>
      </c>
    </row>
    <row r="1155" spans="1:17" ht="18" customHeight="1" x14ac:dyDescent="0.15">
      <c r="A1155" s="1392"/>
      <c r="B1155" s="1365"/>
      <c r="C1155" s="1366"/>
      <c r="D1155" s="1365"/>
      <c r="E1155" s="1366"/>
      <c r="F1155" s="1365"/>
      <c r="G1155" s="1367"/>
      <c r="H1155" s="1367"/>
      <c r="I1155" s="1366"/>
      <c r="J1155" s="1365"/>
      <c r="K1155" s="1367"/>
      <c r="L1155" s="1367"/>
      <c r="M1155" s="1367"/>
      <c r="N1155" s="1366"/>
      <c r="O1155" s="1429" t="s">
        <v>548</v>
      </c>
      <c r="P1155" s="1430"/>
      <c r="Q1155" s="40">
        <v>209</v>
      </c>
    </row>
    <row r="1156" spans="1:17" ht="18" customHeight="1" x14ac:dyDescent="0.15">
      <c r="A1156" s="1392"/>
      <c r="B1156" s="1376" t="s">
        <v>2697</v>
      </c>
      <c r="C1156" s="1377"/>
      <c r="D1156" s="1445"/>
      <c r="E1156" s="1445"/>
      <c r="F1156" s="1378">
        <v>4469437</v>
      </c>
      <c r="G1156" s="1378"/>
      <c r="H1156" s="1378"/>
      <c r="I1156" s="1378"/>
      <c r="J1156" s="1377" t="s">
        <v>547</v>
      </c>
      <c r="K1156" s="1377"/>
      <c r="L1156" s="1377"/>
      <c r="M1156" s="1377"/>
      <c r="N1156" s="1377"/>
      <c r="O1156" s="1441"/>
      <c r="P1156" s="1441"/>
      <c r="Q1156" s="43">
        <v>209</v>
      </c>
    </row>
    <row r="1157" spans="1:17" ht="18" customHeight="1" x14ac:dyDescent="0.15">
      <c r="A1157" s="1392"/>
      <c r="B1157" s="1365"/>
      <c r="C1157" s="1366"/>
      <c r="D1157" s="1365"/>
      <c r="E1157" s="1366"/>
      <c r="F1157" s="1365"/>
      <c r="G1157" s="1367"/>
      <c r="H1157" s="1367"/>
      <c r="I1157" s="1366"/>
      <c r="J1157" s="1365"/>
      <c r="K1157" s="1367"/>
      <c r="L1157" s="1367"/>
      <c r="M1157" s="1367"/>
      <c r="N1157" s="1366"/>
      <c r="O1157" s="1429" t="s">
        <v>548</v>
      </c>
      <c r="P1157" s="1430"/>
      <c r="Q1157" s="40">
        <v>209</v>
      </c>
    </row>
    <row r="1158" spans="1:17" ht="18" customHeight="1" x14ac:dyDescent="0.15">
      <c r="A1158" s="1392"/>
      <c r="B1158" s="1376" t="s">
        <v>2698</v>
      </c>
      <c r="C1158" s="1377"/>
      <c r="D1158" s="1445"/>
      <c r="E1158" s="1445"/>
      <c r="F1158" s="1378">
        <v>4463325</v>
      </c>
      <c r="G1158" s="1378"/>
      <c r="H1158" s="1378"/>
      <c r="I1158" s="1378"/>
      <c r="J1158" s="1377" t="s">
        <v>547</v>
      </c>
      <c r="K1158" s="1377"/>
      <c r="L1158" s="1377"/>
      <c r="M1158" s="1377"/>
      <c r="N1158" s="1377"/>
      <c r="O1158" s="1441"/>
      <c r="P1158" s="1441"/>
      <c r="Q1158" s="43">
        <v>209</v>
      </c>
    </row>
    <row r="1159" spans="1:17" ht="18" customHeight="1" x14ac:dyDescent="0.15">
      <c r="A1159" s="1392"/>
      <c r="B1159" s="1365"/>
      <c r="C1159" s="1366"/>
      <c r="D1159" s="1365"/>
      <c r="E1159" s="1366"/>
      <c r="F1159" s="1365"/>
      <c r="G1159" s="1367"/>
      <c r="H1159" s="1367"/>
      <c r="I1159" s="1366"/>
      <c r="J1159" s="1365"/>
      <c r="K1159" s="1367"/>
      <c r="L1159" s="1367"/>
      <c r="M1159" s="1367"/>
      <c r="N1159" s="1366"/>
      <c r="O1159" s="1429" t="s">
        <v>548</v>
      </c>
      <c r="P1159" s="1430"/>
      <c r="Q1159" s="40">
        <v>209</v>
      </c>
    </row>
    <row r="1160" spans="1:17" ht="18" customHeight="1" x14ac:dyDescent="0.15">
      <c r="A1160" s="1392"/>
      <c r="B1160" s="1376" t="s">
        <v>2699</v>
      </c>
      <c r="C1160" s="1377"/>
      <c r="D1160" s="1445"/>
      <c r="E1160" s="1445"/>
      <c r="F1160" s="1378">
        <v>4462741</v>
      </c>
      <c r="G1160" s="1378"/>
      <c r="H1160" s="1378"/>
      <c r="I1160" s="1378"/>
      <c r="J1160" s="1377" t="s">
        <v>547</v>
      </c>
      <c r="K1160" s="1377"/>
      <c r="L1160" s="1377"/>
      <c r="M1160" s="1377"/>
      <c r="N1160" s="1377"/>
      <c r="O1160" s="1441"/>
      <c r="P1160" s="1441"/>
      <c r="Q1160" s="43">
        <v>258</v>
      </c>
    </row>
    <row r="1161" spans="1:17" ht="18" customHeight="1" x14ac:dyDescent="0.15">
      <c r="A1161" s="1392"/>
      <c r="B1161" s="1365"/>
      <c r="C1161" s="1366"/>
      <c r="D1161" s="1365"/>
      <c r="E1161" s="1366"/>
      <c r="F1161" s="1365"/>
      <c r="G1161" s="1367"/>
      <c r="H1161" s="1367"/>
      <c r="I1161" s="1366"/>
      <c r="J1161" s="1365"/>
      <c r="K1161" s="1367"/>
      <c r="L1161" s="1367"/>
      <c r="M1161" s="1367"/>
      <c r="N1161" s="1366"/>
      <c r="O1161" s="1429" t="s">
        <v>548</v>
      </c>
      <c r="P1161" s="1430"/>
      <c r="Q1161" s="40">
        <v>258</v>
      </c>
    </row>
    <row r="1162" spans="1:17" ht="18" customHeight="1" x14ac:dyDescent="0.15">
      <c r="A1162" s="1392"/>
      <c r="B1162" s="1376" t="s">
        <v>2700</v>
      </c>
      <c r="C1162" s="1377"/>
      <c r="D1162" s="1445"/>
      <c r="E1162" s="1445"/>
      <c r="F1162" s="1378">
        <v>4463615</v>
      </c>
      <c r="G1162" s="1378"/>
      <c r="H1162" s="1378"/>
      <c r="I1162" s="1378"/>
      <c r="J1162" s="1377" t="s">
        <v>547</v>
      </c>
      <c r="K1162" s="1377"/>
      <c r="L1162" s="1377"/>
      <c r="M1162" s="1377"/>
      <c r="N1162" s="1377"/>
      <c r="O1162" s="1441"/>
      <c r="P1162" s="1441"/>
      <c r="Q1162" s="43">
        <v>209</v>
      </c>
    </row>
    <row r="1163" spans="1:17" ht="18" customHeight="1" x14ac:dyDescent="0.15">
      <c r="A1163" s="1392"/>
      <c r="B1163" s="1365"/>
      <c r="C1163" s="1366"/>
      <c r="D1163" s="1365"/>
      <c r="E1163" s="1366"/>
      <c r="F1163" s="1365"/>
      <c r="G1163" s="1367"/>
      <c r="H1163" s="1367"/>
      <c r="I1163" s="1366"/>
      <c r="J1163" s="1365"/>
      <c r="K1163" s="1367"/>
      <c r="L1163" s="1367"/>
      <c r="M1163" s="1367"/>
      <c r="N1163" s="1366"/>
      <c r="O1163" s="1429" t="s">
        <v>548</v>
      </c>
      <c r="P1163" s="1430"/>
      <c r="Q1163" s="40">
        <v>209</v>
      </c>
    </row>
    <row r="1164" spans="1:17" ht="18" customHeight="1" x14ac:dyDescent="0.15">
      <c r="A1164" s="1392"/>
      <c r="B1164" s="1376" t="s">
        <v>2701</v>
      </c>
      <c r="C1164" s="1377"/>
      <c r="D1164" s="1445"/>
      <c r="E1164" s="1445"/>
      <c r="F1164" s="1378">
        <v>4463770</v>
      </c>
      <c r="G1164" s="1378"/>
      <c r="H1164" s="1378"/>
      <c r="I1164" s="1378"/>
      <c r="J1164" s="1377" t="s">
        <v>547</v>
      </c>
      <c r="K1164" s="1377"/>
      <c r="L1164" s="1377"/>
      <c r="M1164" s="1377"/>
      <c r="N1164" s="1377"/>
      <c r="O1164" s="1441"/>
      <c r="P1164" s="1441"/>
      <c r="Q1164" s="43">
        <v>209</v>
      </c>
    </row>
    <row r="1165" spans="1:17" ht="18" customHeight="1" x14ac:dyDescent="0.15">
      <c r="A1165" s="1392"/>
      <c r="B1165" s="1365"/>
      <c r="C1165" s="1366"/>
      <c r="D1165" s="1365"/>
      <c r="E1165" s="1366"/>
      <c r="F1165" s="1365"/>
      <c r="G1165" s="1367"/>
      <c r="H1165" s="1367"/>
      <c r="I1165" s="1366"/>
      <c r="J1165" s="1365"/>
      <c r="K1165" s="1367"/>
      <c r="L1165" s="1367"/>
      <c r="M1165" s="1367"/>
      <c r="N1165" s="1366"/>
      <c r="O1165" s="1429" t="s">
        <v>548</v>
      </c>
      <c r="P1165" s="1430"/>
      <c r="Q1165" s="40">
        <v>209</v>
      </c>
    </row>
    <row r="1166" spans="1:17" ht="18" customHeight="1" x14ac:dyDescent="0.15">
      <c r="A1166" s="1392"/>
      <c r="B1166" s="1376" t="s">
        <v>2702</v>
      </c>
      <c r="C1166" s="1377"/>
      <c r="D1166" s="1445"/>
      <c r="E1166" s="1445"/>
      <c r="F1166" s="1378">
        <v>4468190</v>
      </c>
      <c r="G1166" s="1378"/>
      <c r="H1166" s="1378"/>
      <c r="I1166" s="1378"/>
      <c r="J1166" s="1377" t="s">
        <v>547</v>
      </c>
      <c r="K1166" s="1377"/>
      <c r="L1166" s="1377"/>
      <c r="M1166" s="1377"/>
      <c r="N1166" s="1377"/>
      <c r="O1166" s="1441"/>
      <c r="P1166" s="1441"/>
      <c r="Q1166" s="43">
        <v>209</v>
      </c>
    </row>
    <row r="1167" spans="1:17" ht="18" customHeight="1" x14ac:dyDescent="0.15">
      <c r="A1167" s="1392"/>
      <c r="B1167" s="1365"/>
      <c r="C1167" s="1366"/>
      <c r="D1167" s="1365"/>
      <c r="E1167" s="1366"/>
      <c r="F1167" s="1365"/>
      <c r="G1167" s="1367"/>
      <c r="H1167" s="1367"/>
      <c r="I1167" s="1366"/>
      <c r="J1167" s="1365"/>
      <c r="K1167" s="1367"/>
      <c r="L1167" s="1367"/>
      <c r="M1167" s="1367"/>
      <c r="N1167" s="1366"/>
      <c r="O1167" s="1429" t="s">
        <v>548</v>
      </c>
      <c r="P1167" s="1430"/>
      <c r="Q1167" s="40">
        <v>209</v>
      </c>
    </row>
    <row r="1168" spans="1:17" ht="18" customHeight="1" x14ac:dyDescent="0.15">
      <c r="A1168" s="1392"/>
      <c r="B1168" s="1376" t="s">
        <v>2703</v>
      </c>
      <c r="C1168" s="1377"/>
      <c r="D1168" s="1445"/>
      <c r="E1168" s="1445"/>
      <c r="F1168" s="1378">
        <v>4466343</v>
      </c>
      <c r="G1168" s="1378"/>
      <c r="H1168" s="1378"/>
      <c r="I1168" s="1378"/>
      <c r="J1168" s="1377" t="s">
        <v>547</v>
      </c>
      <c r="K1168" s="1377"/>
      <c r="L1168" s="1377"/>
      <c r="M1168" s="1377"/>
      <c r="N1168" s="1377"/>
      <c r="O1168" s="1441"/>
      <c r="P1168" s="1441"/>
      <c r="Q1168" s="43">
        <v>209</v>
      </c>
    </row>
    <row r="1169" spans="1:17" ht="18" customHeight="1" x14ac:dyDescent="0.15">
      <c r="A1169" s="1392"/>
      <c r="B1169" s="1365"/>
      <c r="C1169" s="1366"/>
      <c r="D1169" s="1365"/>
      <c r="E1169" s="1366"/>
      <c r="F1169" s="1365"/>
      <c r="G1169" s="1367"/>
      <c r="H1169" s="1367"/>
      <c r="I1169" s="1366"/>
      <c r="J1169" s="1365"/>
      <c r="K1169" s="1367"/>
      <c r="L1169" s="1367"/>
      <c r="M1169" s="1367"/>
      <c r="N1169" s="1366"/>
      <c r="O1169" s="1429" t="s">
        <v>548</v>
      </c>
      <c r="P1169" s="1430"/>
      <c r="Q1169" s="40">
        <v>209</v>
      </c>
    </row>
    <row r="1170" spans="1:17" ht="18" customHeight="1" x14ac:dyDescent="0.15">
      <c r="A1170" s="1392"/>
      <c r="B1170" s="1376" t="s">
        <v>2704</v>
      </c>
      <c r="C1170" s="1377"/>
      <c r="D1170" s="1445"/>
      <c r="E1170" s="1445"/>
      <c r="F1170" s="1378">
        <v>4466318</v>
      </c>
      <c r="G1170" s="1378"/>
      <c r="H1170" s="1378"/>
      <c r="I1170" s="1378"/>
      <c r="J1170" s="1377" t="s">
        <v>547</v>
      </c>
      <c r="K1170" s="1377"/>
      <c r="L1170" s="1377"/>
      <c r="M1170" s="1377"/>
      <c r="N1170" s="1377"/>
      <c r="O1170" s="1441"/>
      <c r="P1170" s="1441"/>
      <c r="Q1170" s="43">
        <v>209</v>
      </c>
    </row>
    <row r="1171" spans="1:17" ht="18" customHeight="1" x14ac:dyDescent="0.15">
      <c r="A1171" s="1392"/>
      <c r="B1171" s="1365"/>
      <c r="C1171" s="1366"/>
      <c r="D1171" s="1365"/>
      <c r="E1171" s="1366"/>
      <c r="F1171" s="1365"/>
      <c r="G1171" s="1367"/>
      <c r="H1171" s="1367"/>
      <c r="I1171" s="1366"/>
      <c r="J1171" s="1365"/>
      <c r="K1171" s="1367"/>
      <c r="L1171" s="1367"/>
      <c r="M1171" s="1367"/>
      <c r="N1171" s="1366"/>
      <c r="O1171" s="1429" t="s">
        <v>548</v>
      </c>
      <c r="P1171" s="1430"/>
      <c r="Q1171" s="40">
        <v>209</v>
      </c>
    </row>
    <row r="1172" spans="1:17" ht="18" customHeight="1" x14ac:dyDescent="0.15">
      <c r="A1172" s="1392"/>
      <c r="B1172" s="1376" t="s">
        <v>2705</v>
      </c>
      <c r="C1172" s="1377"/>
      <c r="D1172" s="1445"/>
      <c r="E1172" s="1445"/>
      <c r="F1172" s="1378">
        <v>4466528</v>
      </c>
      <c r="G1172" s="1378"/>
      <c r="H1172" s="1378"/>
      <c r="I1172" s="1378"/>
      <c r="J1172" s="1377" t="s">
        <v>547</v>
      </c>
      <c r="K1172" s="1377"/>
      <c r="L1172" s="1377"/>
      <c r="M1172" s="1377"/>
      <c r="N1172" s="1377"/>
      <c r="O1172" s="1441"/>
      <c r="P1172" s="1441"/>
      <c r="Q1172" s="43">
        <v>209</v>
      </c>
    </row>
    <row r="1173" spans="1:17" ht="18" customHeight="1" x14ac:dyDescent="0.15">
      <c r="A1173" s="1392"/>
      <c r="B1173" s="1365"/>
      <c r="C1173" s="1366"/>
      <c r="D1173" s="1365"/>
      <c r="E1173" s="1366"/>
      <c r="F1173" s="1365"/>
      <c r="G1173" s="1367"/>
      <c r="H1173" s="1367"/>
      <c r="I1173" s="1366"/>
      <c r="J1173" s="1365"/>
      <c r="K1173" s="1367"/>
      <c r="L1173" s="1367"/>
      <c r="M1173" s="1367"/>
      <c r="N1173" s="1366"/>
      <c r="O1173" s="1429" t="s">
        <v>548</v>
      </c>
      <c r="P1173" s="1430"/>
      <c r="Q1173" s="40">
        <v>209</v>
      </c>
    </row>
    <row r="1174" spans="1:17" ht="37.25" customHeight="1" x14ac:dyDescent="0.15">
      <c r="A1174" s="1392"/>
      <c r="B1174" s="1376" t="s">
        <v>2706</v>
      </c>
      <c r="C1174" s="1377"/>
      <c r="D1174" s="1377" t="s">
        <v>2545</v>
      </c>
      <c r="E1174" s="1377"/>
      <c r="F1174" s="1378">
        <v>4463698</v>
      </c>
      <c r="G1174" s="1378"/>
      <c r="H1174" s="1378"/>
      <c r="I1174" s="1378"/>
      <c r="J1174" s="1377" t="s">
        <v>2218</v>
      </c>
      <c r="K1174" s="1377"/>
      <c r="L1174" s="1377"/>
      <c r="M1174" s="1377"/>
      <c r="N1174" s="1377"/>
      <c r="O1174" s="1439">
        <v>3053</v>
      </c>
      <c r="P1174" s="1439"/>
      <c r="Q1174" s="60">
        <v>11200</v>
      </c>
    </row>
    <row r="1175" spans="1:17" ht="18" customHeight="1" x14ac:dyDescent="0.15">
      <c r="A1175" s="1392"/>
      <c r="B1175" s="1365"/>
      <c r="C1175" s="1366"/>
      <c r="D1175" s="1365"/>
      <c r="E1175" s="1366"/>
      <c r="F1175" s="1365"/>
      <c r="G1175" s="1367"/>
      <c r="H1175" s="1367"/>
      <c r="I1175" s="1366"/>
      <c r="J1175" s="1365"/>
      <c r="K1175" s="1367"/>
      <c r="L1175" s="1367"/>
      <c r="M1175" s="1367"/>
      <c r="N1175" s="1366"/>
      <c r="O1175" s="1429" t="s">
        <v>548</v>
      </c>
      <c r="P1175" s="1430"/>
      <c r="Q1175" s="39">
        <v>11200</v>
      </c>
    </row>
    <row r="1176" spans="1:17" ht="37.25" customHeight="1" x14ac:dyDescent="0.15">
      <c r="A1176" s="1392"/>
      <c r="B1176" s="1376" t="s">
        <v>2707</v>
      </c>
      <c r="C1176" s="1377"/>
      <c r="D1176" s="1377" t="s">
        <v>2545</v>
      </c>
      <c r="E1176" s="1377"/>
      <c r="F1176" s="1378">
        <v>4463684</v>
      </c>
      <c r="G1176" s="1378"/>
      <c r="H1176" s="1378"/>
      <c r="I1176" s="1378"/>
      <c r="J1176" s="1377" t="s">
        <v>2218</v>
      </c>
      <c r="K1176" s="1377"/>
      <c r="L1176" s="1377"/>
      <c r="M1176" s="1377"/>
      <c r="N1176" s="1377"/>
      <c r="O1176" s="1439">
        <v>3053</v>
      </c>
      <c r="P1176" s="1439"/>
      <c r="Q1176" s="60">
        <v>7000</v>
      </c>
    </row>
    <row r="1177" spans="1:17" ht="18" customHeight="1" x14ac:dyDescent="0.15">
      <c r="A1177" s="1392"/>
      <c r="B1177" s="1365"/>
      <c r="C1177" s="1366"/>
      <c r="D1177" s="1365"/>
      <c r="E1177" s="1366"/>
      <c r="F1177" s="1365"/>
      <c r="G1177" s="1367"/>
      <c r="H1177" s="1367"/>
      <c r="I1177" s="1366"/>
      <c r="J1177" s="1365"/>
      <c r="K1177" s="1367"/>
      <c r="L1177" s="1367"/>
      <c r="M1177" s="1367"/>
      <c r="N1177" s="1366"/>
      <c r="O1177" s="1429" t="s">
        <v>548</v>
      </c>
      <c r="P1177" s="1430"/>
      <c r="Q1177" s="39">
        <v>7000</v>
      </c>
    </row>
    <row r="1178" spans="1:17" ht="37.25" customHeight="1" x14ac:dyDescent="0.15">
      <c r="A1178" s="1392"/>
      <c r="B1178" s="1376" t="s">
        <v>2708</v>
      </c>
      <c r="C1178" s="1377"/>
      <c r="D1178" s="1377" t="s">
        <v>2545</v>
      </c>
      <c r="E1178" s="1377"/>
      <c r="F1178" s="1378">
        <v>4463687</v>
      </c>
      <c r="G1178" s="1378"/>
      <c r="H1178" s="1378"/>
      <c r="I1178" s="1378"/>
      <c r="J1178" s="1377" t="s">
        <v>2218</v>
      </c>
      <c r="K1178" s="1377"/>
      <c r="L1178" s="1377"/>
      <c r="M1178" s="1377"/>
      <c r="N1178" s="1377"/>
      <c r="O1178" s="1439">
        <v>3053</v>
      </c>
      <c r="P1178" s="1439"/>
      <c r="Q1178" s="60">
        <v>7000</v>
      </c>
    </row>
    <row r="1179" spans="1:17" ht="17.75" customHeight="1" x14ac:dyDescent="0.15">
      <c r="A1179" s="1393"/>
      <c r="B1179" s="1365"/>
      <c r="C1179" s="1366"/>
      <c r="D1179" s="1365"/>
      <c r="E1179" s="1366"/>
      <c r="F1179" s="1365"/>
      <c r="G1179" s="1367"/>
      <c r="H1179" s="1367"/>
      <c r="I1179" s="1366"/>
      <c r="J1179" s="1365"/>
      <c r="K1179" s="1367"/>
      <c r="L1179" s="1367"/>
      <c r="M1179" s="1367"/>
      <c r="N1179" s="1366"/>
      <c r="O1179" s="1429" t="s">
        <v>548</v>
      </c>
      <c r="P1179" s="1430"/>
      <c r="Q1179" s="39">
        <v>7000</v>
      </c>
    </row>
    <row r="1180" spans="1:17" ht="2" customHeight="1" x14ac:dyDescent="0.15"/>
    <row r="1181" spans="1:17" ht="17.75" customHeight="1" x14ac:dyDescent="0.15">
      <c r="A1181" s="1417" t="s">
        <v>2303</v>
      </c>
      <c r="B1181" s="1418"/>
      <c r="C1181" s="57"/>
      <c r="D1181" s="1375">
        <v>4465509</v>
      </c>
      <c r="E1181" s="1375"/>
      <c r="F1181" s="1373" t="s">
        <v>547</v>
      </c>
      <c r="G1181" s="1373"/>
      <c r="H1181" s="1373"/>
      <c r="I1181" s="1373"/>
      <c r="J1181" s="1373"/>
      <c r="K1181" s="1433"/>
      <c r="L1181" s="1433"/>
      <c r="M1181" s="1433"/>
      <c r="N1181" s="1454">
        <v>2163</v>
      </c>
      <c r="O1181" s="1454"/>
      <c r="P1181" s="1454"/>
    </row>
    <row r="1182" spans="1:17" ht="18" customHeight="1" x14ac:dyDescent="0.15">
      <c r="A1182" s="1365"/>
      <c r="B1182" s="1366"/>
      <c r="C1182" s="62"/>
      <c r="D1182" s="1365"/>
      <c r="E1182" s="1366"/>
      <c r="F1182" s="1365"/>
      <c r="G1182" s="1367"/>
      <c r="H1182" s="1367"/>
      <c r="I1182" s="1367"/>
      <c r="J1182" s="1366"/>
      <c r="K1182" s="1429" t="s">
        <v>548</v>
      </c>
      <c r="L1182" s="1447"/>
      <c r="M1182" s="1430"/>
      <c r="N1182" s="1448">
        <v>2163</v>
      </c>
      <c r="O1182" s="1449"/>
      <c r="P1182" s="1450"/>
    </row>
    <row r="1183" spans="1:17" ht="18" customHeight="1" x14ac:dyDescent="0.15">
      <c r="A1183" s="1415" t="s">
        <v>2709</v>
      </c>
      <c r="B1183" s="1416"/>
      <c r="C1183" s="63" t="s">
        <v>2609</v>
      </c>
      <c r="D1183" s="1378">
        <v>4466602</v>
      </c>
      <c r="E1183" s="1378"/>
      <c r="F1183" s="1377" t="s">
        <v>2218</v>
      </c>
      <c r="G1183" s="1377"/>
      <c r="H1183" s="1377"/>
      <c r="I1183" s="1377"/>
      <c r="J1183" s="1377"/>
      <c r="K1183" s="1439">
        <v>23051</v>
      </c>
      <c r="L1183" s="1439"/>
      <c r="M1183" s="1439"/>
      <c r="N1183" s="1446">
        <v>2163</v>
      </c>
      <c r="O1183" s="1446"/>
      <c r="P1183" s="1446"/>
    </row>
    <row r="1184" spans="1:17" ht="18" customHeight="1" x14ac:dyDescent="0.15">
      <c r="A1184" s="1365"/>
      <c r="B1184" s="1366"/>
      <c r="C1184" s="62"/>
      <c r="D1184" s="1365"/>
      <c r="E1184" s="1366"/>
      <c r="F1184" s="1365"/>
      <c r="G1184" s="1367"/>
      <c r="H1184" s="1367"/>
      <c r="I1184" s="1367"/>
      <c r="J1184" s="1366"/>
      <c r="K1184" s="1429" t="s">
        <v>548</v>
      </c>
      <c r="L1184" s="1447"/>
      <c r="M1184" s="1430"/>
      <c r="N1184" s="1448">
        <v>2163</v>
      </c>
      <c r="O1184" s="1449"/>
      <c r="P1184" s="1450"/>
    </row>
    <row r="1185" spans="1:16" ht="18" customHeight="1" x14ac:dyDescent="0.15">
      <c r="A1185" s="1415" t="s">
        <v>2710</v>
      </c>
      <c r="B1185" s="1416"/>
      <c r="C1185" s="63" t="s">
        <v>2609</v>
      </c>
      <c r="D1185" s="1378">
        <v>4466605</v>
      </c>
      <c r="E1185" s="1378"/>
      <c r="F1185" s="1377" t="s">
        <v>2218</v>
      </c>
      <c r="G1185" s="1377"/>
      <c r="H1185" s="1377"/>
      <c r="I1185" s="1377"/>
      <c r="J1185" s="1377"/>
      <c r="K1185" s="1439">
        <v>23051</v>
      </c>
      <c r="L1185" s="1439"/>
      <c r="M1185" s="1439"/>
      <c r="N1185" s="1446">
        <v>2163</v>
      </c>
      <c r="O1185" s="1446"/>
      <c r="P1185" s="1446"/>
    </row>
    <row r="1186" spans="1:16" ht="18" customHeight="1" x14ac:dyDescent="0.15">
      <c r="A1186" s="1365"/>
      <c r="B1186" s="1366"/>
      <c r="C1186" s="62"/>
      <c r="D1186" s="1365"/>
      <c r="E1186" s="1366"/>
      <c r="F1186" s="1365"/>
      <c r="G1186" s="1367"/>
      <c r="H1186" s="1367"/>
      <c r="I1186" s="1367"/>
      <c r="J1186" s="1366"/>
      <c r="K1186" s="1429" t="s">
        <v>548</v>
      </c>
      <c r="L1186" s="1447"/>
      <c r="M1186" s="1430"/>
      <c r="N1186" s="1448">
        <v>2163</v>
      </c>
      <c r="O1186" s="1449"/>
      <c r="P1186" s="1450"/>
    </row>
    <row r="1187" spans="1:16" ht="18" customHeight="1" x14ac:dyDescent="0.15">
      <c r="A1187" s="1415" t="s">
        <v>2711</v>
      </c>
      <c r="B1187" s="1416"/>
      <c r="C1187" s="63" t="s">
        <v>2609</v>
      </c>
      <c r="D1187" s="1378">
        <v>4466608</v>
      </c>
      <c r="E1187" s="1378"/>
      <c r="F1187" s="1377" t="s">
        <v>2218</v>
      </c>
      <c r="G1187" s="1377"/>
      <c r="H1187" s="1377"/>
      <c r="I1187" s="1377"/>
      <c r="J1187" s="1377"/>
      <c r="K1187" s="1439">
        <v>23051</v>
      </c>
      <c r="L1187" s="1439"/>
      <c r="M1187" s="1439"/>
      <c r="N1187" s="1446">
        <v>2163</v>
      </c>
      <c r="O1187" s="1446"/>
      <c r="P1187" s="1446"/>
    </row>
    <row r="1188" spans="1:16" ht="18" customHeight="1" x14ac:dyDescent="0.15">
      <c r="A1188" s="1365"/>
      <c r="B1188" s="1366"/>
      <c r="C1188" s="62"/>
      <c r="D1188" s="1365"/>
      <c r="E1188" s="1366"/>
      <c r="F1188" s="1365"/>
      <c r="G1188" s="1367"/>
      <c r="H1188" s="1367"/>
      <c r="I1188" s="1367"/>
      <c r="J1188" s="1366"/>
      <c r="K1188" s="1429" t="s">
        <v>548</v>
      </c>
      <c r="L1188" s="1447"/>
      <c r="M1188" s="1430"/>
      <c r="N1188" s="1448">
        <v>2163</v>
      </c>
      <c r="O1188" s="1449"/>
      <c r="P1188" s="1450"/>
    </row>
    <row r="1189" spans="1:16" ht="18" customHeight="1" x14ac:dyDescent="0.15">
      <c r="A1189" s="1415" t="s">
        <v>2528</v>
      </c>
      <c r="B1189" s="1416"/>
      <c r="C1189" s="45"/>
      <c r="D1189" s="1378">
        <v>4468213</v>
      </c>
      <c r="E1189" s="1378"/>
      <c r="F1189" s="1377" t="s">
        <v>547</v>
      </c>
      <c r="G1189" s="1377"/>
      <c r="H1189" s="1377"/>
      <c r="I1189" s="1377"/>
      <c r="J1189" s="1377"/>
      <c r="K1189" s="1441"/>
      <c r="L1189" s="1441"/>
      <c r="M1189" s="1441"/>
      <c r="N1189" s="1446">
        <v>2163</v>
      </c>
      <c r="O1189" s="1446"/>
      <c r="P1189" s="1446"/>
    </row>
    <row r="1190" spans="1:16" ht="18" customHeight="1" x14ac:dyDescent="0.15">
      <c r="A1190" s="1365"/>
      <c r="B1190" s="1366"/>
      <c r="C1190" s="62"/>
      <c r="D1190" s="1365"/>
      <c r="E1190" s="1366"/>
      <c r="F1190" s="1365"/>
      <c r="G1190" s="1367"/>
      <c r="H1190" s="1367"/>
      <c r="I1190" s="1367"/>
      <c r="J1190" s="1366"/>
      <c r="K1190" s="1429" t="s">
        <v>548</v>
      </c>
      <c r="L1190" s="1447"/>
      <c r="M1190" s="1430"/>
      <c r="N1190" s="1448">
        <v>2163</v>
      </c>
      <c r="O1190" s="1449"/>
      <c r="P1190" s="1450"/>
    </row>
    <row r="1191" spans="1:16" ht="18" customHeight="1" x14ac:dyDescent="0.15">
      <c r="A1191" s="1415" t="s">
        <v>2530</v>
      </c>
      <c r="B1191" s="1416"/>
      <c r="C1191" s="45"/>
      <c r="D1191" s="1378">
        <v>4468216</v>
      </c>
      <c r="E1191" s="1378"/>
      <c r="F1191" s="1377" t="s">
        <v>547</v>
      </c>
      <c r="G1191" s="1377"/>
      <c r="H1191" s="1377"/>
      <c r="I1191" s="1377"/>
      <c r="J1191" s="1377"/>
      <c r="K1191" s="1441"/>
      <c r="L1191" s="1441"/>
      <c r="M1191" s="1441"/>
      <c r="N1191" s="1446">
        <v>2163</v>
      </c>
      <c r="O1191" s="1446"/>
      <c r="P1191" s="1446"/>
    </row>
    <row r="1192" spans="1:16" ht="18" customHeight="1" x14ac:dyDescent="0.15">
      <c r="A1192" s="1365"/>
      <c r="B1192" s="1366"/>
      <c r="C1192" s="62"/>
      <c r="D1192" s="1365"/>
      <c r="E1192" s="1366"/>
      <c r="F1192" s="1365"/>
      <c r="G1192" s="1367"/>
      <c r="H1192" s="1367"/>
      <c r="I1192" s="1367"/>
      <c r="J1192" s="1366"/>
      <c r="K1192" s="1429" t="s">
        <v>548</v>
      </c>
      <c r="L1192" s="1447"/>
      <c r="M1192" s="1430"/>
      <c r="N1192" s="1448">
        <v>2163</v>
      </c>
      <c r="O1192" s="1449"/>
      <c r="P1192" s="1450"/>
    </row>
    <row r="1193" spans="1:16" ht="18" customHeight="1" x14ac:dyDescent="0.15">
      <c r="A1193" s="1415" t="s">
        <v>2531</v>
      </c>
      <c r="B1193" s="1416"/>
      <c r="C1193" s="45"/>
      <c r="D1193" s="1378">
        <v>4469443</v>
      </c>
      <c r="E1193" s="1378"/>
      <c r="F1193" s="1377" t="s">
        <v>547</v>
      </c>
      <c r="G1193" s="1377"/>
      <c r="H1193" s="1377"/>
      <c r="I1193" s="1377"/>
      <c r="J1193" s="1377"/>
      <c r="K1193" s="1441"/>
      <c r="L1193" s="1441"/>
      <c r="M1193" s="1441"/>
      <c r="N1193" s="1446">
        <v>2163</v>
      </c>
      <c r="O1193" s="1446"/>
      <c r="P1193" s="1446"/>
    </row>
    <row r="1194" spans="1:16" ht="18" customHeight="1" x14ac:dyDescent="0.15">
      <c r="A1194" s="1365"/>
      <c r="B1194" s="1366"/>
      <c r="C1194" s="62"/>
      <c r="D1194" s="1365"/>
      <c r="E1194" s="1366"/>
      <c r="F1194" s="1365"/>
      <c r="G1194" s="1367"/>
      <c r="H1194" s="1367"/>
      <c r="I1194" s="1367"/>
      <c r="J1194" s="1366"/>
      <c r="K1194" s="1429" t="s">
        <v>548</v>
      </c>
      <c r="L1194" s="1447"/>
      <c r="M1194" s="1430"/>
      <c r="N1194" s="1448">
        <v>2163</v>
      </c>
      <c r="O1194" s="1449"/>
      <c r="P1194" s="1450"/>
    </row>
    <row r="1195" spans="1:16" ht="18" customHeight="1" x14ac:dyDescent="0.15">
      <c r="A1195" s="1415" t="s">
        <v>2712</v>
      </c>
      <c r="B1195" s="1416"/>
      <c r="C1195" s="45"/>
      <c r="D1195" s="1378">
        <v>4463331</v>
      </c>
      <c r="E1195" s="1378"/>
      <c r="F1195" s="1377" t="s">
        <v>547</v>
      </c>
      <c r="G1195" s="1377"/>
      <c r="H1195" s="1377"/>
      <c r="I1195" s="1377"/>
      <c r="J1195" s="1377"/>
      <c r="K1195" s="1441"/>
      <c r="L1195" s="1441"/>
      <c r="M1195" s="1441"/>
      <c r="N1195" s="1446">
        <v>2163</v>
      </c>
      <c r="O1195" s="1446"/>
      <c r="P1195" s="1446"/>
    </row>
    <row r="1196" spans="1:16" ht="18" customHeight="1" x14ac:dyDescent="0.15">
      <c r="A1196" s="1365"/>
      <c r="B1196" s="1366"/>
      <c r="C1196" s="62"/>
      <c r="D1196" s="1365"/>
      <c r="E1196" s="1366"/>
      <c r="F1196" s="1365"/>
      <c r="G1196" s="1367"/>
      <c r="H1196" s="1367"/>
      <c r="I1196" s="1367"/>
      <c r="J1196" s="1366"/>
      <c r="K1196" s="1429" t="s">
        <v>548</v>
      </c>
      <c r="L1196" s="1447"/>
      <c r="M1196" s="1430"/>
      <c r="N1196" s="1448">
        <v>2163</v>
      </c>
      <c r="O1196" s="1449"/>
      <c r="P1196" s="1450"/>
    </row>
    <row r="1197" spans="1:16" ht="18" customHeight="1" x14ac:dyDescent="0.15">
      <c r="A1197" s="1415" t="s">
        <v>2713</v>
      </c>
      <c r="B1197" s="1416"/>
      <c r="C1197" s="45"/>
      <c r="D1197" s="1378">
        <v>4463483</v>
      </c>
      <c r="E1197" s="1378"/>
      <c r="F1197" s="1377" t="s">
        <v>547</v>
      </c>
      <c r="G1197" s="1377"/>
      <c r="H1197" s="1377"/>
      <c r="I1197" s="1377"/>
      <c r="J1197" s="1377"/>
      <c r="K1197" s="1441"/>
      <c r="L1197" s="1441"/>
      <c r="M1197" s="1441"/>
      <c r="N1197" s="1446">
        <v>2163</v>
      </c>
      <c r="O1197" s="1446"/>
      <c r="P1197" s="1446"/>
    </row>
    <row r="1198" spans="1:16" ht="18" customHeight="1" x14ac:dyDescent="0.15">
      <c r="A1198" s="1365"/>
      <c r="B1198" s="1366"/>
      <c r="C1198" s="62"/>
      <c r="D1198" s="1365"/>
      <c r="E1198" s="1366"/>
      <c r="F1198" s="1365"/>
      <c r="G1198" s="1367"/>
      <c r="H1198" s="1367"/>
      <c r="I1198" s="1367"/>
      <c r="J1198" s="1366"/>
      <c r="K1198" s="1429" t="s">
        <v>548</v>
      </c>
      <c r="L1198" s="1447"/>
      <c r="M1198" s="1430"/>
      <c r="N1198" s="1448">
        <v>2163</v>
      </c>
      <c r="O1198" s="1449"/>
      <c r="P1198" s="1450"/>
    </row>
    <row r="1199" spans="1:16" ht="18" customHeight="1" x14ac:dyDescent="0.15">
      <c r="A1199" s="1415" t="s">
        <v>2714</v>
      </c>
      <c r="B1199" s="1416"/>
      <c r="C1199" s="45"/>
      <c r="D1199" s="1378">
        <v>4463621</v>
      </c>
      <c r="E1199" s="1378"/>
      <c r="F1199" s="1377" t="s">
        <v>547</v>
      </c>
      <c r="G1199" s="1377"/>
      <c r="H1199" s="1377"/>
      <c r="I1199" s="1377"/>
      <c r="J1199" s="1377"/>
      <c r="K1199" s="1441"/>
      <c r="L1199" s="1441"/>
      <c r="M1199" s="1441"/>
      <c r="N1199" s="1446">
        <v>2163</v>
      </c>
      <c r="O1199" s="1446"/>
      <c r="P1199" s="1446"/>
    </row>
    <row r="1200" spans="1:16" ht="18" customHeight="1" x14ac:dyDescent="0.15">
      <c r="A1200" s="1365"/>
      <c r="B1200" s="1366"/>
      <c r="C1200" s="62"/>
      <c r="D1200" s="1365"/>
      <c r="E1200" s="1366"/>
      <c r="F1200" s="1365"/>
      <c r="G1200" s="1367"/>
      <c r="H1200" s="1367"/>
      <c r="I1200" s="1367"/>
      <c r="J1200" s="1366"/>
      <c r="K1200" s="1429" t="s">
        <v>548</v>
      </c>
      <c r="L1200" s="1447"/>
      <c r="M1200" s="1430"/>
      <c r="N1200" s="1448">
        <v>2163</v>
      </c>
      <c r="O1200" s="1449"/>
      <c r="P1200" s="1450"/>
    </row>
    <row r="1201" spans="1:18" ht="36" customHeight="1" x14ac:dyDescent="0.15">
      <c r="A1201" s="1415" t="s">
        <v>2350</v>
      </c>
      <c r="B1201" s="1416"/>
      <c r="C1201" s="71"/>
      <c r="D1201" s="1368" t="s">
        <v>2715</v>
      </c>
      <c r="E1201" s="1368"/>
      <c r="F1201" s="1368" t="s">
        <v>592</v>
      </c>
      <c r="G1201" s="1368"/>
      <c r="H1201" s="1368"/>
      <c r="I1201" s="1368"/>
      <c r="J1201" s="1368"/>
      <c r="K1201" s="1452"/>
      <c r="L1201" s="1452"/>
      <c r="M1201" s="1452"/>
      <c r="N1201" s="1453" t="s">
        <v>2716</v>
      </c>
      <c r="O1201" s="1453"/>
      <c r="P1201" s="1453"/>
    </row>
    <row r="1202" spans="1:18" ht="18" customHeight="1" x14ac:dyDescent="0.15">
      <c r="A1202" s="1365"/>
      <c r="B1202" s="1366"/>
      <c r="C1202" s="62"/>
      <c r="D1202" s="1365"/>
      <c r="E1202" s="1366"/>
      <c r="F1202" s="1365"/>
      <c r="G1202" s="1367"/>
      <c r="H1202" s="1367"/>
      <c r="I1202" s="1367"/>
      <c r="J1202" s="1366"/>
      <c r="K1202" s="1429" t="s">
        <v>548</v>
      </c>
      <c r="L1202" s="1447"/>
      <c r="M1202" s="1430"/>
      <c r="N1202" s="1448">
        <v>3651.02</v>
      </c>
      <c r="O1202" s="1449"/>
      <c r="P1202" s="1450"/>
    </row>
    <row r="1203" spans="1:18" ht="26.25" customHeight="1" x14ac:dyDescent="0.15">
      <c r="A1203" s="1415" t="s">
        <v>2717</v>
      </c>
      <c r="B1203" s="1416"/>
      <c r="C1203" s="63" t="s">
        <v>2554</v>
      </c>
      <c r="D1203" s="1378">
        <v>4464074</v>
      </c>
      <c r="E1203" s="1378"/>
      <c r="F1203" s="1377" t="s">
        <v>2218</v>
      </c>
      <c r="G1203" s="1377"/>
      <c r="H1203" s="1377"/>
      <c r="I1203" s="1377"/>
      <c r="J1203" s="1377"/>
      <c r="K1203" s="1439">
        <v>57922</v>
      </c>
      <c r="L1203" s="1439"/>
      <c r="M1203" s="1439"/>
      <c r="N1203" s="1446">
        <v>7210</v>
      </c>
      <c r="O1203" s="1446"/>
      <c r="P1203" s="1446"/>
    </row>
    <row r="1204" spans="1:18" ht="18" customHeight="1" x14ac:dyDescent="0.15">
      <c r="A1204" s="1365"/>
      <c r="B1204" s="1366"/>
      <c r="C1204" s="62"/>
      <c r="D1204" s="1365"/>
      <c r="E1204" s="1366"/>
      <c r="F1204" s="1365"/>
      <c r="G1204" s="1367"/>
      <c r="H1204" s="1367"/>
      <c r="I1204" s="1367"/>
      <c r="J1204" s="1366"/>
      <c r="K1204" s="1429" t="s">
        <v>548</v>
      </c>
      <c r="L1204" s="1447"/>
      <c r="M1204" s="1430"/>
      <c r="N1204" s="1448">
        <v>7210</v>
      </c>
      <c r="O1204" s="1449"/>
      <c r="P1204" s="1450"/>
    </row>
    <row r="1205" spans="1:18" ht="18" customHeight="1" x14ac:dyDescent="0.15">
      <c r="A1205" s="1415" t="s">
        <v>2533</v>
      </c>
      <c r="B1205" s="1416"/>
      <c r="C1205" s="45"/>
      <c r="D1205" s="1378">
        <v>4468219</v>
      </c>
      <c r="E1205" s="1378"/>
      <c r="F1205" s="1377" t="s">
        <v>547</v>
      </c>
      <c r="G1205" s="1377"/>
      <c r="H1205" s="1377"/>
      <c r="I1205" s="1377"/>
      <c r="J1205" s="1377"/>
      <c r="K1205" s="1441"/>
      <c r="L1205" s="1441"/>
      <c r="M1205" s="1441"/>
      <c r="N1205" s="1446">
        <v>2163</v>
      </c>
      <c r="O1205" s="1446"/>
      <c r="P1205" s="1446"/>
    </row>
    <row r="1206" spans="1:18" ht="18" customHeight="1" x14ac:dyDescent="0.15">
      <c r="A1206" s="1365"/>
      <c r="B1206" s="1366"/>
      <c r="C1206" s="62"/>
      <c r="D1206" s="1365"/>
      <c r="E1206" s="1366"/>
      <c r="F1206" s="1365"/>
      <c r="G1206" s="1367"/>
      <c r="H1206" s="1367"/>
      <c r="I1206" s="1367"/>
      <c r="J1206" s="1366"/>
      <c r="K1206" s="1429" t="s">
        <v>548</v>
      </c>
      <c r="L1206" s="1447"/>
      <c r="M1206" s="1430"/>
      <c r="N1206" s="1448">
        <v>2163</v>
      </c>
      <c r="O1206" s="1449"/>
      <c r="P1206" s="1450"/>
    </row>
    <row r="1207" spans="1:18" ht="18" customHeight="1" x14ac:dyDescent="0.15">
      <c r="A1207" s="1415" t="s">
        <v>2718</v>
      </c>
      <c r="B1207" s="1416"/>
      <c r="C1207" s="45"/>
      <c r="D1207" s="1378">
        <v>4466352</v>
      </c>
      <c r="E1207" s="1378"/>
      <c r="F1207" s="1377" t="s">
        <v>547</v>
      </c>
      <c r="G1207" s="1377"/>
      <c r="H1207" s="1377"/>
      <c r="I1207" s="1377"/>
      <c r="J1207" s="1377"/>
      <c r="K1207" s="1441"/>
      <c r="L1207" s="1441"/>
      <c r="M1207" s="1441"/>
      <c r="N1207" s="1446">
        <v>2163</v>
      </c>
      <c r="O1207" s="1446"/>
      <c r="P1207" s="1446"/>
    </row>
    <row r="1208" spans="1:18" ht="18" customHeight="1" x14ac:dyDescent="0.15">
      <c r="A1208" s="1365"/>
      <c r="B1208" s="1366"/>
      <c r="C1208" s="62"/>
      <c r="D1208" s="1365"/>
      <c r="E1208" s="1366"/>
      <c r="F1208" s="1365"/>
      <c r="G1208" s="1367"/>
      <c r="H1208" s="1367"/>
      <c r="I1208" s="1367"/>
      <c r="J1208" s="1366"/>
      <c r="K1208" s="1429" t="s">
        <v>548</v>
      </c>
      <c r="L1208" s="1447"/>
      <c r="M1208" s="1430"/>
      <c r="N1208" s="1448">
        <v>2163</v>
      </c>
      <c r="O1208" s="1449"/>
      <c r="P1208" s="1450"/>
    </row>
    <row r="1209" spans="1:18" ht="18" customHeight="1" x14ac:dyDescent="0.15">
      <c r="A1209" s="1415" t="s">
        <v>2719</v>
      </c>
      <c r="B1209" s="1416"/>
      <c r="C1209" s="45"/>
      <c r="D1209" s="1378">
        <v>4466315</v>
      </c>
      <c r="E1209" s="1378"/>
      <c r="F1209" s="1377" t="s">
        <v>547</v>
      </c>
      <c r="G1209" s="1377"/>
      <c r="H1209" s="1377"/>
      <c r="I1209" s="1377"/>
      <c r="J1209" s="1377"/>
      <c r="K1209" s="1441"/>
      <c r="L1209" s="1441"/>
      <c r="M1209" s="1441"/>
      <c r="N1209" s="1446">
        <v>2163</v>
      </c>
      <c r="O1209" s="1446"/>
      <c r="P1209" s="1446"/>
    </row>
    <row r="1210" spans="1:18" ht="18" customHeight="1" x14ac:dyDescent="0.15">
      <c r="A1210" s="1365"/>
      <c r="B1210" s="1366"/>
      <c r="C1210" s="62"/>
      <c r="D1210" s="1365"/>
      <c r="E1210" s="1366"/>
      <c r="F1210" s="1365"/>
      <c r="G1210" s="1367"/>
      <c r="H1210" s="1367"/>
      <c r="I1210" s="1367"/>
      <c r="J1210" s="1366"/>
      <c r="K1210" s="1429" t="s">
        <v>548</v>
      </c>
      <c r="L1210" s="1447"/>
      <c r="M1210" s="1430"/>
      <c r="N1210" s="1448">
        <v>2163</v>
      </c>
      <c r="O1210" s="1449"/>
      <c r="P1210" s="1450"/>
    </row>
    <row r="1211" spans="1:18" ht="26.25" customHeight="1" x14ac:dyDescent="0.15">
      <c r="A1211" s="1415" t="s">
        <v>2720</v>
      </c>
      <c r="B1211" s="1416"/>
      <c r="C1211" s="63" t="s">
        <v>2554</v>
      </c>
      <c r="D1211" s="1378">
        <v>4465556</v>
      </c>
      <c r="E1211" s="1378"/>
      <c r="F1211" s="1377" t="s">
        <v>2218</v>
      </c>
      <c r="G1211" s="1377"/>
      <c r="H1211" s="1377"/>
      <c r="I1211" s="1377"/>
      <c r="J1211" s="1377"/>
      <c r="K1211" s="1439">
        <v>58019</v>
      </c>
      <c r="L1211" s="1439"/>
      <c r="M1211" s="1439"/>
      <c r="N1211" s="1446">
        <v>7210</v>
      </c>
      <c r="O1211" s="1446"/>
      <c r="P1211" s="1446"/>
    </row>
    <row r="1212" spans="1:18" ht="18" customHeight="1" x14ac:dyDescent="0.15">
      <c r="A1212" s="1365"/>
      <c r="B1212" s="1366"/>
      <c r="C1212" s="62"/>
      <c r="D1212" s="1365"/>
      <c r="E1212" s="1366"/>
      <c r="F1212" s="1365"/>
      <c r="G1212" s="1367"/>
      <c r="H1212" s="1367"/>
      <c r="I1212" s="1367"/>
      <c r="J1212" s="1366"/>
      <c r="K1212" s="1429" t="s">
        <v>548</v>
      </c>
      <c r="L1212" s="1447"/>
      <c r="M1212" s="1430"/>
      <c r="N1212" s="1448">
        <v>7210</v>
      </c>
      <c r="O1212" s="1449"/>
      <c r="P1212" s="1450"/>
    </row>
    <row r="1213" spans="1:18" ht="26" customHeight="1" x14ac:dyDescent="0.15">
      <c r="A1213" s="1415" t="s">
        <v>2721</v>
      </c>
      <c r="B1213" s="1416"/>
      <c r="C1213" s="63" t="s">
        <v>2554</v>
      </c>
      <c r="D1213" s="1378">
        <v>4468989</v>
      </c>
      <c r="E1213" s="1378"/>
      <c r="F1213" s="1377" t="s">
        <v>2218</v>
      </c>
      <c r="G1213" s="1377"/>
      <c r="H1213" s="1377"/>
      <c r="I1213" s="1377"/>
      <c r="J1213" s="1377"/>
      <c r="K1213" s="1378">
        <v>58038</v>
      </c>
      <c r="L1213" s="1378"/>
      <c r="M1213" s="1378"/>
      <c r="N1213" s="1451">
        <v>7210</v>
      </c>
      <c r="O1213" s="1451"/>
      <c r="P1213" s="1451"/>
    </row>
    <row r="1214" spans="1:18" ht="2" customHeight="1" x14ac:dyDescent="0.15">
      <c r="A1214" s="1369"/>
      <c r="B1214" s="1369"/>
      <c r="C1214" s="1369"/>
      <c r="D1214" s="1369"/>
      <c r="E1214" s="1369"/>
      <c r="F1214" s="1369"/>
      <c r="G1214" s="1369"/>
      <c r="H1214" s="1369"/>
      <c r="I1214" s="1369"/>
      <c r="J1214" s="1369"/>
      <c r="K1214" s="1369"/>
      <c r="L1214" s="1369"/>
      <c r="M1214" s="1369"/>
      <c r="N1214" s="1369"/>
      <c r="O1214" s="1369"/>
      <c r="P1214" s="1369"/>
      <c r="Q1214" s="1369"/>
      <c r="R1214" s="1369"/>
    </row>
    <row r="1215" spans="1:18" ht="29" customHeight="1" x14ac:dyDescent="0.15">
      <c r="A1215" s="1428" t="s">
        <v>2543</v>
      </c>
      <c r="B1215" s="1428"/>
      <c r="C1215" s="1428"/>
      <c r="D1215" s="1428"/>
      <c r="E1215" s="1428"/>
      <c r="F1215" s="1428"/>
      <c r="G1215" s="1428"/>
      <c r="H1215" s="1428"/>
      <c r="I1215" s="1428"/>
      <c r="J1215" s="1428"/>
      <c r="K1215" s="1428"/>
      <c r="L1215" s="1428"/>
      <c r="M1215" s="1428"/>
      <c r="N1215" s="1428"/>
      <c r="O1215" s="1428"/>
      <c r="P1215" s="1428"/>
      <c r="Q1215" s="1428"/>
      <c r="R1215" s="1428"/>
    </row>
    <row r="1216" spans="1:18" ht="17.75" customHeight="1" x14ac:dyDescent="0.15">
      <c r="A1216" s="1392" t="s">
        <v>2543</v>
      </c>
      <c r="B1216" s="1365"/>
      <c r="C1216" s="1366"/>
      <c r="D1216" s="1365"/>
      <c r="E1216" s="1366"/>
      <c r="F1216" s="1365"/>
      <c r="G1216" s="1367"/>
      <c r="H1216" s="1367"/>
      <c r="I1216" s="1366"/>
      <c r="J1216" s="1365"/>
      <c r="K1216" s="1367"/>
      <c r="L1216" s="1367"/>
      <c r="M1216" s="1367"/>
      <c r="N1216" s="1366"/>
      <c r="O1216" s="1429" t="s">
        <v>548</v>
      </c>
      <c r="P1216" s="1430"/>
      <c r="Q1216" s="39">
        <v>7210</v>
      </c>
    </row>
    <row r="1217" spans="1:17" ht="18" customHeight="1" x14ac:dyDescent="0.15">
      <c r="A1217" s="1392"/>
      <c r="B1217" s="1415" t="s">
        <v>2722</v>
      </c>
      <c r="C1217" s="1416"/>
      <c r="D1217" s="1445"/>
      <c r="E1217" s="1445"/>
      <c r="F1217" s="1378">
        <v>4467952</v>
      </c>
      <c r="G1217" s="1378"/>
      <c r="H1217" s="1378"/>
      <c r="I1217" s="1378"/>
      <c r="J1217" s="1377" t="s">
        <v>547</v>
      </c>
      <c r="K1217" s="1377"/>
      <c r="L1217" s="1377"/>
      <c r="M1217" s="1377"/>
      <c r="N1217" s="1377"/>
      <c r="O1217" s="1441"/>
      <c r="P1217" s="1441"/>
      <c r="Q1217" s="60">
        <v>2163</v>
      </c>
    </row>
    <row r="1218" spans="1:17" ht="18" customHeight="1" x14ac:dyDescent="0.15">
      <c r="A1218" s="1392"/>
      <c r="B1218" s="1365"/>
      <c r="C1218" s="1366"/>
      <c r="D1218" s="1365"/>
      <c r="E1218" s="1366"/>
      <c r="F1218" s="1365"/>
      <c r="G1218" s="1367"/>
      <c r="H1218" s="1367"/>
      <c r="I1218" s="1366"/>
      <c r="J1218" s="1365"/>
      <c r="K1218" s="1367"/>
      <c r="L1218" s="1367"/>
      <c r="M1218" s="1367"/>
      <c r="N1218" s="1366"/>
      <c r="O1218" s="1429" t="s">
        <v>548</v>
      </c>
      <c r="P1218" s="1430"/>
      <c r="Q1218" s="39">
        <v>2163</v>
      </c>
    </row>
    <row r="1219" spans="1:17" ht="18" customHeight="1" x14ac:dyDescent="0.15">
      <c r="A1219" s="1392"/>
      <c r="B1219" s="1415" t="s">
        <v>2723</v>
      </c>
      <c r="C1219" s="1416"/>
      <c r="D1219" s="1445"/>
      <c r="E1219" s="1445"/>
      <c r="F1219" s="1378">
        <v>4469241</v>
      </c>
      <c r="G1219" s="1378"/>
      <c r="H1219" s="1378"/>
      <c r="I1219" s="1378"/>
      <c r="J1219" s="1377" t="s">
        <v>547</v>
      </c>
      <c r="K1219" s="1377"/>
      <c r="L1219" s="1377"/>
      <c r="M1219" s="1377"/>
      <c r="N1219" s="1377"/>
      <c r="O1219" s="1441"/>
      <c r="P1219" s="1441"/>
      <c r="Q1219" s="43">
        <v>269</v>
      </c>
    </row>
    <row r="1220" spans="1:17" ht="18" customHeight="1" x14ac:dyDescent="0.15">
      <c r="A1220" s="1392"/>
      <c r="B1220" s="1365"/>
      <c r="C1220" s="1366"/>
      <c r="D1220" s="1365"/>
      <c r="E1220" s="1366"/>
      <c r="F1220" s="1365"/>
      <c r="G1220" s="1367"/>
      <c r="H1220" s="1367"/>
      <c r="I1220" s="1366"/>
      <c r="J1220" s="1365"/>
      <c r="K1220" s="1367"/>
      <c r="L1220" s="1367"/>
      <c r="M1220" s="1367"/>
      <c r="N1220" s="1366"/>
      <c r="O1220" s="1429" t="s">
        <v>548</v>
      </c>
      <c r="P1220" s="1430"/>
      <c r="Q1220" s="40">
        <v>269</v>
      </c>
    </row>
    <row r="1221" spans="1:17" ht="18" customHeight="1" x14ac:dyDescent="0.15">
      <c r="A1221" s="1392"/>
      <c r="B1221" s="1415" t="s">
        <v>2724</v>
      </c>
      <c r="C1221" s="1416"/>
      <c r="D1221" s="1377" t="s">
        <v>2609</v>
      </c>
      <c r="E1221" s="1377"/>
      <c r="F1221" s="1378">
        <v>4466593</v>
      </c>
      <c r="G1221" s="1378"/>
      <c r="H1221" s="1378"/>
      <c r="I1221" s="1378"/>
      <c r="J1221" s="1377" t="s">
        <v>2218</v>
      </c>
      <c r="K1221" s="1377"/>
      <c r="L1221" s="1377"/>
      <c r="M1221" s="1377"/>
      <c r="N1221" s="1377"/>
      <c r="O1221" s="1439">
        <v>23051</v>
      </c>
      <c r="P1221" s="1439"/>
      <c r="Q1221" s="60">
        <v>1777</v>
      </c>
    </row>
    <row r="1222" spans="1:17" ht="18" customHeight="1" x14ac:dyDescent="0.15">
      <c r="A1222" s="1392"/>
      <c r="B1222" s="1365"/>
      <c r="C1222" s="1366"/>
      <c r="D1222" s="1365"/>
      <c r="E1222" s="1366"/>
      <c r="F1222" s="1365"/>
      <c r="G1222" s="1367"/>
      <c r="H1222" s="1367"/>
      <c r="I1222" s="1366"/>
      <c r="J1222" s="1365"/>
      <c r="K1222" s="1367"/>
      <c r="L1222" s="1367"/>
      <c r="M1222" s="1367"/>
      <c r="N1222" s="1366"/>
      <c r="O1222" s="1429" t="s">
        <v>548</v>
      </c>
      <c r="P1222" s="1430"/>
      <c r="Q1222" s="39">
        <v>1777</v>
      </c>
    </row>
    <row r="1223" spans="1:17" ht="18" customHeight="1" x14ac:dyDescent="0.15">
      <c r="A1223" s="1392"/>
      <c r="B1223" s="1415" t="s">
        <v>2725</v>
      </c>
      <c r="C1223" s="1416"/>
      <c r="D1223" s="1377" t="s">
        <v>2609</v>
      </c>
      <c r="E1223" s="1377"/>
      <c r="F1223" s="1378">
        <v>4466596</v>
      </c>
      <c r="G1223" s="1378"/>
      <c r="H1223" s="1378"/>
      <c r="I1223" s="1378"/>
      <c r="J1223" s="1377" t="s">
        <v>2218</v>
      </c>
      <c r="K1223" s="1377"/>
      <c r="L1223" s="1377"/>
      <c r="M1223" s="1377"/>
      <c r="N1223" s="1377"/>
      <c r="O1223" s="1439">
        <v>23051</v>
      </c>
      <c r="P1223" s="1439"/>
      <c r="Q1223" s="60">
        <v>1777</v>
      </c>
    </row>
    <row r="1224" spans="1:17" ht="18" customHeight="1" x14ac:dyDescent="0.15">
      <c r="A1224" s="1392"/>
      <c r="B1224" s="1365"/>
      <c r="C1224" s="1366"/>
      <c r="D1224" s="1365"/>
      <c r="E1224" s="1366"/>
      <c r="F1224" s="1365"/>
      <c r="G1224" s="1367"/>
      <c r="H1224" s="1367"/>
      <c r="I1224" s="1366"/>
      <c r="J1224" s="1365"/>
      <c r="K1224" s="1367"/>
      <c r="L1224" s="1367"/>
      <c r="M1224" s="1367"/>
      <c r="N1224" s="1366"/>
      <c r="O1224" s="1429" t="s">
        <v>548</v>
      </c>
      <c r="P1224" s="1430"/>
      <c r="Q1224" s="39">
        <v>1777</v>
      </c>
    </row>
    <row r="1225" spans="1:17" ht="18" customHeight="1" x14ac:dyDescent="0.15">
      <c r="A1225" s="1392"/>
      <c r="B1225" s="1415" t="s">
        <v>2726</v>
      </c>
      <c r="C1225" s="1416"/>
      <c r="D1225" s="1377" t="s">
        <v>2609</v>
      </c>
      <c r="E1225" s="1377"/>
      <c r="F1225" s="1378">
        <v>4466599</v>
      </c>
      <c r="G1225" s="1378"/>
      <c r="H1225" s="1378"/>
      <c r="I1225" s="1378"/>
      <c r="J1225" s="1377" t="s">
        <v>2218</v>
      </c>
      <c r="K1225" s="1377"/>
      <c r="L1225" s="1377"/>
      <c r="M1225" s="1377"/>
      <c r="N1225" s="1377"/>
      <c r="O1225" s="1439">
        <v>23051</v>
      </c>
      <c r="P1225" s="1439"/>
      <c r="Q1225" s="60">
        <v>1777</v>
      </c>
    </row>
    <row r="1226" spans="1:17" ht="18" customHeight="1" x14ac:dyDescent="0.15">
      <c r="A1226" s="1392"/>
      <c r="B1226" s="1365"/>
      <c r="C1226" s="1366"/>
      <c r="D1226" s="1365"/>
      <c r="E1226" s="1366"/>
      <c r="F1226" s="1365"/>
      <c r="G1226" s="1367"/>
      <c r="H1226" s="1367"/>
      <c r="I1226" s="1366"/>
      <c r="J1226" s="1365"/>
      <c r="K1226" s="1367"/>
      <c r="L1226" s="1367"/>
      <c r="M1226" s="1367"/>
      <c r="N1226" s="1366"/>
      <c r="O1226" s="1429" t="s">
        <v>548</v>
      </c>
      <c r="P1226" s="1430"/>
      <c r="Q1226" s="39">
        <v>1777</v>
      </c>
    </row>
    <row r="1227" spans="1:17" ht="18" customHeight="1" x14ac:dyDescent="0.15">
      <c r="A1227" s="1392"/>
      <c r="B1227" s="1415" t="s">
        <v>2535</v>
      </c>
      <c r="C1227" s="1416"/>
      <c r="D1227" s="1445"/>
      <c r="E1227" s="1445"/>
      <c r="F1227" s="1378">
        <v>4468204</v>
      </c>
      <c r="G1227" s="1378"/>
      <c r="H1227" s="1378"/>
      <c r="I1227" s="1378"/>
      <c r="J1227" s="1377" t="s">
        <v>547</v>
      </c>
      <c r="K1227" s="1377"/>
      <c r="L1227" s="1377"/>
      <c r="M1227" s="1377"/>
      <c r="N1227" s="1377"/>
      <c r="O1227" s="1441"/>
      <c r="P1227" s="1441"/>
      <c r="Q1227" s="60">
        <v>1777</v>
      </c>
    </row>
    <row r="1228" spans="1:17" ht="18" customHeight="1" x14ac:dyDescent="0.15">
      <c r="A1228" s="1392"/>
      <c r="B1228" s="1365"/>
      <c r="C1228" s="1366"/>
      <c r="D1228" s="1365"/>
      <c r="E1228" s="1366"/>
      <c r="F1228" s="1365"/>
      <c r="G1228" s="1367"/>
      <c r="H1228" s="1367"/>
      <c r="I1228" s="1366"/>
      <c r="J1228" s="1365"/>
      <c r="K1228" s="1367"/>
      <c r="L1228" s="1367"/>
      <c r="M1228" s="1367"/>
      <c r="N1228" s="1366"/>
      <c r="O1228" s="1429" t="s">
        <v>548</v>
      </c>
      <c r="P1228" s="1430"/>
      <c r="Q1228" s="39">
        <v>1777</v>
      </c>
    </row>
    <row r="1229" spans="1:17" ht="18" customHeight="1" x14ac:dyDescent="0.15">
      <c r="A1229" s="1392"/>
      <c r="B1229" s="1415" t="s">
        <v>2536</v>
      </c>
      <c r="C1229" s="1416"/>
      <c r="D1229" s="1445"/>
      <c r="E1229" s="1445"/>
      <c r="F1229" s="1378">
        <v>4468207</v>
      </c>
      <c r="G1229" s="1378"/>
      <c r="H1229" s="1378"/>
      <c r="I1229" s="1378"/>
      <c r="J1229" s="1377" t="s">
        <v>547</v>
      </c>
      <c r="K1229" s="1377"/>
      <c r="L1229" s="1377"/>
      <c r="M1229" s="1377"/>
      <c r="N1229" s="1377"/>
      <c r="O1229" s="1441"/>
      <c r="P1229" s="1441"/>
      <c r="Q1229" s="60">
        <v>1777</v>
      </c>
    </row>
    <row r="1230" spans="1:17" ht="18" customHeight="1" x14ac:dyDescent="0.15">
      <c r="A1230" s="1392"/>
      <c r="B1230" s="1365"/>
      <c r="C1230" s="1366"/>
      <c r="D1230" s="1365"/>
      <c r="E1230" s="1366"/>
      <c r="F1230" s="1365"/>
      <c r="G1230" s="1367"/>
      <c r="H1230" s="1367"/>
      <c r="I1230" s="1366"/>
      <c r="J1230" s="1365"/>
      <c r="K1230" s="1367"/>
      <c r="L1230" s="1367"/>
      <c r="M1230" s="1367"/>
      <c r="N1230" s="1366"/>
      <c r="O1230" s="1429" t="s">
        <v>548</v>
      </c>
      <c r="P1230" s="1430"/>
      <c r="Q1230" s="39">
        <v>1777</v>
      </c>
    </row>
    <row r="1231" spans="1:17" ht="18" customHeight="1" x14ac:dyDescent="0.15">
      <c r="A1231" s="1392"/>
      <c r="B1231" s="1415" t="s">
        <v>2537</v>
      </c>
      <c r="C1231" s="1416"/>
      <c r="D1231" s="1445"/>
      <c r="E1231" s="1445"/>
      <c r="F1231" s="1378">
        <v>4469440</v>
      </c>
      <c r="G1231" s="1378"/>
      <c r="H1231" s="1378"/>
      <c r="I1231" s="1378"/>
      <c r="J1231" s="1377" t="s">
        <v>547</v>
      </c>
      <c r="K1231" s="1377"/>
      <c r="L1231" s="1377"/>
      <c r="M1231" s="1377"/>
      <c r="N1231" s="1377"/>
      <c r="O1231" s="1441"/>
      <c r="P1231" s="1441"/>
      <c r="Q1231" s="60">
        <v>1777</v>
      </c>
    </row>
    <row r="1232" spans="1:17" ht="18" customHeight="1" x14ac:dyDescent="0.15">
      <c r="A1232" s="1392"/>
      <c r="B1232" s="1365"/>
      <c r="C1232" s="1366"/>
      <c r="D1232" s="1365"/>
      <c r="E1232" s="1366"/>
      <c r="F1232" s="1365"/>
      <c r="G1232" s="1367"/>
      <c r="H1232" s="1367"/>
      <c r="I1232" s="1366"/>
      <c r="J1232" s="1365"/>
      <c r="K1232" s="1367"/>
      <c r="L1232" s="1367"/>
      <c r="M1232" s="1367"/>
      <c r="N1232" s="1366"/>
      <c r="O1232" s="1429" t="s">
        <v>548</v>
      </c>
      <c r="P1232" s="1430"/>
      <c r="Q1232" s="39">
        <v>1777</v>
      </c>
    </row>
    <row r="1233" spans="1:17" ht="18" customHeight="1" x14ac:dyDescent="0.15">
      <c r="A1233" s="1392"/>
      <c r="B1233" s="1415" t="s">
        <v>2727</v>
      </c>
      <c r="C1233" s="1416"/>
      <c r="D1233" s="1445"/>
      <c r="E1233" s="1445"/>
      <c r="F1233" s="1378">
        <v>4463328</v>
      </c>
      <c r="G1233" s="1378"/>
      <c r="H1233" s="1378"/>
      <c r="I1233" s="1378"/>
      <c r="J1233" s="1377" t="s">
        <v>547</v>
      </c>
      <c r="K1233" s="1377"/>
      <c r="L1233" s="1377"/>
      <c r="M1233" s="1377"/>
      <c r="N1233" s="1377"/>
      <c r="O1233" s="1441"/>
      <c r="P1233" s="1441"/>
      <c r="Q1233" s="60">
        <v>1777</v>
      </c>
    </row>
    <row r="1234" spans="1:17" ht="18" customHeight="1" x14ac:dyDescent="0.15">
      <c r="A1234" s="1392"/>
      <c r="B1234" s="1365"/>
      <c r="C1234" s="1366"/>
      <c r="D1234" s="1365"/>
      <c r="E1234" s="1366"/>
      <c r="F1234" s="1365"/>
      <c r="G1234" s="1367"/>
      <c r="H1234" s="1367"/>
      <c r="I1234" s="1366"/>
      <c r="J1234" s="1365"/>
      <c r="K1234" s="1367"/>
      <c r="L1234" s="1367"/>
      <c r="M1234" s="1367"/>
      <c r="N1234" s="1366"/>
      <c r="O1234" s="1429" t="s">
        <v>548</v>
      </c>
      <c r="P1234" s="1430"/>
      <c r="Q1234" s="39">
        <v>1777</v>
      </c>
    </row>
    <row r="1235" spans="1:17" ht="18" customHeight="1" x14ac:dyDescent="0.15">
      <c r="A1235" s="1392"/>
      <c r="B1235" s="1415" t="s">
        <v>2728</v>
      </c>
      <c r="C1235" s="1416"/>
      <c r="D1235" s="1445"/>
      <c r="E1235" s="1445"/>
      <c r="F1235" s="1378">
        <v>4463480</v>
      </c>
      <c r="G1235" s="1378"/>
      <c r="H1235" s="1378"/>
      <c r="I1235" s="1378"/>
      <c r="J1235" s="1377" t="s">
        <v>547</v>
      </c>
      <c r="K1235" s="1377"/>
      <c r="L1235" s="1377"/>
      <c r="M1235" s="1377"/>
      <c r="N1235" s="1377"/>
      <c r="O1235" s="1441"/>
      <c r="P1235" s="1441"/>
      <c r="Q1235" s="60">
        <v>1777</v>
      </c>
    </row>
    <row r="1236" spans="1:17" ht="18" customHeight="1" x14ac:dyDescent="0.15">
      <c r="A1236" s="1392"/>
      <c r="B1236" s="1365"/>
      <c r="C1236" s="1366"/>
      <c r="D1236" s="1365"/>
      <c r="E1236" s="1366"/>
      <c r="F1236" s="1365"/>
      <c r="G1236" s="1367"/>
      <c r="H1236" s="1367"/>
      <c r="I1236" s="1366"/>
      <c r="J1236" s="1365"/>
      <c r="K1236" s="1367"/>
      <c r="L1236" s="1367"/>
      <c r="M1236" s="1367"/>
      <c r="N1236" s="1366"/>
      <c r="O1236" s="1429" t="s">
        <v>548</v>
      </c>
      <c r="P1236" s="1430"/>
      <c r="Q1236" s="39">
        <v>1777</v>
      </c>
    </row>
    <row r="1237" spans="1:17" ht="18" customHeight="1" x14ac:dyDescent="0.15">
      <c r="A1237" s="1392"/>
      <c r="B1237" s="1415" t="s">
        <v>2729</v>
      </c>
      <c r="C1237" s="1416"/>
      <c r="D1237" s="1445"/>
      <c r="E1237" s="1445"/>
      <c r="F1237" s="1378">
        <v>4463618</v>
      </c>
      <c r="G1237" s="1378"/>
      <c r="H1237" s="1378"/>
      <c r="I1237" s="1378"/>
      <c r="J1237" s="1377" t="s">
        <v>547</v>
      </c>
      <c r="K1237" s="1377"/>
      <c r="L1237" s="1377"/>
      <c r="M1237" s="1377"/>
      <c r="N1237" s="1377"/>
      <c r="O1237" s="1441"/>
      <c r="P1237" s="1441"/>
      <c r="Q1237" s="60">
        <v>1777</v>
      </c>
    </row>
    <row r="1238" spans="1:17" ht="18" customHeight="1" x14ac:dyDescent="0.15">
      <c r="A1238" s="1392"/>
      <c r="B1238" s="1365"/>
      <c r="C1238" s="1366"/>
      <c r="D1238" s="1365"/>
      <c r="E1238" s="1366"/>
      <c r="F1238" s="1365"/>
      <c r="G1238" s="1367"/>
      <c r="H1238" s="1367"/>
      <c r="I1238" s="1366"/>
      <c r="J1238" s="1365"/>
      <c r="K1238" s="1367"/>
      <c r="L1238" s="1367"/>
      <c r="M1238" s="1367"/>
      <c r="N1238" s="1366"/>
      <c r="O1238" s="1429" t="s">
        <v>548</v>
      </c>
      <c r="P1238" s="1430"/>
      <c r="Q1238" s="39">
        <v>1777</v>
      </c>
    </row>
    <row r="1239" spans="1:17" ht="18" customHeight="1" x14ac:dyDescent="0.15">
      <c r="A1239" s="1392"/>
      <c r="B1239" s="1415" t="s">
        <v>2431</v>
      </c>
      <c r="C1239" s="1416"/>
      <c r="D1239" s="1445"/>
      <c r="E1239" s="1445"/>
      <c r="F1239" s="1378">
        <v>4463778</v>
      </c>
      <c r="G1239" s="1378"/>
      <c r="H1239" s="1378"/>
      <c r="I1239" s="1378"/>
      <c r="J1239" s="1377" t="s">
        <v>547</v>
      </c>
      <c r="K1239" s="1377"/>
      <c r="L1239" s="1377"/>
      <c r="M1239" s="1377"/>
      <c r="N1239" s="1377"/>
      <c r="O1239" s="1441"/>
      <c r="P1239" s="1441"/>
      <c r="Q1239" s="60">
        <v>1777</v>
      </c>
    </row>
    <row r="1240" spans="1:17" ht="18" customHeight="1" x14ac:dyDescent="0.15">
      <c r="A1240" s="1392"/>
      <c r="B1240" s="1365"/>
      <c r="C1240" s="1366"/>
      <c r="D1240" s="1365"/>
      <c r="E1240" s="1366"/>
      <c r="F1240" s="1365"/>
      <c r="G1240" s="1367"/>
      <c r="H1240" s="1367"/>
      <c r="I1240" s="1366"/>
      <c r="J1240" s="1365"/>
      <c r="K1240" s="1367"/>
      <c r="L1240" s="1367"/>
      <c r="M1240" s="1367"/>
      <c r="N1240" s="1366"/>
      <c r="O1240" s="1429" t="s">
        <v>548</v>
      </c>
      <c r="P1240" s="1430"/>
      <c r="Q1240" s="39">
        <v>1777</v>
      </c>
    </row>
    <row r="1241" spans="1:17" ht="26.25" customHeight="1" x14ac:dyDescent="0.15">
      <c r="A1241" s="1392"/>
      <c r="B1241" s="1415" t="s">
        <v>2730</v>
      </c>
      <c r="C1241" s="1416"/>
      <c r="D1241" s="1377" t="s">
        <v>2554</v>
      </c>
      <c r="E1241" s="1377"/>
      <c r="F1241" s="1378">
        <v>4464077</v>
      </c>
      <c r="G1241" s="1378"/>
      <c r="H1241" s="1378"/>
      <c r="I1241" s="1378"/>
      <c r="J1241" s="1377" t="s">
        <v>2218</v>
      </c>
      <c r="K1241" s="1377"/>
      <c r="L1241" s="1377"/>
      <c r="M1241" s="1377"/>
      <c r="N1241" s="1377"/>
      <c r="O1241" s="1439">
        <v>57922</v>
      </c>
      <c r="P1241" s="1439"/>
      <c r="Q1241" s="60">
        <v>8885</v>
      </c>
    </row>
    <row r="1242" spans="1:17" ht="18" customHeight="1" x14ac:dyDescent="0.15">
      <c r="A1242" s="1392"/>
      <c r="B1242" s="1365"/>
      <c r="C1242" s="1366"/>
      <c r="D1242" s="1365"/>
      <c r="E1242" s="1366"/>
      <c r="F1242" s="1365"/>
      <c r="G1242" s="1367"/>
      <c r="H1242" s="1367"/>
      <c r="I1242" s="1366"/>
      <c r="J1242" s="1365"/>
      <c r="K1242" s="1367"/>
      <c r="L1242" s="1367"/>
      <c r="M1242" s="1367"/>
      <c r="N1242" s="1366"/>
      <c r="O1242" s="1429" t="s">
        <v>548</v>
      </c>
      <c r="P1242" s="1430"/>
      <c r="Q1242" s="39">
        <v>8885</v>
      </c>
    </row>
    <row r="1243" spans="1:17" ht="18" customHeight="1" x14ac:dyDescent="0.15">
      <c r="A1243" s="1392"/>
      <c r="B1243" s="1415" t="s">
        <v>2539</v>
      </c>
      <c r="C1243" s="1416"/>
      <c r="D1243" s="1445"/>
      <c r="E1243" s="1445"/>
      <c r="F1243" s="1378">
        <v>4468210</v>
      </c>
      <c r="G1243" s="1378"/>
      <c r="H1243" s="1378"/>
      <c r="I1243" s="1378"/>
      <c r="J1243" s="1377" t="s">
        <v>547</v>
      </c>
      <c r="K1243" s="1377"/>
      <c r="L1243" s="1377"/>
      <c r="M1243" s="1377"/>
      <c r="N1243" s="1377"/>
      <c r="O1243" s="1441"/>
      <c r="P1243" s="1441"/>
      <c r="Q1243" s="60">
        <v>1777</v>
      </c>
    </row>
    <row r="1244" spans="1:17" ht="18" customHeight="1" x14ac:dyDescent="0.15">
      <c r="A1244" s="1392"/>
      <c r="B1244" s="1365"/>
      <c r="C1244" s="1366"/>
      <c r="D1244" s="1365"/>
      <c r="E1244" s="1366"/>
      <c r="F1244" s="1365"/>
      <c r="G1244" s="1367"/>
      <c r="H1244" s="1367"/>
      <c r="I1244" s="1366"/>
      <c r="J1244" s="1365"/>
      <c r="K1244" s="1367"/>
      <c r="L1244" s="1367"/>
      <c r="M1244" s="1367"/>
      <c r="N1244" s="1366"/>
      <c r="O1244" s="1429" t="s">
        <v>548</v>
      </c>
      <c r="P1244" s="1430"/>
      <c r="Q1244" s="39">
        <v>1777</v>
      </c>
    </row>
    <row r="1245" spans="1:17" ht="18" customHeight="1" x14ac:dyDescent="0.15">
      <c r="A1245" s="1392"/>
      <c r="B1245" s="1415" t="s">
        <v>2731</v>
      </c>
      <c r="C1245" s="1416"/>
      <c r="D1245" s="1445"/>
      <c r="E1245" s="1445"/>
      <c r="F1245" s="1378">
        <v>4466349</v>
      </c>
      <c r="G1245" s="1378"/>
      <c r="H1245" s="1378"/>
      <c r="I1245" s="1378"/>
      <c r="J1245" s="1377" t="s">
        <v>547</v>
      </c>
      <c r="K1245" s="1377"/>
      <c r="L1245" s="1377"/>
      <c r="M1245" s="1377"/>
      <c r="N1245" s="1377"/>
      <c r="O1245" s="1441"/>
      <c r="P1245" s="1441"/>
      <c r="Q1245" s="60">
        <v>1777</v>
      </c>
    </row>
    <row r="1246" spans="1:17" ht="18" customHeight="1" x14ac:dyDescent="0.15">
      <c r="A1246" s="1392"/>
      <c r="B1246" s="1365"/>
      <c r="C1246" s="1366"/>
      <c r="D1246" s="1365"/>
      <c r="E1246" s="1366"/>
      <c r="F1246" s="1365"/>
      <c r="G1246" s="1367"/>
      <c r="H1246" s="1367"/>
      <c r="I1246" s="1366"/>
      <c r="J1246" s="1365"/>
      <c r="K1246" s="1367"/>
      <c r="L1246" s="1367"/>
      <c r="M1246" s="1367"/>
      <c r="N1246" s="1366"/>
      <c r="O1246" s="1429" t="s">
        <v>548</v>
      </c>
      <c r="P1246" s="1430"/>
      <c r="Q1246" s="39">
        <v>1777</v>
      </c>
    </row>
    <row r="1247" spans="1:17" ht="18" customHeight="1" x14ac:dyDescent="0.15">
      <c r="A1247" s="1392"/>
      <c r="B1247" s="1415" t="s">
        <v>2732</v>
      </c>
      <c r="C1247" s="1416"/>
      <c r="D1247" s="1445"/>
      <c r="E1247" s="1445"/>
      <c r="F1247" s="1378">
        <v>4466312</v>
      </c>
      <c r="G1247" s="1378"/>
      <c r="H1247" s="1378"/>
      <c r="I1247" s="1378"/>
      <c r="J1247" s="1377" t="s">
        <v>547</v>
      </c>
      <c r="K1247" s="1377"/>
      <c r="L1247" s="1377"/>
      <c r="M1247" s="1377"/>
      <c r="N1247" s="1377"/>
      <c r="O1247" s="1441"/>
      <c r="P1247" s="1441"/>
      <c r="Q1247" s="60">
        <v>1777</v>
      </c>
    </row>
    <row r="1248" spans="1:17" ht="18" customHeight="1" x14ac:dyDescent="0.15">
      <c r="A1248" s="1392"/>
      <c r="B1248" s="1365"/>
      <c r="C1248" s="1366"/>
      <c r="D1248" s="1365"/>
      <c r="E1248" s="1366"/>
      <c r="F1248" s="1365"/>
      <c r="G1248" s="1367"/>
      <c r="H1248" s="1367"/>
      <c r="I1248" s="1366"/>
      <c r="J1248" s="1365"/>
      <c r="K1248" s="1367"/>
      <c r="L1248" s="1367"/>
      <c r="M1248" s="1367"/>
      <c r="N1248" s="1366"/>
      <c r="O1248" s="1429" t="s">
        <v>548</v>
      </c>
      <c r="P1248" s="1430"/>
      <c r="Q1248" s="39">
        <v>1777</v>
      </c>
    </row>
    <row r="1249" spans="1:17" ht="26.25" customHeight="1" x14ac:dyDescent="0.15">
      <c r="A1249" s="1392"/>
      <c r="B1249" s="1415" t="s">
        <v>2733</v>
      </c>
      <c r="C1249" s="1416"/>
      <c r="D1249" s="1377" t="s">
        <v>2554</v>
      </c>
      <c r="E1249" s="1377"/>
      <c r="F1249" s="1378">
        <v>4465559</v>
      </c>
      <c r="G1249" s="1378"/>
      <c r="H1249" s="1378"/>
      <c r="I1249" s="1378"/>
      <c r="J1249" s="1377" t="s">
        <v>2218</v>
      </c>
      <c r="K1249" s="1377"/>
      <c r="L1249" s="1377"/>
      <c r="M1249" s="1377"/>
      <c r="N1249" s="1377"/>
      <c r="O1249" s="1439">
        <v>58019</v>
      </c>
      <c r="P1249" s="1439"/>
      <c r="Q1249" s="60">
        <v>8885</v>
      </c>
    </row>
    <row r="1250" spans="1:17" ht="17.75" customHeight="1" x14ac:dyDescent="0.15">
      <c r="A1250" s="1393"/>
      <c r="B1250" s="1365"/>
      <c r="C1250" s="1366"/>
      <c r="D1250" s="1365"/>
      <c r="E1250" s="1366"/>
      <c r="F1250" s="1365"/>
      <c r="G1250" s="1367"/>
      <c r="H1250" s="1367"/>
      <c r="I1250" s="1366"/>
      <c r="J1250" s="1365"/>
      <c r="K1250" s="1367"/>
      <c r="L1250" s="1367"/>
      <c r="M1250" s="1367"/>
      <c r="N1250" s="1366"/>
      <c r="O1250" s="1429" t="s">
        <v>548</v>
      </c>
      <c r="P1250" s="1430"/>
      <c r="Q1250" s="39">
        <v>8885</v>
      </c>
    </row>
    <row r="1251" spans="1:17" ht="2" customHeight="1" x14ac:dyDescent="0.15"/>
    <row r="1252" spans="1:17" ht="28.5" customHeight="1" x14ac:dyDescent="0.15">
      <c r="A1252" s="1392" t="s">
        <v>2543</v>
      </c>
      <c r="B1252" s="1374" t="s">
        <v>2734</v>
      </c>
      <c r="C1252" s="1373"/>
      <c r="D1252" s="1369" t="s">
        <v>2735</v>
      </c>
      <c r="E1252" s="1369"/>
      <c r="F1252" s="1369"/>
      <c r="G1252" s="1369"/>
      <c r="H1252" s="1369"/>
      <c r="I1252" s="73"/>
      <c r="J1252" s="1373" t="s">
        <v>2218</v>
      </c>
      <c r="K1252" s="1373"/>
      <c r="L1252" s="1373"/>
      <c r="M1252" s="1373"/>
      <c r="N1252" s="1373"/>
      <c r="O1252" s="1444">
        <v>58038</v>
      </c>
      <c r="P1252" s="1444"/>
      <c r="Q1252" s="78">
        <v>8885</v>
      </c>
    </row>
    <row r="1253" spans="1:17" ht="18" customHeight="1" x14ac:dyDescent="0.15">
      <c r="A1253" s="1392"/>
      <c r="B1253" s="1365"/>
      <c r="C1253" s="1366"/>
      <c r="D1253" s="1365"/>
      <c r="E1253" s="1366"/>
      <c r="F1253" s="1365"/>
      <c r="G1253" s="1367"/>
      <c r="H1253" s="1367"/>
      <c r="I1253" s="1366"/>
      <c r="J1253" s="1365"/>
      <c r="K1253" s="1367"/>
      <c r="L1253" s="1367"/>
      <c r="M1253" s="1367"/>
      <c r="N1253" s="1366"/>
      <c r="O1253" s="1429" t="s">
        <v>548</v>
      </c>
      <c r="P1253" s="1430"/>
      <c r="Q1253" s="39">
        <v>8885</v>
      </c>
    </row>
    <row r="1254" spans="1:17" ht="18" customHeight="1" x14ac:dyDescent="0.15">
      <c r="A1254" s="1392"/>
      <c r="B1254" s="1376" t="s">
        <v>2736</v>
      </c>
      <c r="C1254" s="1377"/>
      <c r="D1254" s="1440">
        <v>4469356</v>
      </c>
      <c r="E1254" s="1440"/>
      <c r="F1254" s="1440"/>
      <c r="G1254" s="1440"/>
      <c r="H1254" s="1440"/>
      <c r="I1254" s="45"/>
      <c r="J1254" s="1377" t="s">
        <v>547</v>
      </c>
      <c r="K1254" s="1377"/>
      <c r="L1254" s="1377"/>
      <c r="M1254" s="1377"/>
      <c r="N1254" s="1377"/>
      <c r="O1254" s="1441"/>
      <c r="P1254" s="1441"/>
      <c r="Q1254" s="43">
        <v>75</v>
      </c>
    </row>
    <row r="1255" spans="1:17" ht="18" customHeight="1" x14ac:dyDescent="0.15">
      <c r="A1255" s="1393"/>
      <c r="B1255" s="1152"/>
      <c r="C1255" s="1154"/>
      <c r="D1255" s="1152"/>
      <c r="E1255" s="1154"/>
      <c r="F1255" s="1152"/>
      <c r="G1255" s="1153"/>
      <c r="H1255" s="1153"/>
      <c r="I1255" s="1154"/>
      <c r="J1255" s="1152"/>
      <c r="K1255" s="1153"/>
      <c r="L1255" s="1153"/>
      <c r="M1255" s="1153"/>
      <c r="N1255" s="1154"/>
      <c r="O1255" s="1442" t="s">
        <v>548</v>
      </c>
      <c r="P1255" s="1443"/>
      <c r="Q1255" s="48">
        <v>75</v>
      </c>
    </row>
    <row r="1256" spans="1:17" ht="18" customHeight="1" x14ac:dyDescent="0.15">
      <c r="A1256" s="1381" t="s">
        <v>2737</v>
      </c>
      <c r="B1256" s="1396" t="s">
        <v>539</v>
      </c>
      <c r="C1256" s="1397"/>
      <c r="D1256" s="1396" t="s">
        <v>540</v>
      </c>
      <c r="E1256" s="1397"/>
      <c r="F1256" s="1396" t="s">
        <v>541</v>
      </c>
      <c r="G1256" s="1398"/>
      <c r="H1256" s="1398"/>
      <c r="I1256" s="1397"/>
      <c r="J1256" s="1396" t="s">
        <v>542</v>
      </c>
      <c r="K1256" s="1398"/>
      <c r="L1256" s="1398"/>
      <c r="M1256" s="1398"/>
      <c r="N1256" s="1397"/>
      <c r="O1256" s="1396" t="s">
        <v>543</v>
      </c>
      <c r="P1256" s="1397"/>
      <c r="Q1256" s="51" t="s">
        <v>544</v>
      </c>
    </row>
    <row r="1257" spans="1:17" ht="26.25" customHeight="1" x14ac:dyDescent="0.15">
      <c r="A1257" s="1394"/>
      <c r="B1257" s="1376" t="s">
        <v>2738</v>
      </c>
      <c r="C1257" s="1377"/>
      <c r="D1257" s="1377" t="s">
        <v>2739</v>
      </c>
      <c r="E1257" s="1377"/>
      <c r="F1257" s="1377"/>
      <c r="G1257" s="1377"/>
      <c r="H1257" s="1377"/>
      <c r="I1257" s="71"/>
      <c r="J1257" s="1377" t="s">
        <v>2218</v>
      </c>
      <c r="K1257" s="1377"/>
      <c r="L1257" s="1377"/>
      <c r="M1257" s="1377"/>
      <c r="N1257" s="1377"/>
      <c r="O1257" s="1439">
        <v>35830</v>
      </c>
      <c r="P1257" s="1439"/>
      <c r="Q1257" s="43">
        <v>200</v>
      </c>
    </row>
    <row r="1258" spans="1:17" ht="18" customHeight="1" x14ac:dyDescent="0.15">
      <c r="A1258" s="1394"/>
      <c r="B1258" s="1365"/>
      <c r="C1258" s="1366"/>
      <c r="D1258" s="1365"/>
      <c r="E1258" s="1366"/>
      <c r="F1258" s="1365"/>
      <c r="G1258" s="1367"/>
      <c r="H1258" s="1367"/>
      <c r="I1258" s="1366"/>
      <c r="J1258" s="1365"/>
      <c r="K1258" s="1367"/>
      <c r="L1258" s="1367"/>
      <c r="M1258" s="1367"/>
      <c r="N1258" s="1366"/>
      <c r="O1258" s="1429" t="s">
        <v>548</v>
      </c>
      <c r="P1258" s="1430"/>
      <c r="Q1258" s="40">
        <v>200</v>
      </c>
    </row>
    <row r="1259" spans="1:17" ht="18" customHeight="1" x14ac:dyDescent="0.15">
      <c r="A1259" s="1394"/>
      <c r="B1259" s="1376" t="s">
        <v>2740</v>
      </c>
      <c r="C1259" s="1377"/>
      <c r="D1259" s="1377" t="s">
        <v>2741</v>
      </c>
      <c r="E1259" s="1377"/>
      <c r="F1259" s="1377"/>
      <c r="G1259" s="1377"/>
      <c r="H1259" s="1377"/>
      <c r="I1259" s="45"/>
      <c r="J1259" s="1377" t="s">
        <v>2218</v>
      </c>
      <c r="K1259" s="1377"/>
      <c r="L1259" s="1377"/>
      <c r="M1259" s="1377"/>
      <c r="N1259" s="1377"/>
      <c r="O1259" s="1439">
        <v>296</v>
      </c>
      <c r="P1259" s="1439"/>
      <c r="Q1259" s="43">
        <v>200</v>
      </c>
    </row>
    <row r="1260" spans="1:17" ht="18" customHeight="1" x14ac:dyDescent="0.15">
      <c r="A1260" s="1395"/>
      <c r="B1260" s="1365"/>
      <c r="C1260" s="1366"/>
      <c r="D1260" s="1365"/>
      <c r="E1260" s="1366"/>
      <c r="F1260" s="1365"/>
      <c r="G1260" s="1367"/>
      <c r="H1260" s="1367"/>
      <c r="I1260" s="1366"/>
      <c r="J1260" s="1365"/>
      <c r="K1260" s="1367"/>
      <c r="L1260" s="1367"/>
      <c r="M1260" s="1367"/>
      <c r="N1260" s="1366"/>
      <c r="O1260" s="1429" t="s">
        <v>548</v>
      </c>
      <c r="P1260" s="1430"/>
      <c r="Q1260" s="40">
        <v>200</v>
      </c>
    </row>
    <row r="1261" spans="1:17" ht="9" customHeight="1" x14ac:dyDescent="0.15">
      <c r="A1261" s="31"/>
      <c r="B1261" s="1360"/>
      <c r="C1261" s="1361"/>
      <c r="D1261" s="1360"/>
      <c r="E1261" s="1361"/>
      <c r="F1261" s="1360"/>
      <c r="G1261" s="1077"/>
      <c r="H1261" s="1077"/>
      <c r="I1261" s="1361"/>
      <c r="J1261" s="1360"/>
      <c r="K1261" s="1077"/>
      <c r="L1261" s="1077"/>
      <c r="M1261" s="1077"/>
      <c r="N1261" s="1361"/>
      <c r="O1261" s="1360"/>
      <c r="P1261" s="1077"/>
      <c r="Q1261" s="1361"/>
    </row>
    <row r="1262" spans="1:17" ht="26" customHeight="1" x14ac:dyDescent="0.15">
      <c r="A1262" s="80"/>
      <c r="B1262" s="1362"/>
      <c r="C1262" s="1363"/>
      <c r="D1262" s="1362"/>
      <c r="E1262" s="1363"/>
      <c r="F1262" s="1362"/>
      <c r="G1262" s="1364"/>
      <c r="H1262" s="1364"/>
      <c r="I1262" s="1363"/>
      <c r="J1262" s="1362"/>
      <c r="K1262" s="1364"/>
      <c r="L1262" s="1364"/>
      <c r="M1262" s="1364"/>
      <c r="N1262" s="1363"/>
      <c r="O1262" s="1435" t="s">
        <v>1410</v>
      </c>
      <c r="P1262" s="1436"/>
      <c r="Q1262" s="82">
        <v>674330.33</v>
      </c>
    </row>
    <row r="1263" spans="1:17" ht="21.5" customHeight="1" x14ac:dyDescent="0.15">
      <c r="A1263" s="1437"/>
      <c r="B1263" s="1437"/>
      <c r="C1263" s="1437"/>
      <c r="D1263" s="1437"/>
      <c r="E1263" s="1437"/>
      <c r="F1263" s="1437"/>
      <c r="G1263" s="1437"/>
      <c r="H1263" s="1438"/>
      <c r="I1263" s="1119"/>
      <c r="J1263" s="1120"/>
      <c r="K1263" s="1120"/>
      <c r="L1263" s="1121"/>
      <c r="M1263" s="1119"/>
      <c r="N1263" s="1120"/>
      <c r="O1263" s="1120"/>
      <c r="P1263" s="1121"/>
      <c r="Q1263" s="31"/>
    </row>
    <row r="1264" spans="1:17" ht="18" customHeight="1" x14ac:dyDescent="0.15">
      <c r="A1264" s="1369"/>
      <c r="B1264" s="1369"/>
      <c r="C1264" s="1369"/>
      <c r="D1264" s="1369"/>
      <c r="E1264" s="1369"/>
      <c r="F1264" s="1369"/>
      <c r="G1264" s="1369"/>
      <c r="H1264" s="1427"/>
      <c r="I1264" s="1122" t="s">
        <v>1412</v>
      </c>
      <c r="J1264" s="1123"/>
      <c r="K1264" s="1123"/>
      <c r="L1264" s="1123"/>
      <c r="M1264" s="1123"/>
      <c r="N1264" s="1123"/>
      <c r="O1264" s="1123"/>
      <c r="P1264" s="1124"/>
      <c r="Q1264" s="103">
        <v>1500</v>
      </c>
    </row>
    <row r="1265" spans="1:17" ht="18" customHeight="1" x14ac:dyDescent="0.15">
      <c r="A1265" s="1369"/>
      <c r="B1265" s="1369"/>
      <c r="C1265" s="1369"/>
      <c r="D1265" s="1369"/>
      <c r="E1265" s="1369"/>
      <c r="F1265" s="1369"/>
      <c r="G1265" s="1369"/>
      <c r="H1265" s="1427"/>
      <c r="I1265" s="1129" t="s">
        <v>1414</v>
      </c>
      <c r="J1265" s="1082"/>
      <c r="K1265" s="1082"/>
      <c r="L1265" s="1082"/>
      <c r="M1265" s="1082"/>
      <c r="N1265" s="1082"/>
      <c r="O1265" s="1082"/>
      <c r="P1265" s="1130"/>
      <c r="Q1265" s="85">
        <v>437157.02</v>
      </c>
    </row>
    <row r="1266" spans="1:17" ht="18" customHeight="1" x14ac:dyDescent="0.15">
      <c r="A1266" s="1369"/>
      <c r="B1266" s="1369"/>
      <c r="C1266" s="1369"/>
      <c r="D1266" s="1369"/>
      <c r="E1266" s="1369"/>
      <c r="F1266" s="1369"/>
      <c r="G1266" s="1369"/>
      <c r="H1266" s="1427"/>
      <c r="I1266" s="1129" t="s">
        <v>1416</v>
      </c>
      <c r="J1266" s="1082"/>
      <c r="K1266" s="1082"/>
      <c r="L1266" s="1082"/>
      <c r="M1266" s="1082"/>
      <c r="N1266" s="1082"/>
      <c r="O1266" s="1082"/>
      <c r="P1266" s="1130"/>
      <c r="Q1266" s="84">
        <v>0</v>
      </c>
    </row>
    <row r="1267" spans="1:17" ht="18" customHeight="1" x14ac:dyDescent="0.15">
      <c r="A1267" s="1369"/>
      <c r="B1267" s="1369"/>
      <c r="C1267" s="1369"/>
      <c r="D1267" s="1369"/>
      <c r="E1267" s="1369"/>
      <c r="F1267" s="1369"/>
      <c r="G1267" s="1369"/>
      <c r="H1267" s="1427"/>
      <c r="I1267" s="1129" t="s">
        <v>1418</v>
      </c>
      <c r="J1267" s="1082"/>
      <c r="K1267" s="1082"/>
      <c r="L1267" s="1082"/>
      <c r="M1267" s="1082"/>
      <c r="N1267" s="1082"/>
      <c r="O1267" s="1082"/>
      <c r="P1267" s="1130"/>
      <c r="Q1267" s="85">
        <v>236277.31</v>
      </c>
    </row>
    <row r="1268" spans="1:17" ht="18" customHeight="1" x14ac:dyDescent="0.15">
      <c r="A1268" s="1369"/>
      <c r="B1268" s="1369"/>
      <c r="C1268" s="1369"/>
      <c r="D1268" s="1369"/>
      <c r="E1268" s="1369"/>
      <c r="F1268" s="1369"/>
      <c r="G1268" s="1369"/>
      <c r="H1268" s="1427"/>
      <c r="I1268" s="1217" t="s">
        <v>1420</v>
      </c>
      <c r="J1268" s="1218"/>
      <c r="K1268" s="1218"/>
      <c r="L1268" s="1218"/>
      <c r="M1268" s="1218"/>
      <c r="N1268" s="1218"/>
      <c r="O1268" s="1218"/>
      <c r="P1268" s="1219"/>
      <c r="Q1268" s="104">
        <v>0</v>
      </c>
    </row>
    <row r="1269" spans="1:17" ht="18" customHeight="1" x14ac:dyDescent="0.15">
      <c r="A1269" s="1369"/>
      <c r="B1269" s="1369"/>
      <c r="C1269" s="1369"/>
      <c r="D1269" s="1369"/>
      <c r="E1269" s="1369"/>
      <c r="F1269" s="1369"/>
      <c r="G1269" s="1369"/>
      <c r="H1269" s="1427"/>
      <c r="I1269" s="1119"/>
      <c r="J1269" s="1120"/>
      <c r="K1269" s="1120"/>
      <c r="L1269" s="1121"/>
      <c r="M1269" s="1146" t="s">
        <v>1422</v>
      </c>
      <c r="N1269" s="1147"/>
      <c r="O1269" s="1147"/>
      <c r="P1269" s="1148"/>
      <c r="Q1269" s="105">
        <v>674934.33</v>
      </c>
    </row>
    <row r="1270" spans="1:17" ht="18" customHeight="1" x14ac:dyDescent="0.15">
      <c r="A1270" s="1369"/>
      <c r="B1270" s="1369"/>
      <c r="C1270" s="1369"/>
      <c r="D1270" s="1369"/>
      <c r="E1270" s="1369"/>
      <c r="F1270" s="1369"/>
      <c r="G1270" s="1369"/>
      <c r="H1270" s="1427"/>
      <c r="I1270" s="1119"/>
      <c r="J1270" s="1120"/>
      <c r="K1270" s="1120"/>
      <c r="L1270" s="1121"/>
      <c r="M1270" s="1129" t="s">
        <v>1424</v>
      </c>
      <c r="N1270" s="1082"/>
      <c r="O1270" s="1082"/>
      <c r="P1270" s="1130"/>
      <c r="Q1270" s="106">
        <v>-604</v>
      </c>
    </row>
    <row r="1271" spans="1:17" ht="17.75" customHeight="1" x14ac:dyDescent="0.15">
      <c r="A1271" s="1369"/>
      <c r="B1271" s="1369"/>
      <c r="C1271" s="1369"/>
      <c r="D1271" s="1369"/>
      <c r="E1271" s="1369"/>
      <c r="F1271" s="1369"/>
      <c r="G1271" s="1369"/>
      <c r="H1271" s="1427"/>
      <c r="I1271" s="1119"/>
      <c r="J1271" s="1120"/>
      <c r="K1271" s="1120"/>
      <c r="L1271" s="1121"/>
      <c r="M1271" s="1213" t="s">
        <v>1427</v>
      </c>
      <c r="N1271" s="1073"/>
      <c r="O1271" s="1073"/>
      <c r="P1271" s="1214"/>
      <c r="Q1271" s="86">
        <v>674330.33</v>
      </c>
    </row>
    <row r="1272" spans="1:17" ht="17.75" customHeight="1" x14ac:dyDescent="0.15">
      <c r="A1272" s="1081" t="s">
        <v>2742</v>
      </c>
      <c r="B1272" s="1094"/>
      <c r="C1272" s="1081" t="s">
        <v>2743</v>
      </c>
      <c r="D1272" s="1094"/>
      <c r="E1272" s="1081" t="s">
        <v>1450</v>
      </c>
      <c r="F1272" s="1082"/>
      <c r="G1272" s="1094"/>
    </row>
    <row r="1273" spans="1:17" ht="26.25" customHeight="1" x14ac:dyDescent="0.15">
      <c r="A1273" s="1336" t="s">
        <v>1464</v>
      </c>
      <c r="B1273" s="1337"/>
      <c r="C1273" s="1336" t="s">
        <v>2744</v>
      </c>
      <c r="D1273" s="1337"/>
      <c r="E1273" s="127">
        <v>23748.33</v>
      </c>
      <c r="F1273" s="129"/>
      <c r="G1273" s="128"/>
    </row>
    <row r="1274" spans="1:17" ht="18" customHeight="1" x14ac:dyDescent="0.15">
      <c r="A1274" s="1336" t="s">
        <v>2745</v>
      </c>
      <c r="B1274" s="1337"/>
      <c r="C1274" s="1336" t="s">
        <v>2746</v>
      </c>
      <c r="D1274" s="1337"/>
      <c r="E1274" s="127">
        <v>404</v>
      </c>
      <c r="F1274" s="129"/>
      <c r="G1274" s="128"/>
    </row>
    <row r="1275" spans="1:17" ht="18" customHeight="1" x14ac:dyDescent="0.15">
      <c r="A1275" s="1336" t="s">
        <v>2747</v>
      </c>
      <c r="B1275" s="1337"/>
      <c r="C1275" s="1336" t="s">
        <v>2748</v>
      </c>
      <c r="D1275" s="1337"/>
      <c r="E1275" s="127">
        <v>4818</v>
      </c>
      <c r="F1275" s="129"/>
      <c r="G1275" s="128"/>
    </row>
    <row r="1276" spans="1:17" ht="18" customHeight="1" x14ac:dyDescent="0.15">
      <c r="A1276" s="1336" t="s">
        <v>2749</v>
      </c>
      <c r="B1276" s="1337"/>
      <c r="C1276" s="1336" t="s">
        <v>2750</v>
      </c>
      <c r="D1276" s="1337"/>
      <c r="E1276" s="127">
        <v>990</v>
      </c>
      <c r="F1276" s="129"/>
      <c r="G1276" s="128"/>
    </row>
    <row r="1277" spans="1:17" ht="18" customHeight="1" x14ac:dyDescent="0.15">
      <c r="A1277" s="1336" t="s">
        <v>2751</v>
      </c>
      <c r="B1277" s="1337"/>
      <c r="C1277" s="1336" t="s">
        <v>2752</v>
      </c>
      <c r="D1277" s="1337"/>
      <c r="E1277" s="127">
        <v>5633</v>
      </c>
      <c r="F1277" s="129"/>
      <c r="G1277" s="128"/>
    </row>
    <row r="1278" spans="1:17" ht="18" customHeight="1" x14ac:dyDescent="0.15">
      <c r="A1278" s="1336" t="s">
        <v>1452</v>
      </c>
      <c r="B1278" s="1337"/>
      <c r="C1278" s="1336" t="s">
        <v>2753</v>
      </c>
      <c r="D1278" s="1337"/>
      <c r="E1278" s="127">
        <v>6730</v>
      </c>
      <c r="F1278" s="129"/>
      <c r="G1278" s="128"/>
    </row>
    <row r="1279" spans="1:17" ht="18" customHeight="1" x14ac:dyDescent="0.15">
      <c r="A1279" s="1336" t="s">
        <v>2754</v>
      </c>
      <c r="B1279" s="1337"/>
      <c r="C1279" s="1336" t="s">
        <v>2755</v>
      </c>
      <c r="D1279" s="1337"/>
      <c r="E1279" s="127">
        <v>2033</v>
      </c>
      <c r="F1279" s="129"/>
      <c r="G1279" s="128"/>
    </row>
    <row r="1280" spans="1:17" ht="26.25" customHeight="1" x14ac:dyDescent="0.15">
      <c r="A1280" s="1081" t="s">
        <v>2756</v>
      </c>
      <c r="B1280" s="1094"/>
      <c r="C1280" s="1081" t="s">
        <v>2757</v>
      </c>
      <c r="D1280" s="1094"/>
      <c r="E1280" s="1238">
        <v>113</v>
      </c>
      <c r="F1280" s="1239"/>
      <c r="G1280" s="1240"/>
    </row>
    <row r="1281" spans="1:15" ht="37.5" customHeight="1" x14ac:dyDescent="0.15">
      <c r="A1281" s="1081" t="s">
        <v>2758</v>
      </c>
      <c r="B1281" s="1094"/>
      <c r="C1281" s="1081" t="s">
        <v>2759</v>
      </c>
      <c r="D1281" s="1094"/>
      <c r="E1281" s="1238">
        <v>400</v>
      </c>
      <c r="F1281" s="1239"/>
      <c r="G1281" s="1240"/>
    </row>
    <row r="1282" spans="1:15" ht="18" customHeight="1" x14ac:dyDescent="0.15">
      <c r="A1282" s="1081" t="s">
        <v>2760</v>
      </c>
      <c r="B1282" s="1094"/>
      <c r="C1282" s="1081" t="s">
        <v>2761</v>
      </c>
      <c r="D1282" s="1094"/>
      <c r="E1282" s="1238">
        <v>1438</v>
      </c>
      <c r="F1282" s="1239"/>
      <c r="G1282" s="1240"/>
    </row>
    <row r="1283" spans="1:15" ht="26.25" customHeight="1" x14ac:dyDescent="0.15">
      <c r="A1283" s="1081" t="s">
        <v>1428</v>
      </c>
      <c r="B1283" s="1094"/>
      <c r="C1283" s="1081" t="s">
        <v>1429</v>
      </c>
      <c r="D1283" s="1094"/>
      <c r="E1283" s="1238">
        <v>6296</v>
      </c>
      <c r="F1283" s="1239"/>
      <c r="G1283" s="1240"/>
    </row>
    <row r="1284" spans="1:15" ht="26.25" customHeight="1" x14ac:dyDescent="0.15">
      <c r="A1284" s="1081" t="s">
        <v>1430</v>
      </c>
      <c r="B1284" s="1094"/>
      <c r="C1284" s="1081" t="s">
        <v>1431</v>
      </c>
      <c r="D1284" s="1094"/>
      <c r="E1284" s="1238">
        <v>11929</v>
      </c>
      <c r="F1284" s="1239"/>
      <c r="G1284" s="1240"/>
    </row>
    <row r="1285" spans="1:15" ht="26.25" customHeight="1" x14ac:dyDescent="0.15">
      <c r="A1285" s="1081" t="s">
        <v>1432</v>
      </c>
      <c r="B1285" s="1094"/>
      <c r="C1285" s="1081" t="s">
        <v>1433</v>
      </c>
      <c r="D1285" s="1094"/>
      <c r="E1285" s="1238">
        <v>4400</v>
      </c>
      <c r="F1285" s="1239"/>
      <c r="G1285" s="1240"/>
    </row>
    <row r="1286" spans="1:15" ht="26.25" customHeight="1" x14ac:dyDescent="0.15">
      <c r="A1286" s="1081" t="s">
        <v>2762</v>
      </c>
      <c r="B1286" s="1094"/>
      <c r="C1286" s="1081" t="s">
        <v>2763</v>
      </c>
      <c r="D1286" s="1094"/>
      <c r="E1286" s="1238">
        <v>165</v>
      </c>
      <c r="F1286" s="1239"/>
      <c r="G1286" s="1240"/>
    </row>
    <row r="1287" spans="1:15" ht="26.25" customHeight="1" x14ac:dyDescent="0.15">
      <c r="A1287" s="1336" t="s">
        <v>2764</v>
      </c>
      <c r="B1287" s="1337"/>
      <c r="C1287" s="1336" t="s">
        <v>2765</v>
      </c>
      <c r="D1287" s="1337"/>
      <c r="E1287" s="127">
        <v>20399</v>
      </c>
      <c r="F1287" s="129"/>
      <c r="G1287" s="128"/>
    </row>
    <row r="1288" spans="1:15" ht="37.25" customHeight="1" x14ac:dyDescent="0.15">
      <c r="A1288" s="1081" t="s">
        <v>2766</v>
      </c>
      <c r="B1288" s="1094"/>
      <c r="C1288" s="1081" t="s">
        <v>2767</v>
      </c>
      <c r="D1288" s="1094"/>
      <c r="E1288" s="1238">
        <v>54852</v>
      </c>
      <c r="F1288" s="1239"/>
      <c r="G1288" s="1240"/>
    </row>
    <row r="1289" spans="1:15" ht="2" customHeight="1" x14ac:dyDescent="0.15">
      <c r="E1289" s="125"/>
      <c r="F1289" s="125"/>
      <c r="G1289" s="125"/>
    </row>
    <row r="1290" spans="1:15" ht="26" customHeight="1" x14ac:dyDescent="0.15">
      <c r="A1290" s="1081" t="s">
        <v>2768</v>
      </c>
      <c r="B1290" s="1094"/>
      <c r="C1290" s="1081" t="s">
        <v>2769</v>
      </c>
      <c r="D1290" s="1094"/>
      <c r="E1290" s="1238">
        <v>65492.55</v>
      </c>
      <c r="F1290" s="1239"/>
      <c r="G1290" s="1240"/>
    </row>
    <row r="1291" spans="1:15" ht="26.25" customHeight="1" x14ac:dyDescent="0.15">
      <c r="A1291" s="1081" t="s">
        <v>2770</v>
      </c>
      <c r="B1291" s="1094"/>
      <c r="C1291" s="1081" t="s">
        <v>2771</v>
      </c>
      <c r="D1291" s="1094"/>
      <c r="E1291" s="1238">
        <v>572</v>
      </c>
      <c r="F1291" s="1239"/>
      <c r="G1291" s="1240"/>
    </row>
    <row r="1292" spans="1:15" ht="18" customHeight="1" x14ac:dyDescent="0.15">
      <c r="A1292" s="1081" t="s">
        <v>1436</v>
      </c>
      <c r="B1292" s="1094"/>
      <c r="C1292" s="1081" t="s">
        <v>1437</v>
      </c>
      <c r="D1292" s="1094"/>
      <c r="E1292" s="1238">
        <v>171551.96</v>
      </c>
      <c r="F1292" s="1239"/>
      <c r="G1292" s="1240"/>
    </row>
    <row r="1293" spans="1:15" ht="18" customHeight="1" x14ac:dyDescent="0.15">
      <c r="A1293" s="1081" t="s">
        <v>2772</v>
      </c>
      <c r="B1293" s="1094"/>
      <c r="C1293" s="1076"/>
      <c r="D1293" s="1101"/>
      <c r="E1293" s="1238">
        <v>13544</v>
      </c>
      <c r="F1293" s="1239"/>
      <c r="G1293" s="1240"/>
    </row>
    <row r="1294" spans="1:15" ht="18" customHeight="1" x14ac:dyDescent="0.15">
      <c r="A1294" s="1336" t="s">
        <v>1438</v>
      </c>
      <c r="B1294" s="1337"/>
      <c r="C1294" s="1336" t="s">
        <v>1439</v>
      </c>
      <c r="D1294" s="1337"/>
      <c r="E1294" s="127">
        <v>60523.75</v>
      </c>
      <c r="F1294" s="129"/>
      <c r="G1294" s="128"/>
      <c r="H1294" s="123" t="s">
        <v>2853</v>
      </c>
      <c r="M1294" s="126">
        <f>SUM(E1294-E1324)</f>
        <v>60428.75</v>
      </c>
      <c r="N1294" s="126"/>
      <c r="O1294" s="126"/>
    </row>
    <row r="1295" spans="1:15" ht="18" customHeight="1" x14ac:dyDescent="0.15">
      <c r="A1295" s="1336" t="s">
        <v>1440</v>
      </c>
      <c r="B1295" s="1337"/>
      <c r="C1295" s="1336" t="s">
        <v>1441</v>
      </c>
      <c r="D1295" s="1337"/>
      <c r="E1295" s="127">
        <v>3098</v>
      </c>
      <c r="F1295" s="129"/>
      <c r="G1295" s="128"/>
    </row>
    <row r="1296" spans="1:15" ht="18" customHeight="1" x14ac:dyDescent="0.15">
      <c r="A1296" s="1336" t="s">
        <v>1442</v>
      </c>
      <c r="B1296" s="1337"/>
      <c r="C1296" s="1336" t="s">
        <v>1443</v>
      </c>
      <c r="D1296" s="1337"/>
      <c r="E1296" s="127">
        <v>408</v>
      </c>
      <c r="F1296" s="129"/>
      <c r="G1296" s="128"/>
    </row>
    <row r="1297" spans="1:7" ht="18" customHeight="1" x14ac:dyDescent="0.15">
      <c r="A1297" s="1336" t="s">
        <v>1444</v>
      </c>
      <c r="B1297" s="1337"/>
      <c r="C1297" s="1336" t="s">
        <v>1445</v>
      </c>
      <c r="D1297" s="1337"/>
      <c r="E1297" s="127">
        <v>109</v>
      </c>
      <c r="F1297" s="129"/>
      <c r="G1297" s="128"/>
    </row>
    <row r="1298" spans="1:7" ht="18" customHeight="1" x14ac:dyDescent="0.15">
      <c r="A1298" s="1081" t="s">
        <v>1446</v>
      </c>
      <c r="B1298" s="1094"/>
      <c r="C1298" s="1081" t="s">
        <v>1447</v>
      </c>
      <c r="D1298" s="1094"/>
      <c r="E1298" s="1238">
        <v>9245.7199999999993</v>
      </c>
      <c r="F1298" s="1239"/>
      <c r="G1298" s="1240"/>
    </row>
    <row r="1299" spans="1:7" ht="18" customHeight="1" x14ac:dyDescent="0.15">
      <c r="A1299" s="1081" t="s">
        <v>2773</v>
      </c>
      <c r="B1299" s="1094"/>
      <c r="C1299" s="1081" t="s">
        <v>2774</v>
      </c>
      <c r="D1299" s="1094"/>
      <c r="E1299" s="1238">
        <v>83519</v>
      </c>
      <c r="F1299" s="1239"/>
      <c r="G1299" s="1240"/>
    </row>
    <row r="1300" spans="1:7" ht="26.25" customHeight="1" x14ac:dyDescent="0.15">
      <c r="A1300" s="1081" t="s">
        <v>2775</v>
      </c>
      <c r="B1300" s="1094"/>
      <c r="C1300" s="1081" t="s">
        <v>2776</v>
      </c>
      <c r="D1300" s="1094"/>
      <c r="E1300" s="1238">
        <v>1500</v>
      </c>
      <c r="F1300" s="1239"/>
      <c r="G1300" s="1240"/>
    </row>
    <row r="1301" spans="1:7" ht="26.25" customHeight="1" x14ac:dyDescent="0.15">
      <c r="A1301" s="1081" t="s">
        <v>2777</v>
      </c>
      <c r="B1301" s="1094"/>
      <c r="C1301" s="1081" t="s">
        <v>2778</v>
      </c>
      <c r="D1301" s="1094"/>
      <c r="E1301" s="1238">
        <v>118930</v>
      </c>
      <c r="F1301" s="1239"/>
      <c r="G1301" s="1240"/>
    </row>
    <row r="1302" spans="1:7" ht="37.5" customHeight="1" x14ac:dyDescent="0.15">
      <c r="A1302" s="1081" t="s">
        <v>2779</v>
      </c>
      <c r="B1302" s="1094"/>
      <c r="C1302" s="1081" t="s">
        <v>2780</v>
      </c>
      <c r="D1302" s="1094"/>
      <c r="E1302" s="1238">
        <v>1488.02</v>
      </c>
      <c r="F1302" s="1239"/>
      <c r="G1302" s="1240"/>
    </row>
    <row r="1303" spans="1:7" ht="17.75" customHeight="1" x14ac:dyDescent="0.15">
      <c r="A1303" s="1072" t="s">
        <v>1448</v>
      </c>
      <c r="B1303" s="1089"/>
      <c r="C1303" s="1076"/>
      <c r="D1303" s="1101"/>
      <c r="E1303" s="1338">
        <v>674330.33</v>
      </c>
      <c r="F1303" s="1347"/>
      <c r="G1303" s="1339"/>
    </row>
    <row r="1304" spans="1:7" ht="17.75" customHeight="1" x14ac:dyDescent="0.15">
      <c r="A1304" s="1081" t="s">
        <v>1449</v>
      </c>
      <c r="B1304" s="1082"/>
      <c r="C1304" s="1082"/>
      <c r="D1304" s="1094"/>
      <c r="E1304" s="1340" t="s">
        <v>1450</v>
      </c>
      <c r="F1304" s="1348"/>
      <c r="G1304" s="1341"/>
    </row>
    <row r="1305" spans="1:7" ht="18" customHeight="1" x14ac:dyDescent="0.15">
      <c r="A1305" s="1072" t="s">
        <v>1451</v>
      </c>
      <c r="B1305" s="1073"/>
      <c r="C1305" s="1073"/>
      <c r="D1305" s="1089"/>
      <c r="E1305" s="1342"/>
      <c r="F1305" s="1349"/>
      <c r="G1305" s="1343"/>
    </row>
    <row r="1306" spans="1:7" ht="18" customHeight="1" x14ac:dyDescent="0.15">
      <c r="A1306" s="1074" t="s">
        <v>1452</v>
      </c>
      <c r="B1306" s="1075"/>
      <c r="C1306" s="1075"/>
      <c r="D1306" s="1092"/>
      <c r="E1306" s="1238">
        <v>3779</v>
      </c>
      <c r="F1306" s="1239"/>
      <c r="G1306" s="1240"/>
    </row>
    <row r="1307" spans="1:7" ht="18" customHeight="1" x14ac:dyDescent="0.15">
      <c r="A1307" s="1074" t="s">
        <v>1428</v>
      </c>
      <c r="B1307" s="1075"/>
      <c r="C1307" s="1075"/>
      <c r="D1307" s="1092"/>
      <c r="E1307" s="1238">
        <v>6296</v>
      </c>
      <c r="F1307" s="1239"/>
      <c r="G1307" s="1240"/>
    </row>
    <row r="1308" spans="1:7" ht="18" customHeight="1" x14ac:dyDescent="0.15">
      <c r="A1308" s="1074" t="s">
        <v>1430</v>
      </c>
      <c r="B1308" s="1075"/>
      <c r="C1308" s="1075"/>
      <c r="D1308" s="1092"/>
      <c r="E1308" s="1238">
        <v>11929</v>
      </c>
      <c r="F1308" s="1239"/>
      <c r="G1308" s="1240"/>
    </row>
    <row r="1309" spans="1:7" ht="18" customHeight="1" x14ac:dyDescent="0.15">
      <c r="A1309" s="1074" t="s">
        <v>1432</v>
      </c>
      <c r="B1309" s="1075"/>
      <c r="C1309" s="1075"/>
      <c r="D1309" s="1092"/>
      <c r="E1309" s="1238">
        <v>1576</v>
      </c>
      <c r="F1309" s="1239"/>
      <c r="G1309" s="1240"/>
    </row>
    <row r="1310" spans="1:7" ht="18" customHeight="1" x14ac:dyDescent="0.15">
      <c r="A1310" s="1074" t="s">
        <v>1436</v>
      </c>
      <c r="B1310" s="1075"/>
      <c r="C1310" s="1075"/>
      <c r="D1310" s="1092"/>
      <c r="E1310" s="1238">
        <v>126064.16</v>
      </c>
      <c r="F1310" s="1239"/>
      <c r="G1310" s="1240"/>
    </row>
    <row r="1311" spans="1:7" ht="18" customHeight="1" x14ac:dyDescent="0.15">
      <c r="A1311" s="1074" t="s">
        <v>1438</v>
      </c>
      <c r="B1311" s="1075"/>
      <c r="C1311" s="1075"/>
      <c r="D1311" s="1092"/>
      <c r="E1311" s="1238">
        <v>32723</v>
      </c>
      <c r="F1311" s="1239"/>
      <c r="G1311" s="1240"/>
    </row>
    <row r="1312" spans="1:7" ht="18" customHeight="1" x14ac:dyDescent="0.15">
      <c r="A1312" s="1074" t="s">
        <v>1446</v>
      </c>
      <c r="B1312" s="1075"/>
      <c r="C1312" s="1075"/>
      <c r="D1312" s="1092"/>
      <c r="E1312" s="1238">
        <v>5052.92</v>
      </c>
      <c r="F1312" s="1239"/>
      <c r="G1312" s="1240"/>
    </row>
    <row r="1313" spans="1:7" ht="18" customHeight="1" x14ac:dyDescent="0.15">
      <c r="A1313" s="1072" t="s">
        <v>1453</v>
      </c>
      <c r="B1313" s="1073"/>
      <c r="C1313" s="1073"/>
      <c r="D1313" s="1089"/>
      <c r="E1313" s="1338">
        <v>187420.08</v>
      </c>
      <c r="F1313" s="1347"/>
      <c r="G1313" s="1339"/>
    </row>
    <row r="1314" spans="1:7" ht="18" customHeight="1" x14ac:dyDescent="0.15">
      <c r="A1314" s="1072" t="s">
        <v>1454</v>
      </c>
      <c r="B1314" s="1073"/>
      <c r="C1314" s="1073"/>
      <c r="D1314" s="1089"/>
      <c r="E1314" s="1342"/>
      <c r="F1314" s="1349"/>
      <c r="G1314" s="1343"/>
    </row>
    <row r="1315" spans="1:7" ht="18" customHeight="1" x14ac:dyDescent="0.15">
      <c r="A1315" s="1074" t="s">
        <v>1452</v>
      </c>
      <c r="B1315" s="1075"/>
      <c r="C1315" s="1075"/>
      <c r="D1315" s="1092"/>
      <c r="E1315" s="1238">
        <v>2876</v>
      </c>
      <c r="F1315" s="1239"/>
      <c r="G1315" s="1240"/>
    </row>
    <row r="1316" spans="1:7" ht="18" customHeight="1" x14ac:dyDescent="0.15">
      <c r="A1316" s="1074" t="s">
        <v>1432</v>
      </c>
      <c r="B1316" s="1075"/>
      <c r="C1316" s="1075"/>
      <c r="D1316" s="1092"/>
      <c r="E1316" s="1238">
        <v>2824</v>
      </c>
      <c r="F1316" s="1239"/>
      <c r="G1316" s="1240"/>
    </row>
    <row r="1317" spans="1:7" ht="18" customHeight="1" x14ac:dyDescent="0.15">
      <c r="A1317" s="1074" t="s">
        <v>1436</v>
      </c>
      <c r="B1317" s="1075"/>
      <c r="C1317" s="1075"/>
      <c r="D1317" s="1092"/>
      <c r="E1317" s="1238">
        <v>39555</v>
      </c>
      <c r="F1317" s="1239"/>
      <c r="G1317" s="1240"/>
    </row>
    <row r="1318" spans="1:7" ht="18" customHeight="1" x14ac:dyDescent="0.15">
      <c r="A1318" s="1074" t="s">
        <v>2772</v>
      </c>
      <c r="B1318" s="1075"/>
      <c r="C1318" s="1075"/>
      <c r="D1318" s="1092"/>
      <c r="E1318" s="1238">
        <v>13544</v>
      </c>
      <c r="F1318" s="1239"/>
      <c r="G1318" s="1240"/>
    </row>
    <row r="1319" spans="1:7" ht="18" customHeight="1" x14ac:dyDescent="0.15">
      <c r="A1319" s="1074" t="s">
        <v>1438</v>
      </c>
      <c r="B1319" s="1075"/>
      <c r="C1319" s="1075"/>
      <c r="D1319" s="1092"/>
      <c r="E1319" s="1238">
        <v>27705.75</v>
      </c>
      <c r="F1319" s="1239"/>
      <c r="G1319" s="1240"/>
    </row>
    <row r="1320" spans="1:7" ht="18" customHeight="1" x14ac:dyDescent="0.15">
      <c r="A1320" s="1074" t="s">
        <v>1446</v>
      </c>
      <c r="B1320" s="1075"/>
      <c r="C1320" s="1075"/>
      <c r="D1320" s="1092"/>
      <c r="E1320" s="1238">
        <v>4192.8</v>
      </c>
      <c r="F1320" s="1239"/>
      <c r="G1320" s="1240"/>
    </row>
    <row r="1321" spans="1:7" ht="17.75" customHeight="1" x14ac:dyDescent="0.15">
      <c r="A1321" s="1072" t="s">
        <v>1455</v>
      </c>
      <c r="B1321" s="1073"/>
      <c r="C1321" s="1073"/>
      <c r="D1321" s="1089"/>
      <c r="E1321" s="1338">
        <v>90697.55</v>
      </c>
      <c r="F1321" s="1347"/>
      <c r="G1321" s="1339"/>
    </row>
    <row r="1322" spans="1:7" ht="2" customHeight="1" x14ac:dyDescent="0.15">
      <c r="E1322" s="125"/>
      <c r="F1322" s="125"/>
      <c r="G1322" s="125"/>
    </row>
    <row r="1323" spans="1:7" ht="17.75" customHeight="1" x14ac:dyDescent="0.15">
      <c r="A1323" s="1072" t="s">
        <v>1459</v>
      </c>
      <c r="B1323" s="1073"/>
      <c r="C1323" s="1073"/>
      <c r="D1323" s="1089"/>
      <c r="E1323" s="1342"/>
      <c r="F1323" s="1349"/>
      <c r="G1323" s="1343"/>
    </row>
    <row r="1324" spans="1:7" ht="18" customHeight="1" x14ac:dyDescent="0.15">
      <c r="A1324" s="1344" t="s">
        <v>1438</v>
      </c>
      <c r="B1324" s="1345"/>
      <c r="C1324" s="1345"/>
      <c r="D1324" s="1346"/>
      <c r="E1324" s="127">
        <v>95</v>
      </c>
      <c r="F1324" s="129"/>
      <c r="G1324" s="128"/>
    </row>
    <row r="1325" spans="1:7" ht="18" customHeight="1" x14ac:dyDescent="0.15">
      <c r="A1325" s="1072" t="s">
        <v>1460</v>
      </c>
      <c r="B1325" s="1073"/>
      <c r="C1325" s="1073"/>
      <c r="D1325" s="1089"/>
      <c r="E1325" s="1338">
        <v>95</v>
      </c>
      <c r="F1325" s="1347"/>
      <c r="G1325" s="1339"/>
    </row>
    <row r="1326" spans="1:7" ht="18" customHeight="1" x14ac:dyDescent="0.15">
      <c r="A1326" s="1072" t="s">
        <v>1461</v>
      </c>
      <c r="B1326" s="1073"/>
      <c r="C1326" s="1073"/>
      <c r="D1326" s="1089"/>
      <c r="E1326" s="1342"/>
      <c r="F1326" s="1349"/>
      <c r="G1326" s="1343"/>
    </row>
    <row r="1327" spans="1:7" ht="18" customHeight="1" x14ac:dyDescent="0.15">
      <c r="A1327" s="1074" t="s">
        <v>1440</v>
      </c>
      <c r="B1327" s="1075"/>
      <c r="C1327" s="1075"/>
      <c r="D1327" s="1092"/>
      <c r="E1327" s="1238">
        <v>3098</v>
      </c>
      <c r="F1327" s="1239"/>
      <c r="G1327" s="1240"/>
    </row>
    <row r="1328" spans="1:7" ht="18" customHeight="1" x14ac:dyDescent="0.15">
      <c r="A1328" s="1072" t="s">
        <v>1462</v>
      </c>
      <c r="B1328" s="1073"/>
      <c r="C1328" s="1073"/>
      <c r="D1328" s="1089"/>
      <c r="E1328" s="1338">
        <v>3098</v>
      </c>
      <c r="F1328" s="1347"/>
      <c r="G1328" s="1339"/>
    </row>
    <row r="1329" spans="1:7" ht="18" customHeight="1" x14ac:dyDescent="0.15">
      <c r="A1329" s="1072" t="s">
        <v>2781</v>
      </c>
      <c r="B1329" s="1073"/>
      <c r="C1329" s="1073"/>
      <c r="D1329" s="1089"/>
      <c r="E1329" s="1342"/>
      <c r="F1329" s="1349"/>
      <c r="G1329" s="1343"/>
    </row>
    <row r="1330" spans="1:7" ht="18" customHeight="1" x14ac:dyDescent="0.15">
      <c r="A1330" s="1074" t="s">
        <v>2749</v>
      </c>
      <c r="B1330" s="1075"/>
      <c r="C1330" s="1075"/>
      <c r="D1330" s="1092"/>
      <c r="E1330" s="1238">
        <v>990</v>
      </c>
      <c r="F1330" s="1239"/>
      <c r="G1330" s="1240"/>
    </row>
    <row r="1331" spans="1:7" ht="18" customHeight="1" x14ac:dyDescent="0.15">
      <c r="A1331" s="1072" t="s">
        <v>2782</v>
      </c>
      <c r="B1331" s="1073"/>
      <c r="C1331" s="1073"/>
      <c r="D1331" s="1089"/>
      <c r="E1331" s="1338">
        <v>990</v>
      </c>
      <c r="F1331" s="1347"/>
      <c r="G1331" s="1339"/>
    </row>
    <row r="1332" spans="1:7" ht="18" customHeight="1" x14ac:dyDescent="0.15">
      <c r="A1332" s="1072" t="s">
        <v>2783</v>
      </c>
      <c r="B1332" s="1073"/>
      <c r="C1332" s="1073"/>
      <c r="D1332" s="1089"/>
      <c r="E1332" s="1342"/>
      <c r="F1332" s="1349"/>
      <c r="G1332" s="1343"/>
    </row>
    <row r="1333" spans="1:7" ht="18" customHeight="1" x14ac:dyDescent="0.15">
      <c r="A1333" s="1074" t="s">
        <v>2745</v>
      </c>
      <c r="B1333" s="1075"/>
      <c r="C1333" s="1075"/>
      <c r="D1333" s="1092"/>
      <c r="E1333" s="1238">
        <v>404</v>
      </c>
      <c r="F1333" s="1239"/>
      <c r="G1333" s="1240"/>
    </row>
    <row r="1334" spans="1:7" ht="18" customHeight="1" x14ac:dyDescent="0.15">
      <c r="A1334" s="1072" t="s">
        <v>2784</v>
      </c>
      <c r="B1334" s="1073"/>
      <c r="C1334" s="1073"/>
      <c r="D1334" s="1089"/>
      <c r="E1334" s="1338">
        <v>404</v>
      </c>
      <c r="F1334" s="1347"/>
      <c r="G1334" s="1339"/>
    </row>
    <row r="1335" spans="1:7" ht="18" customHeight="1" x14ac:dyDescent="0.15">
      <c r="A1335" s="1072" t="s">
        <v>2785</v>
      </c>
      <c r="B1335" s="1073"/>
      <c r="C1335" s="1073"/>
      <c r="D1335" s="1089"/>
      <c r="E1335" s="1342"/>
      <c r="F1335" s="1349"/>
      <c r="G1335" s="1343"/>
    </row>
    <row r="1336" spans="1:7" ht="18" customHeight="1" x14ac:dyDescent="0.15">
      <c r="A1336" s="1074" t="s">
        <v>2747</v>
      </c>
      <c r="B1336" s="1075"/>
      <c r="C1336" s="1075"/>
      <c r="D1336" s="1092"/>
      <c r="E1336" s="1238">
        <v>4818</v>
      </c>
      <c r="F1336" s="1239"/>
      <c r="G1336" s="1240"/>
    </row>
    <row r="1337" spans="1:7" ht="18" customHeight="1" x14ac:dyDescent="0.15">
      <c r="A1337" s="1072" t="s">
        <v>2786</v>
      </c>
      <c r="B1337" s="1073"/>
      <c r="C1337" s="1073"/>
      <c r="D1337" s="1089"/>
      <c r="E1337" s="1338">
        <v>4818</v>
      </c>
      <c r="F1337" s="1347"/>
      <c r="G1337" s="1339"/>
    </row>
    <row r="1338" spans="1:7" ht="26.25" customHeight="1" x14ac:dyDescent="0.15">
      <c r="A1338" s="1072" t="s">
        <v>2787</v>
      </c>
      <c r="B1338" s="1073"/>
      <c r="C1338" s="1073"/>
      <c r="D1338" s="1089"/>
      <c r="E1338" s="1353"/>
      <c r="F1338" s="1354"/>
      <c r="G1338" s="1355"/>
    </row>
    <row r="1339" spans="1:7" ht="18" customHeight="1" x14ac:dyDescent="0.15">
      <c r="A1339" s="1074" t="s">
        <v>2768</v>
      </c>
      <c r="B1339" s="1075"/>
      <c r="C1339" s="1075"/>
      <c r="D1339" s="1092"/>
      <c r="E1339" s="1238">
        <v>65070.55</v>
      </c>
      <c r="F1339" s="1239"/>
      <c r="G1339" s="1240"/>
    </row>
    <row r="1340" spans="1:7" ht="26.25" customHeight="1" x14ac:dyDescent="0.15">
      <c r="A1340" s="1350" t="s">
        <v>2788</v>
      </c>
      <c r="B1340" s="1351"/>
      <c r="C1340" s="1351"/>
      <c r="D1340" s="1352"/>
      <c r="E1340" s="130">
        <v>65070.55</v>
      </c>
      <c r="F1340" s="131"/>
      <c r="G1340" s="132"/>
    </row>
    <row r="1341" spans="1:7" ht="18" customHeight="1" x14ac:dyDescent="0.15">
      <c r="A1341" s="1072" t="s">
        <v>2789</v>
      </c>
      <c r="B1341" s="1073"/>
      <c r="C1341" s="1073"/>
      <c r="D1341" s="1089"/>
      <c r="E1341" s="1342"/>
      <c r="F1341" s="1349"/>
      <c r="G1341" s="1343"/>
    </row>
    <row r="1342" spans="1:7" ht="18" customHeight="1" x14ac:dyDescent="0.15">
      <c r="A1342" s="1074" t="s">
        <v>2768</v>
      </c>
      <c r="B1342" s="1075"/>
      <c r="C1342" s="1075"/>
      <c r="D1342" s="1092"/>
      <c r="E1342" s="1238">
        <v>422</v>
      </c>
      <c r="F1342" s="1239"/>
      <c r="G1342" s="1240"/>
    </row>
    <row r="1343" spans="1:7" ht="18" customHeight="1" x14ac:dyDescent="0.15">
      <c r="A1343" s="1350" t="s">
        <v>2790</v>
      </c>
      <c r="B1343" s="1351"/>
      <c r="C1343" s="1351"/>
      <c r="D1343" s="1352"/>
      <c r="E1343" s="130">
        <v>422</v>
      </c>
      <c r="F1343" s="131"/>
      <c r="G1343" s="132"/>
    </row>
    <row r="1344" spans="1:7" ht="18" customHeight="1" x14ac:dyDescent="0.15">
      <c r="A1344" s="1072" t="s">
        <v>2791</v>
      </c>
      <c r="B1344" s="1073"/>
      <c r="C1344" s="1073"/>
      <c r="D1344" s="1089"/>
      <c r="E1344" s="1342"/>
      <c r="F1344" s="1349"/>
      <c r="G1344" s="1343"/>
    </row>
    <row r="1345" spans="1:7" ht="18" customHeight="1" x14ac:dyDescent="0.15">
      <c r="A1345" s="1074" t="s">
        <v>2751</v>
      </c>
      <c r="B1345" s="1075"/>
      <c r="C1345" s="1075"/>
      <c r="D1345" s="1092"/>
      <c r="E1345" s="1238">
        <v>1517</v>
      </c>
      <c r="F1345" s="1239"/>
      <c r="G1345" s="1240"/>
    </row>
    <row r="1346" spans="1:7" ht="18" customHeight="1" x14ac:dyDescent="0.15">
      <c r="A1346" s="1072" t="s">
        <v>2792</v>
      </c>
      <c r="B1346" s="1073"/>
      <c r="C1346" s="1073"/>
      <c r="D1346" s="1089"/>
      <c r="E1346" s="1338">
        <v>1517</v>
      </c>
      <c r="F1346" s="1347"/>
      <c r="G1346" s="1339"/>
    </row>
    <row r="1347" spans="1:7" ht="18" customHeight="1" x14ac:dyDescent="0.15">
      <c r="A1347" s="1072" t="s">
        <v>1463</v>
      </c>
      <c r="B1347" s="1073"/>
      <c r="C1347" s="1073"/>
      <c r="D1347" s="1089"/>
      <c r="E1347" s="1342"/>
      <c r="F1347" s="1349"/>
      <c r="G1347" s="1343"/>
    </row>
    <row r="1348" spans="1:7" ht="18" customHeight="1" x14ac:dyDescent="0.15">
      <c r="A1348" s="1074" t="s">
        <v>1464</v>
      </c>
      <c r="B1348" s="1075"/>
      <c r="C1348" s="1075"/>
      <c r="D1348" s="1092"/>
      <c r="E1348" s="1238">
        <v>23748.33</v>
      </c>
      <c r="F1348" s="1239"/>
      <c r="G1348" s="1240"/>
    </row>
    <row r="1349" spans="1:7" ht="26.25" customHeight="1" x14ac:dyDescent="0.15">
      <c r="A1349" s="1072" t="s">
        <v>1465</v>
      </c>
      <c r="B1349" s="1073"/>
      <c r="C1349" s="1073"/>
      <c r="D1349" s="1089"/>
      <c r="E1349" s="1338">
        <v>23748.33</v>
      </c>
      <c r="F1349" s="1347"/>
      <c r="G1349" s="1339"/>
    </row>
    <row r="1350" spans="1:7" ht="26.25" customHeight="1" x14ac:dyDescent="0.15">
      <c r="A1350" s="1072" t="s">
        <v>2793</v>
      </c>
      <c r="B1350" s="1073"/>
      <c r="C1350" s="1073"/>
      <c r="D1350" s="1089"/>
      <c r="E1350" s="1353"/>
      <c r="F1350" s="1354"/>
      <c r="G1350" s="1355"/>
    </row>
    <row r="1351" spans="1:7" ht="18" customHeight="1" x14ac:dyDescent="0.15">
      <c r="A1351" s="1074" t="s">
        <v>2756</v>
      </c>
      <c r="B1351" s="1075"/>
      <c r="C1351" s="1075"/>
      <c r="D1351" s="1092"/>
      <c r="E1351" s="1238">
        <v>113</v>
      </c>
      <c r="F1351" s="1239"/>
      <c r="G1351" s="1240"/>
    </row>
    <row r="1352" spans="1:7" ht="18" customHeight="1" x14ac:dyDescent="0.15">
      <c r="A1352" s="1344" t="s">
        <v>2766</v>
      </c>
      <c r="B1352" s="1345"/>
      <c r="C1352" s="1345"/>
      <c r="D1352" s="1346"/>
      <c r="E1352" s="127">
        <v>54852</v>
      </c>
      <c r="F1352" s="129"/>
      <c r="G1352" s="128"/>
    </row>
    <row r="1353" spans="1:7" ht="18" customHeight="1" x14ac:dyDescent="0.15">
      <c r="A1353" s="1074" t="s">
        <v>2770</v>
      </c>
      <c r="B1353" s="1075"/>
      <c r="C1353" s="1075"/>
      <c r="D1353" s="1092"/>
      <c r="E1353" s="1238">
        <v>572</v>
      </c>
      <c r="F1353" s="1239"/>
      <c r="G1353" s="1240"/>
    </row>
    <row r="1354" spans="1:7" ht="18" customHeight="1" x14ac:dyDescent="0.15">
      <c r="A1354" s="1074" t="s">
        <v>1436</v>
      </c>
      <c r="B1354" s="1075"/>
      <c r="C1354" s="1075"/>
      <c r="D1354" s="1092"/>
      <c r="E1354" s="1238">
        <v>5932.8</v>
      </c>
      <c r="F1354" s="1239"/>
      <c r="G1354" s="1240"/>
    </row>
    <row r="1355" spans="1:7" ht="17.75" customHeight="1" x14ac:dyDescent="0.15">
      <c r="A1355" s="1074" t="s">
        <v>2777</v>
      </c>
      <c r="B1355" s="1075"/>
      <c r="C1355" s="1075"/>
      <c r="D1355" s="1092"/>
      <c r="E1355" s="1238">
        <v>118930</v>
      </c>
      <c r="F1355" s="1239"/>
      <c r="G1355" s="1240"/>
    </row>
    <row r="1356" spans="1:7" ht="2" customHeight="1" x14ac:dyDescent="0.15">
      <c r="E1356" s="125"/>
      <c r="F1356" s="125"/>
      <c r="G1356" s="125"/>
    </row>
    <row r="1357" spans="1:7" ht="17.75" customHeight="1" x14ac:dyDescent="0.15">
      <c r="A1357" s="1074" t="s">
        <v>2779</v>
      </c>
      <c r="B1357" s="1075"/>
      <c r="C1357" s="1075"/>
      <c r="D1357" s="1092"/>
      <c r="E1357" s="1238">
        <v>1488.02</v>
      </c>
      <c r="F1357" s="1239"/>
      <c r="G1357" s="1240"/>
    </row>
    <row r="1358" spans="1:7" ht="26.25" customHeight="1" x14ac:dyDescent="0.15">
      <c r="A1358" s="1072" t="s">
        <v>2794</v>
      </c>
      <c r="B1358" s="1073"/>
      <c r="C1358" s="1073"/>
      <c r="D1358" s="1089"/>
      <c r="E1358" s="1338">
        <v>181887.82</v>
      </c>
      <c r="F1358" s="1347"/>
      <c r="G1358" s="1339"/>
    </row>
    <row r="1359" spans="1:7" ht="26.25" customHeight="1" x14ac:dyDescent="0.15">
      <c r="A1359" s="1072" t="s">
        <v>2795</v>
      </c>
      <c r="B1359" s="1073"/>
      <c r="C1359" s="1073"/>
      <c r="D1359" s="1089"/>
      <c r="E1359" s="1353"/>
      <c r="F1359" s="1354"/>
      <c r="G1359" s="1355"/>
    </row>
    <row r="1360" spans="1:7" ht="18" customHeight="1" x14ac:dyDescent="0.15">
      <c r="A1360" s="1074" t="s">
        <v>2764</v>
      </c>
      <c r="B1360" s="1075"/>
      <c r="C1360" s="1075"/>
      <c r="D1360" s="1092"/>
      <c r="E1360" s="1238">
        <v>20399</v>
      </c>
      <c r="F1360" s="1239"/>
      <c r="G1360" s="1240"/>
    </row>
    <row r="1361" spans="1:7" ht="18" customHeight="1" x14ac:dyDescent="0.15">
      <c r="A1361" s="1074" t="s">
        <v>2773</v>
      </c>
      <c r="B1361" s="1075"/>
      <c r="C1361" s="1075"/>
      <c r="D1361" s="1092"/>
      <c r="E1361" s="1238">
        <v>83519</v>
      </c>
      <c r="F1361" s="1239"/>
      <c r="G1361" s="1240"/>
    </row>
    <row r="1362" spans="1:7" ht="26.25" customHeight="1" x14ac:dyDescent="0.15">
      <c r="A1362" s="1072" t="s">
        <v>2796</v>
      </c>
      <c r="B1362" s="1073"/>
      <c r="C1362" s="1073"/>
      <c r="D1362" s="1089"/>
      <c r="E1362" s="1338">
        <v>103918</v>
      </c>
      <c r="F1362" s="1347"/>
      <c r="G1362" s="1339"/>
    </row>
    <row r="1363" spans="1:7" ht="18" customHeight="1" x14ac:dyDescent="0.15">
      <c r="A1363" s="1072" t="s">
        <v>1478</v>
      </c>
      <c r="B1363" s="1073"/>
      <c r="C1363" s="1073"/>
      <c r="D1363" s="1089"/>
      <c r="E1363" s="1342"/>
      <c r="F1363" s="1349"/>
      <c r="G1363" s="1343"/>
    </row>
    <row r="1364" spans="1:7" ht="18" customHeight="1" x14ac:dyDescent="0.15">
      <c r="A1364" s="1074" t="s">
        <v>1444</v>
      </c>
      <c r="B1364" s="1075"/>
      <c r="C1364" s="1075"/>
      <c r="D1364" s="1092"/>
      <c r="E1364" s="1238">
        <v>109</v>
      </c>
      <c r="F1364" s="1239"/>
      <c r="G1364" s="1240"/>
    </row>
    <row r="1365" spans="1:7" ht="18" customHeight="1" x14ac:dyDescent="0.15">
      <c r="A1365" s="1072" t="s">
        <v>1479</v>
      </c>
      <c r="B1365" s="1073"/>
      <c r="C1365" s="1073"/>
      <c r="D1365" s="1089"/>
      <c r="E1365" s="1338">
        <v>109</v>
      </c>
      <c r="F1365" s="1347"/>
      <c r="G1365" s="1339"/>
    </row>
    <row r="1366" spans="1:7" ht="18" customHeight="1" x14ac:dyDescent="0.15">
      <c r="A1366" s="1072" t="s">
        <v>2797</v>
      </c>
      <c r="B1366" s="1073"/>
      <c r="C1366" s="1073"/>
      <c r="D1366" s="1089"/>
      <c r="E1366" s="1342"/>
      <c r="F1366" s="1349"/>
      <c r="G1366" s="1343"/>
    </row>
    <row r="1367" spans="1:7" ht="18" customHeight="1" x14ac:dyDescent="0.15">
      <c r="A1367" s="1074" t="s">
        <v>2762</v>
      </c>
      <c r="B1367" s="1075"/>
      <c r="C1367" s="1075"/>
      <c r="D1367" s="1092"/>
      <c r="E1367" s="1238">
        <v>165</v>
      </c>
      <c r="F1367" s="1239"/>
      <c r="G1367" s="1240"/>
    </row>
    <row r="1368" spans="1:7" ht="18" customHeight="1" x14ac:dyDescent="0.15">
      <c r="A1368" s="1074" t="s">
        <v>2775</v>
      </c>
      <c r="B1368" s="1075"/>
      <c r="C1368" s="1075"/>
      <c r="D1368" s="1092"/>
      <c r="E1368" s="1238">
        <v>1500</v>
      </c>
      <c r="F1368" s="1239"/>
      <c r="G1368" s="1240"/>
    </row>
    <row r="1369" spans="1:7" ht="18" customHeight="1" x14ac:dyDescent="0.15">
      <c r="A1369" s="1072" t="s">
        <v>2798</v>
      </c>
      <c r="B1369" s="1073"/>
      <c r="C1369" s="1073"/>
      <c r="D1369" s="1089"/>
      <c r="E1369" s="1338">
        <v>1665</v>
      </c>
      <c r="F1369" s="1347"/>
      <c r="G1369" s="1339"/>
    </row>
    <row r="1370" spans="1:7" ht="18" customHeight="1" x14ac:dyDescent="0.15">
      <c r="A1370" s="1072" t="s">
        <v>2799</v>
      </c>
      <c r="B1370" s="1073"/>
      <c r="C1370" s="1073"/>
      <c r="D1370" s="1089"/>
      <c r="E1370" s="1342"/>
      <c r="F1370" s="1349"/>
      <c r="G1370" s="1343"/>
    </row>
    <row r="1371" spans="1:7" ht="18" customHeight="1" x14ac:dyDescent="0.15">
      <c r="A1371" s="1074" t="s">
        <v>2754</v>
      </c>
      <c r="B1371" s="1075"/>
      <c r="C1371" s="1075"/>
      <c r="D1371" s="1092"/>
      <c r="E1371" s="1238">
        <v>2033</v>
      </c>
      <c r="F1371" s="1239"/>
      <c r="G1371" s="1240"/>
    </row>
    <row r="1372" spans="1:7" ht="18" customHeight="1" x14ac:dyDescent="0.15">
      <c r="A1372" s="1072" t="s">
        <v>2800</v>
      </c>
      <c r="B1372" s="1073"/>
      <c r="C1372" s="1073"/>
      <c r="D1372" s="1089"/>
      <c r="E1372" s="1338">
        <v>2033</v>
      </c>
      <c r="F1372" s="1347"/>
      <c r="G1372" s="1339"/>
    </row>
    <row r="1373" spans="1:7" ht="26.25" customHeight="1" x14ac:dyDescent="0.15">
      <c r="A1373" s="1072" t="s">
        <v>2801</v>
      </c>
      <c r="B1373" s="1073"/>
      <c r="C1373" s="1073"/>
      <c r="D1373" s="1089"/>
      <c r="E1373" s="1353"/>
      <c r="F1373" s="1354"/>
      <c r="G1373" s="1355"/>
    </row>
    <row r="1374" spans="1:7" ht="18" customHeight="1" x14ac:dyDescent="0.15">
      <c r="A1374" s="1074" t="s">
        <v>2758</v>
      </c>
      <c r="B1374" s="1075"/>
      <c r="C1374" s="1075"/>
      <c r="D1374" s="1092"/>
      <c r="E1374" s="1238">
        <v>400</v>
      </c>
      <c r="F1374" s="1239"/>
      <c r="G1374" s="1240"/>
    </row>
    <row r="1375" spans="1:7" ht="26.25" customHeight="1" x14ac:dyDescent="0.15">
      <c r="A1375" s="1072" t="s">
        <v>2802</v>
      </c>
      <c r="B1375" s="1073"/>
      <c r="C1375" s="1073"/>
      <c r="D1375" s="1089"/>
      <c r="E1375" s="1338">
        <v>400</v>
      </c>
      <c r="F1375" s="1347"/>
      <c r="G1375" s="1339"/>
    </row>
    <row r="1376" spans="1:7" ht="18" customHeight="1" x14ac:dyDescent="0.15">
      <c r="A1376" s="1072" t="s">
        <v>2803</v>
      </c>
      <c r="B1376" s="1073"/>
      <c r="C1376" s="1073"/>
      <c r="D1376" s="1089"/>
      <c r="E1376" s="1342"/>
      <c r="F1376" s="1349"/>
      <c r="G1376" s="1343"/>
    </row>
    <row r="1377" spans="1:17" ht="18" customHeight="1" x14ac:dyDescent="0.15">
      <c r="A1377" s="1074" t="s">
        <v>2760</v>
      </c>
      <c r="B1377" s="1075"/>
      <c r="C1377" s="1075"/>
      <c r="D1377" s="1092"/>
      <c r="E1377" s="1238">
        <v>1438</v>
      </c>
      <c r="F1377" s="1239"/>
      <c r="G1377" s="1240"/>
    </row>
    <row r="1378" spans="1:17" ht="18" customHeight="1" x14ac:dyDescent="0.15">
      <c r="A1378" s="1072" t="s">
        <v>2804</v>
      </c>
      <c r="B1378" s="1073"/>
      <c r="C1378" s="1073"/>
      <c r="D1378" s="1089"/>
      <c r="E1378" s="1338">
        <v>1438</v>
      </c>
      <c r="F1378" s="1347"/>
      <c r="G1378" s="1339"/>
    </row>
    <row r="1379" spans="1:17" ht="18" customHeight="1" x14ac:dyDescent="0.15">
      <c r="A1379" s="1072" t="s">
        <v>2805</v>
      </c>
      <c r="B1379" s="1073"/>
      <c r="C1379" s="1073"/>
      <c r="D1379" s="1089"/>
      <c r="E1379" s="1342"/>
      <c r="F1379" s="1349"/>
      <c r="G1379" s="1343"/>
    </row>
    <row r="1380" spans="1:17" ht="18" customHeight="1" x14ac:dyDescent="0.15">
      <c r="A1380" s="1074" t="s">
        <v>1452</v>
      </c>
      <c r="B1380" s="1075"/>
      <c r="C1380" s="1075"/>
      <c r="D1380" s="1092"/>
      <c r="E1380" s="1238">
        <v>75</v>
      </c>
      <c r="F1380" s="1239"/>
      <c r="G1380" s="1240"/>
    </row>
    <row r="1381" spans="1:17" ht="26.25" customHeight="1" x14ac:dyDescent="0.15">
      <c r="A1381" s="1350" t="s">
        <v>2806</v>
      </c>
      <c r="B1381" s="1351"/>
      <c r="C1381" s="1351"/>
      <c r="D1381" s="1352"/>
      <c r="E1381" s="130">
        <v>75</v>
      </c>
      <c r="F1381" s="131"/>
      <c r="G1381" s="132"/>
    </row>
    <row r="1382" spans="1:17" ht="18" customHeight="1" x14ac:dyDescent="0.15">
      <c r="A1382" s="1072" t="s">
        <v>1480</v>
      </c>
      <c r="B1382" s="1073"/>
      <c r="C1382" s="1073"/>
      <c r="D1382" s="1089"/>
      <c r="E1382" s="1342"/>
      <c r="F1382" s="1349"/>
      <c r="G1382" s="1343"/>
    </row>
    <row r="1383" spans="1:17" ht="18" customHeight="1" x14ac:dyDescent="0.15">
      <c r="A1383" s="1074" t="s">
        <v>1442</v>
      </c>
      <c r="B1383" s="1075"/>
      <c r="C1383" s="1075"/>
      <c r="D1383" s="1092"/>
      <c r="E1383" s="1238">
        <v>408</v>
      </c>
      <c r="F1383" s="1239"/>
      <c r="G1383" s="1240"/>
    </row>
    <row r="1384" spans="1:17" ht="18" customHeight="1" x14ac:dyDescent="0.15">
      <c r="A1384" s="1072" t="s">
        <v>1481</v>
      </c>
      <c r="B1384" s="1073"/>
      <c r="C1384" s="1073"/>
      <c r="D1384" s="1089"/>
      <c r="E1384" s="1338">
        <v>408</v>
      </c>
      <c r="F1384" s="1347"/>
      <c r="G1384" s="1339"/>
    </row>
    <row r="1385" spans="1:17" ht="18" customHeight="1" x14ac:dyDescent="0.15">
      <c r="A1385" s="1072" t="s">
        <v>2807</v>
      </c>
      <c r="B1385" s="1073"/>
      <c r="C1385" s="1073"/>
      <c r="D1385" s="1089"/>
      <c r="E1385" s="1342"/>
      <c r="F1385" s="1349"/>
      <c r="G1385" s="1343"/>
    </row>
    <row r="1386" spans="1:17" ht="18" customHeight="1" x14ac:dyDescent="0.15">
      <c r="A1386" s="1074" t="s">
        <v>2751</v>
      </c>
      <c r="B1386" s="1075"/>
      <c r="C1386" s="1075"/>
      <c r="D1386" s="1092"/>
      <c r="E1386" s="1238">
        <v>4116</v>
      </c>
      <c r="F1386" s="1239"/>
      <c r="G1386" s="1240"/>
    </row>
    <row r="1387" spans="1:17" ht="17.75" customHeight="1" x14ac:dyDescent="0.15">
      <c r="A1387" s="1072" t="s">
        <v>2808</v>
      </c>
      <c r="B1387" s="1073"/>
      <c r="C1387" s="1073"/>
      <c r="D1387" s="1089"/>
      <c r="E1387" s="1338">
        <v>4116</v>
      </c>
      <c r="F1387" s="1347"/>
      <c r="G1387" s="1339"/>
    </row>
    <row r="1388" spans="1:17" ht="2" customHeight="1" x14ac:dyDescent="0.15"/>
    <row r="1389" spans="1:17" ht="17.75" customHeight="1" x14ac:dyDescent="0.15">
      <c r="A1389" s="1072" t="s">
        <v>1448</v>
      </c>
      <c r="B1389" s="1073"/>
      <c r="C1389" s="1073"/>
      <c r="D1389" s="1089"/>
      <c r="E1389" s="1356">
        <v>674330.33</v>
      </c>
      <c r="F1389" s="1357"/>
      <c r="G1389" s="1358"/>
    </row>
    <row r="1390" spans="1:17" ht="17.75" customHeight="1" x14ac:dyDescent="0.15">
      <c r="A1390" s="1081" t="s">
        <v>2809</v>
      </c>
      <c r="B1390" s="1094"/>
      <c r="C1390" s="1081" t="s">
        <v>2810</v>
      </c>
      <c r="D1390" s="1082"/>
      <c r="E1390" s="1082"/>
      <c r="F1390" s="1094"/>
      <c r="G1390" s="1081" t="s">
        <v>2811</v>
      </c>
      <c r="H1390" s="1082"/>
      <c r="I1390" s="1082"/>
      <c r="J1390" s="1082"/>
      <c r="K1390" s="1094"/>
      <c r="L1390" s="1081" t="s">
        <v>2812</v>
      </c>
      <c r="M1390" s="1082"/>
      <c r="N1390" s="1082"/>
      <c r="O1390" s="1094"/>
      <c r="P1390" s="1081" t="s">
        <v>2813</v>
      </c>
      <c r="Q1390" s="1094"/>
    </row>
    <row r="1391" spans="1:17" ht="18" customHeight="1" x14ac:dyDescent="0.15">
      <c r="A1391" s="1072" t="s">
        <v>2814</v>
      </c>
      <c r="B1391" s="1089"/>
      <c r="C1391" s="1076"/>
      <c r="D1391" s="1077"/>
      <c r="E1391" s="1077"/>
      <c r="F1391" s="1101"/>
      <c r="G1391" s="1076"/>
      <c r="H1391" s="1077"/>
      <c r="I1391" s="1077"/>
      <c r="J1391" s="1077"/>
      <c r="K1391" s="1101"/>
      <c r="L1391" s="1076"/>
      <c r="M1391" s="1077"/>
      <c r="N1391" s="1077"/>
      <c r="O1391" s="1101"/>
      <c r="P1391" s="1076"/>
      <c r="Q1391" s="1101"/>
    </row>
    <row r="1392" spans="1:17" ht="18" customHeight="1" x14ac:dyDescent="0.15">
      <c r="A1392" s="1081" t="s">
        <v>2815</v>
      </c>
      <c r="B1392" s="1094"/>
      <c r="C1392" s="1076"/>
      <c r="D1392" s="1077"/>
      <c r="E1392" s="1077"/>
      <c r="F1392" s="1101"/>
      <c r="G1392" s="1081" t="s">
        <v>2816</v>
      </c>
      <c r="H1392" s="1082"/>
      <c r="I1392" s="1082"/>
      <c r="J1392" s="1082"/>
      <c r="K1392" s="1094"/>
      <c r="L1392" s="1076"/>
      <c r="M1392" s="1077"/>
      <c r="N1392" s="1077"/>
      <c r="O1392" s="1101"/>
      <c r="P1392" s="1193">
        <v>-133</v>
      </c>
      <c r="Q1392" s="1194"/>
    </row>
    <row r="1393" spans="1:17" ht="18" customHeight="1" x14ac:dyDescent="0.15">
      <c r="A1393" s="1081" t="s">
        <v>2817</v>
      </c>
      <c r="B1393" s="1094"/>
      <c r="C1393" s="1076"/>
      <c r="D1393" s="1077"/>
      <c r="E1393" s="1077"/>
      <c r="F1393" s="1101"/>
      <c r="G1393" s="1081" t="s">
        <v>2816</v>
      </c>
      <c r="H1393" s="1082"/>
      <c r="I1393" s="1082"/>
      <c r="J1393" s="1082"/>
      <c r="K1393" s="1094"/>
      <c r="L1393" s="1076"/>
      <c r="M1393" s="1077"/>
      <c r="N1393" s="1077"/>
      <c r="O1393" s="1101"/>
      <c r="P1393" s="1193">
        <v>-74</v>
      </c>
      <c r="Q1393" s="1194"/>
    </row>
    <row r="1394" spans="1:17" ht="18" customHeight="1" x14ac:dyDescent="0.15">
      <c r="A1394" s="1081" t="s">
        <v>2818</v>
      </c>
      <c r="B1394" s="1094"/>
      <c r="C1394" s="1076"/>
      <c r="D1394" s="1077"/>
      <c r="E1394" s="1077"/>
      <c r="F1394" s="1101"/>
      <c r="G1394" s="1081" t="s">
        <v>2816</v>
      </c>
      <c r="H1394" s="1082"/>
      <c r="I1394" s="1082"/>
      <c r="J1394" s="1082"/>
      <c r="K1394" s="1094"/>
      <c r="L1394" s="1076"/>
      <c r="M1394" s="1077"/>
      <c r="N1394" s="1077"/>
      <c r="O1394" s="1101"/>
      <c r="P1394" s="1193">
        <v>-3</v>
      </c>
      <c r="Q1394" s="1194"/>
    </row>
    <row r="1395" spans="1:17" ht="18" customHeight="1" x14ac:dyDescent="0.15">
      <c r="A1395" s="1081" t="s">
        <v>2819</v>
      </c>
      <c r="B1395" s="1094"/>
      <c r="C1395" s="1076"/>
      <c r="D1395" s="1077"/>
      <c r="E1395" s="1077"/>
      <c r="F1395" s="1101"/>
      <c r="G1395" s="1081" t="s">
        <v>2816</v>
      </c>
      <c r="H1395" s="1082"/>
      <c r="I1395" s="1082"/>
      <c r="J1395" s="1082"/>
      <c r="K1395" s="1094"/>
      <c r="L1395" s="1076"/>
      <c r="M1395" s="1077"/>
      <c r="N1395" s="1077"/>
      <c r="O1395" s="1101"/>
      <c r="P1395" s="1193">
        <v>-53</v>
      </c>
      <c r="Q1395" s="1194"/>
    </row>
    <row r="1396" spans="1:17" ht="18" customHeight="1" x14ac:dyDescent="0.15">
      <c r="A1396" s="1081" t="s">
        <v>2820</v>
      </c>
      <c r="B1396" s="1094"/>
      <c r="C1396" s="1076"/>
      <c r="D1396" s="1077"/>
      <c r="E1396" s="1077"/>
      <c r="F1396" s="1101"/>
      <c r="G1396" s="1081" t="s">
        <v>2816</v>
      </c>
      <c r="H1396" s="1082"/>
      <c r="I1396" s="1082"/>
      <c r="J1396" s="1082"/>
      <c r="K1396" s="1094"/>
      <c r="L1396" s="1076"/>
      <c r="M1396" s="1077"/>
      <c r="N1396" s="1077"/>
      <c r="O1396" s="1101"/>
      <c r="P1396" s="1193">
        <v>-71</v>
      </c>
      <c r="Q1396" s="1194"/>
    </row>
    <row r="1397" spans="1:17" ht="18" customHeight="1" x14ac:dyDescent="0.15">
      <c r="A1397" s="1081" t="s">
        <v>2821</v>
      </c>
      <c r="B1397" s="1094"/>
      <c r="C1397" s="1076"/>
      <c r="D1397" s="1077"/>
      <c r="E1397" s="1077"/>
      <c r="F1397" s="1101"/>
      <c r="G1397" s="1081" t="s">
        <v>2816</v>
      </c>
      <c r="H1397" s="1082"/>
      <c r="I1397" s="1082"/>
      <c r="J1397" s="1082"/>
      <c r="K1397" s="1094"/>
      <c r="L1397" s="1076"/>
      <c r="M1397" s="1077"/>
      <c r="N1397" s="1077"/>
      <c r="O1397" s="1101"/>
      <c r="P1397" s="1193">
        <v>-23</v>
      </c>
      <c r="Q1397" s="1194"/>
    </row>
    <row r="1398" spans="1:17" ht="18" customHeight="1" x14ac:dyDescent="0.15">
      <c r="A1398" s="1081" t="s">
        <v>2822</v>
      </c>
      <c r="B1398" s="1094"/>
      <c r="C1398" s="1076"/>
      <c r="D1398" s="1077"/>
      <c r="E1398" s="1077"/>
      <c r="F1398" s="1101"/>
      <c r="G1398" s="1081" t="s">
        <v>2816</v>
      </c>
      <c r="H1398" s="1082"/>
      <c r="I1398" s="1082"/>
      <c r="J1398" s="1082"/>
      <c r="K1398" s="1094"/>
      <c r="L1398" s="1076"/>
      <c r="M1398" s="1077"/>
      <c r="N1398" s="1077"/>
      <c r="O1398" s="1101"/>
      <c r="P1398" s="1193">
        <v>-73</v>
      </c>
      <c r="Q1398" s="1194"/>
    </row>
    <row r="1399" spans="1:17" ht="18" customHeight="1" x14ac:dyDescent="0.15">
      <c r="A1399" s="1081" t="s">
        <v>2823</v>
      </c>
      <c r="B1399" s="1094"/>
      <c r="C1399" s="1076"/>
      <c r="D1399" s="1077"/>
      <c r="E1399" s="1077"/>
      <c r="F1399" s="1101"/>
      <c r="G1399" s="1081" t="s">
        <v>2816</v>
      </c>
      <c r="H1399" s="1082"/>
      <c r="I1399" s="1082"/>
      <c r="J1399" s="1082"/>
      <c r="K1399" s="1094"/>
      <c r="L1399" s="1076"/>
      <c r="M1399" s="1077"/>
      <c r="N1399" s="1077"/>
      <c r="O1399" s="1101"/>
      <c r="P1399" s="1193">
        <v>-2</v>
      </c>
      <c r="Q1399" s="1194"/>
    </row>
    <row r="1400" spans="1:17" ht="18" customHeight="1" x14ac:dyDescent="0.15">
      <c r="A1400" s="1081" t="s">
        <v>2824</v>
      </c>
      <c r="B1400" s="1094"/>
      <c r="C1400" s="1076"/>
      <c r="D1400" s="1077"/>
      <c r="E1400" s="1077"/>
      <c r="F1400" s="1101"/>
      <c r="G1400" s="1081" t="s">
        <v>2816</v>
      </c>
      <c r="H1400" s="1082"/>
      <c r="I1400" s="1082"/>
      <c r="J1400" s="1082"/>
      <c r="K1400" s="1094"/>
      <c r="L1400" s="1076"/>
      <c r="M1400" s="1077"/>
      <c r="N1400" s="1077"/>
      <c r="O1400" s="1101"/>
      <c r="P1400" s="1193">
        <v>-6</v>
      </c>
      <c r="Q1400" s="1194"/>
    </row>
    <row r="1401" spans="1:17" ht="18" customHeight="1" x14ac:dyDescent="0.15">
      <c r="A1401" s="1081" t="s">
        <v>2825</v>
      </c>
      <c r="B1401" s="1094"/>
      <c r="C1401" s="1076"/>
      <c r="D1401" s="1077"/>
      <c r="E1401" s="1077"/>
      <c r="F1401" s="1101"/>
      <c r="G1401" s="1081" t="s">
        <v>2816</v>
      </c>
      <c r="H1401" s="1082"/>
      <c r="I1401" s="1082"/>
      <c r="J1401" s="1082"/>
      <c r="K1401" s="1094"/>
      <c r="L1401" s="1076"/>
      <c r="M1401" s="1077"/>
      <c r="N1401" s="1077"/>
      <c r="O1401" s="1101"/>
      <c r="P1401" s="1193">
        <v>-83</v>
      </c>
      <c r="Q1401" s="1194"/>
    </row>
    <row r="1402" spans="1:17" ht="18" customHeight="1" x14ac:dyDescent="0.15">
      <c r="A1402" s="1072" t="s">
        <v>2826</v>
      </c>
      <c r="B1402" s="1089"/>
      <c r="C1402" s="1076"/>
      <c r="D1402" s="1077"/>
      <c r="E1402" s="1077"/>
      <c r="F1402" s="1101"/>
      <c r="G1402" s="1076"/>
      <c r="H1402" s="1077"/>
      <c r="I1402" s="1077"/>
      <c r="J1402" s="1077"/>
      <c r="K1402" s="1101"/>
      <c r="L1402" s="1076"/>
      <c r="M1402" s="1077"/>
      <c r="N1402" s="1077"/>
      <c r="O1402" s="1101"/>
      <c r="P1402" s="1202">
        <v>-521</v>
      </c>
      <c r="Q1402" s="1203"/>
    </row>
    <row r="1403" spans="1:17" ht="18" customHeight="1" x14ac:dyDescent="0.15">
      <c r="A1403" s="1072" t="s">
        <v>2827</v>
      </c>
      <c r="B1403" s="1089"/>
      <c r="C1403" s="1076"/>
      <c r="D1403" s="1077"/>
      <c r="E1403" s="1077"/>
      <c r="F1403" s="1101"/>
      <c r="G1403" s="1076"/>
      <c r="H1403" s="1077"/>
      <c r="I1403" s="1077"/>
      <c r="J1403" s="1077"/>
      <c r="K1403" s="1101"/>
      <c r="L1403" s="1076"/>
      <c r="M1403" s="1077"/>
      <c r="N1403" s="1077"/>
      <c r="O1403" s="1101"/>
      <c r="P1403" s="1076"/>
      <c r="Q1403" s="1101"/>
    </row>
    <row r="1404" spans="1:17" ht="18" customHeight="1" x14ac:dyDescent="0.15">
      <c r="A1404" s="1081" t="s">
        <v>2828</v>
      </c>
      <c r="B1404" s="1094"/>
      <c r="C1404" s="1076"/>
      <c r="D1404" s="1077"/>
      <c r="E1404" s="1077"/>
      <c r="F1404" s="1101"/>
      <c r="G1404" s="1081" t="s">
        <v>2829</v>
      </c>
      <c r="H1404" s="1082"/>
      <c r="I1404" s="1082"/>
      <c r="J1404" s="1082"/>
      <c r="K1404" s="1094"/>
      <c r="L1404" s="1250">
        <v>55082</v>
      </c>
      <c r="M1404" s="1251"/>
      <c r="N1404" s="1251"/>
      <c r="O1404" s="1252"/>
      <c r="P1404" s="1193">
        <v>-25</v>
      </c>
      <c r="Q1404" s="1194"/>
    </row>
    <row r="1405" spans="1:17" ht="18" customHeight="1" x14ac:dyDescent="0.15">
      <c r="A1405" s="1072" t="s">
        <v>2830</v>
      </c>
      <c r="B1405" s="1089"/>
      <c r="C1405" s="1076"/>
      <c r="D1405" s="1077"/>
      <c r="E1405" s="1077"/>
      <c r="F1405" s="1101"/>
      <c r="G1405" s="1076"/>
      <c r="H1405" s="1077"/>
      <c r="I1405" s="1077"/>
      <c r="J1405" s="1077"/>
      <c r="K1405" s="1101"/>
      <c r="L1405" s="1076"/>
      <c r="M1405" s="1077"/>
      <c r="N1405" s="1077"/>
      <c r="O1405" s="1101"/>
      <c r="P1405" s="1202">
        <v>-25</v>
      </c>
      <c r="Q1405" s="1203"/>
    </row>
    <row r="1406" spans="1:17" ht="18" customHeight="1" x14ac:dyDescent="0.15">
      <c r="A1406" s="1072" t="s">
        <v>2831</v>
      </c>
      <c r="B1406" s="1089"/>
      <c r="C1406" s="1076"/>
      <c r="D1406" s="1077"/>
      <c r="E1406" s="1077"/>
      <c r="F1406" s="1101"/>
      <c r="G1406" s="1076"/>
      <c r="H1406" s="1077"/>
      <c r="I1406" s="1077"/>
      <c r="J1406" s="1077"/>
      <c r="K1406" s="1101"/>
      <c r="L1406" s="1076"/>
      <c r="M1406" s="1077"/>
      <c r="N1406" s="1077"/>
      <c r="O1406" s="1101"/>
      <c r="P1406" s="1076"/>
      <c r="Q1406" s="1101"/>
    </row>
    <row r="1407" spans="1:17" ht="18" customHeight="1" x14ac:dyDescent="0.15">
      <c r="A1407" s="1081" t="s">
        <v>2832</v>
      </c>
      <c r="B1407" s="1094"/>
      <c r="C1407" s="1076"/>
      <c r="D1407" s="1077"/>
      <c r="E1407" s="1077"/>
      <c r="F1407" s="1101"/>
      <c r="G1407" s="1081" t="s">
        <v>2816</v>
      </c>
      <c r="H1407" s="1082"/>
      <c r="I1407" s="1082"/>
      <c r="J1407" s="1082"/>
      <c r="K1407" s="1094"/>
      <c r="L1407" s="1076"/>
      <c r="M1407" s="1077"/>
      <c r="N1407" s="1077"/>
      <c r="O1407" s="1101"/>
      <c r="P1407" s="1193">
        <v>-48</v>
      </c>
      <c r="Q1407" s="1194"/>
    </row>
    <row r="1408" spans="1:17" ht="18" customHeight="1" x14ac:dyDescent="0.15">
      <c r="A1408" s="1072" t="s">
        <v>2833</v>
      </c>
      <c r="B1408" s="1089"/>
      <c r="C1408" s="1076"/>
      <c r="D1408" s="1077"/>
      <c r="E1408" s="1077"/>
      <c r="F1408" s="1101"/>
      <c r="G1408" s="1076"/>
      <c r="H1408" s="1077"/>
      <c r="I1408" s="1077"/>
      <c r="J1408" s="1077"/>
      <c r="K1408" s="1101"/>
      <c r="L1408" s="1076"/>
      <c r="M1408" s="1077"/>
      <c r="N1408" s="1077"/>
      <c r="O1408" s="1101"/>
      <c r="P1408" s="1202">
        <v>-48</v>
      </c>
      <c r="Q1408" s="1203"/>
    </row>
    <row r="1409" spans="1:17" ht="18" customHeight="1" x14ac:dyDescent="0.15">
      <c r="A1409" s="1072" t="s">
        <v>2834</v>
      </c>
      <c r="B1409" s="1089"/>
      <c r="C1409" s="1076"/>
      <c r="D1409" s="1077"/>
      <c r="E1409" s="1077"/>
      <c r="F1409" s="1101"/>
      <c r="G1409" s="1076"/>
      <c r="H1409" s="1077"/>
      <c r="I1409" s="1077"/>
      <c r="J1409" s="1077"/>
      <c r="K1409" s="1101"/>
      <c r="L1409" s="1076"/>
      <c r="M1409" s="1077"/>
      <c r="N1409" s="1077"/>
      <c r="O1409" s="1101"/>
      <c r="P1409" s="1076"/>
      <c r="Q1409" s="1101"/>
    </row>
    <row r="1410" spans="1:17" ht="18" customHeight="1" x14ac:dyDescent="0.15">
      <c r="A1410" s="1081" t="s">
        <v>2835</v>
      </c>
      <c r="B1410" s="1094"/>
      <c r="C1410" s="1076"/>
      <c r="D1410" s="1077"/>
      <c r="E1410" s="1077"/>
      <c r="F1410" s="1101"/>
      <c r="G1410" s="1081" t="s">
        <v>2816</v>
      </c>
      <c r="H1410" s="1082"/>
      <c r="I1410" s="1082"/>
      <c r="J1410" s="1082"/>
      <c r="K1410" s="1094"/>
      <c r="L1410" s="1076"/>
      <c r="M1410" s="1077"/>
      <c r="N1410" s="1077"/>
      <c r="O1410" s="1101"/>
      <c r="P1410" s="1193">
        <v>-10</v>
      </c>
      <c r="Q1410" s="1194"/>
    </row>
    <row r="1411" spans="1:17" ht="18" customHeight="1" x14ac:dyDescent="0.15">
      <c r="A1411" s="1072" t="s">
        <v>2836</v>
      </c>
      <c r="B1411" s="1089"/>
      <c r="C1411" s="1076"/>
      <c r="D1411" s="1077"/>
      <c r="E1411" s="1077"/>
      <c r="F1411" s="1101"/>
      <c r="G1411" s="1076"/>
      <c r="H1411" s="1077"/>
      <c r="I1411" s="1077"/>
      <c r="J1411" s="1077"/>
      <c r="K1411" s="1101"/>
      <c r="L1411" s="1076"/>
      <c r="M1411" s="1077"/>
      <c r="N1411" s="1077"/>
      <c r="O1411" s="1101"/>
      <c r="P1411" s="1202">
        <v>-10</v>
      </c>
      <c r="Q1411" s="1203"/>
    </row>
    <row r="1412" spans="1:17" ht="17.75" customHeight="1" x14ac:dyDescent="0.15">
      <c r="A1412" s="1072" t="s">
        <v>2837</v>
      </c>
      <c r="B1412" s="1089"/>
      <c r="C1412" s="1076"/>
      <c r="D1412" s="1077"/>
      <c r="E1412" s="1077"/>
      <c r="F1412" s="1101"/>
      <c r="G1412" s="1076"/>
      <c r="H1412" s="1077"/>
      <c r="I1412" s="1077"/>
      <c r="J1412" s="1077"/>
      <c r="K1412" s="1101"/>
      <c r="L1412" s="1076"/>
      <c r="M1412" s="1077"/>
      <c r="N1412" s="1077"/>
      <c r="O1412" s="1101"/>
      <c r="P1412" s="1202">
        <v>-604</v>
      </c>
      <c r="Q1412" s="1203"/>
    </row>
    <row r="1413" spans="1:17" ht="2" customHeight="1" x14ac:dyDescent="0.15"/>
  </sheetData>
  <mergeCells count="6333">
    <mergeCell ref="B3:C3"/>
    <mergeCell ref="D3:E3"/>
    <mergeCell ref="F3:I3"/>
    <mergeCell ref="J3:N3"/>
    <mergeCell ref="O3:P3"/>
    <mergeCell ref="B4:C4"/>
    <mergeCell ref="D4:E4"/>
    <mergeCell ref="F4:I4"/>
    <mergeCell ref="J4:N4"/>
    <mergeCell ref="O4:P4"/>
    <mergeCell ref="A1:R1"/>
    <mergeCell ref="B2:C2"/>
    <mergeCell ref="D2:E2"/>
    <mergeCell ref="F2:I2"/>
    <mergeCell ref="J2:N2"/>
    <mergeCell ref="O2:P2"/>
    <mergeCell ref="B7:C7"/>
    <mergeCell ref="D7:E7"/>
    <mergeCell ref="F7:I7"/>
    <mergeCell ref="J7:N7"/>
    <mergeCell ref="O7:P7"/>
    <mergeCell ref="B8:C8"/>
    <mergeCell ref="D8:E8"/>
    <mergeCell ref="F8:I8"/>
    <mergeCell ref="J8:N8"/>
    <mergeCell ref="O8:P8"/>
    <mergeCell ref="B5:C5"/>
    <mergeCell ref="D5:E5"/>
    <mergeCell ref="F5:I5"/>
    <mergeCell ref="J5:N5"/>
    <mergeCell ref="O5:P5"/>
    <mergeCell ref="B6:C6"/>
    <mergeCell ref="D6:E6"/>
    <mergeCell ref="F6:I6"/>
    <mergeCell ref="J6:N6"/>
    <mergeCell ref="O6:P6"/>
    <mergeCell ref="B13:C13"/>
    <mergeCell ref="F13:I13"/>
    <mergeCell ref="J13:N13"/>
    <mergeCell ref="O13:P13"/>
    <mergeCell ref="B14:C14"/>
    <mergeCell ref="F14:I14"/>
    <mergeCell ref="J14:N14"/>
    <mergeCell ref="O14:P14"/>
    <mergeCell ref="B11:C11"/>
    <mergeCell ref="F11:I11"/>
    <mergeCell ref="J11:N11"/>
    <mergeCell ref="O11:P11"/>
    <mergeCell ref="B12:C12"/>
    <mergeCell ref="F12:I12"/>
    <mergeCell ref="J12:N12"/>
    <mergeCell ref="O12:P12"/>
    <mergeCell ref="B9:C9"/>
    <mergeCell ref="D9:E9"/>
    <mergeCell ref="F9:I9"/>
    <mergeCell ref="J9:N9"/>
    <mergeCell ref="O9:P9"/>
    <mergeCell ref="B10:C10"/>
    <mergeCell ref="D10:E15"/>
    <mergeCell ref="F10:I10"/>
    <mergeCell ref="J10:N10"/>
    <mergeCell ref="O10:P10"/>
    <mergeCell ref="B17:C17"/>
    <mergeCell ref="D17:E17"/>
    <mergeCell ref="F17:I17"/>
    <mergeCell ref="J17:N17"/>
    <mergeCell ref="O17:P17"/>
    <mergeCell ref="B18:C18"/>
    <mergeCell ref="D18:E18"/>
    <mergeCell ref="F18:I18"/>
    <mergeCell ref="J18:N18"/>
    <mergeCell ref="O18:P18"/>
    <mergeCell ref="B15:C15"/>
    <mergeCell ref="F15:I15"/>
    <mergeCell ref="J15:N15"/>
    <mergeCell ref="O15:P15"/>
    <mergeCell ref="B16:C16"/>
    <mergeCell ref="D16:E16"/>
    <mergeCell ref="F16:I16"/>
    <mergeCell ref="J16:N16"/>
    <mergeCell ref="O16:P16"/>
    <mergeCell ref="B21:C21"/>
    <mergeCell ref="D21:E21"/>
    <mergeCell ref="F21:I21"/>
    <mergeCell ref="J21:N21"/>
    <mergeCell ref="O21:P21"/>
    <mergeCell ref="B22:C22"/>
    <mergeCell ref="D22:E22"/>
    <mergeCell ref="F22:I22"/>
    <mergeCell ref="J22:N22"/>
    <mergeCell ref="O22:P22"/>
    <mergeCell ref="B19:C19"/>
    <mergeCell ref="D19:E19"/>
    <mergeCell ref="F19:I19"/>
    <mergeCell ref="J19:N19"/>
    <mergeCell ref="O19:P19"/>
    <mergeCell ref="B20:C20"/>
    <mergeCell ref="D20:E20"/>
    <mergeCell ref="F20:I20"/>
    <mergeCell ref="J20:N20"/>
    <mergeCell ref="O20:P20"/>
    <mergeCell ref="B27:C27"/>
    <mergeCell ref="D27:E27"/>
    <mergeCell ref="F27:I27"/>
    <mergeCell ref="J27:N27"/>
    <mergeCell ref="O27:P27"/>
    <mergeCell ref="B28:C28"/>
    <mergeCell ref="D28:E28"/>
    <mergeCell ref="F28:I28"/>
    <mergeCell ref="J28:N28"/>
    <mergeCell ref="O28:P28"/>
    <mergeCell ref="B25:C25"/>
    <mergeCell ref="F25:I25"/>
    <mergeCell ref="J25:N25"/>
    <mergeCell ref="B26:C26"/>
    <mergeCell ref="F26:I26"/>
    <mergeCell ref="J26:N26"/>
    <mergeCell ref="B23:C23"/>
    <mergeCell ref="D23:E23"/>
    <mergeCell ref="F23:I23"/>
    <mergeCell ref="J23:N23"/>
    <mergeCell ref="O23:P23"/>
    <mergeCell ref="B24:C24"/>
    <mergeCell ref="D24:E26"/>
    <mergeCell ref="F24:I24"/>
    <mergeCell ref="J24:N24"/>
    <mergeCell ref="O24:P26"/>
    <mergeCell ref="B33:C33"/>
    <mergeCell ref="D33:E33"/>
    <mergeCell ref="F33:I33"/>
    <mergeCell ref="J33:N33"/>
    <mergeCell ref="O33:P33"/>
    <mergeCell ref="B34:C34"/>
    <mergeCell ref="D34:E34"/>
    <mergeCell ref="F34:I34"/>
    <mergeCell ref="J34:N34"/>
    <mergeCell ref="O34:P34"/>
    <mergeCell ref="B31:C31"/>
    <mergeCell ref="F31:I31"/>
    <mergeCell ref="J31:N31"/>
    <mergeCell ref="B32:C32"/>
    <mergeCell ref="F32:I32"/>
    <mergeCell ref="J32:N32"/>
    <mergeCell ref="B29:C29"/>
    <mergeCell ref="D29:E29"/>
    <mergeCell ref="F29:I29"/>
    <mergeCell ref="J29:N29"/>
    <mergeCell ref="O29:P29"/>
    <mergeCell ref="B30:C30"/>
    <mergeCell ref="D30:E32"/>
    <mergeCell ref="F30:I30"/>
    <mergeCell ref="J30:N30"/>
    <mergeCell ref="O30:P32"/>
    <mergeCell ref="A37:B37"/>
    <mergeCell ref="D37:E37"/>
    <mergeCell ref="F37:J37"/>
    <mergeCell ref="K37:M37"/>
    <mergeCell ref="N37:P37"/>
    <mergeCell ref="A38:B38"/>
    <mergeCell ref="D38:E38"/>
    <mergeCell ref="F38:J38"/>
    <mergeCell ref="K38:M38"/>
    <mergeCell ref="N38:P38"/>
    <mergeCell ref="B35:C35"/>
    <mergeCell ref="D35:E35"/>
    <mergeCell ref="F35:I35"/>
    <mergeCell ref="J35:N35"/>
    <mergeCell ref="O35:P35"/>
    <mergeCell ref="B36:C36"/>
    <mergeCell ref="D36:E36"/>
    <mergeCell ref="F36:I36"/>
    <mergeCell ref="J36:N36"/>
    <mergeCell ref="O36:P36"/>
    <mergeCell ref="A41:B41"/>
    <mergeCell ref="D41:E41"/>
    <mergeCell ref="F41:J41"/>
    <mergeCell ref="K41:M41"/>
    <mergeCell ref="N41:P41"/>
    <mergeCell ref="A42:B42"/>
    <mergeCell ref="D42:E42"/>
    <mergeCell ref="F42:J42"/>
    <mergeCell ref="K42:M42"/>
    <mergeCell ref="N42:P42"/>
    <mergeCell ref="A39:B39"/>
    <mergeCell ref="D39:E39"/>
    <mergeCell ref="F39:J39"/>
    <mergeCell ref="K39:M39"/>
    <mergeCell ref="N39:P39"/>
    <mergeCell ref="A40:B40"/>
    <mergeCell ref="D40:E40"/>
    <mergeCell ref="F40:J40"/>
    <mergeCell ref="K40:M40"/>
    <mergeCell ref="N40:P40"/>
    <mergeCell ref="A45:B45"/>
    <mergeCell ref="D45:E45"/>
    <mergeCell ref="F45:J45"/>
    <mergeCell ref="K45:M45"/>
    <mergeCell ref="N45:P45"/>
    <mergeCell ref="A46:B46"/>
    <mergeCell ref="D46:E46"/>
    <mergeCell ref="F46:J46"/>
    <mergeCell ref="K46:M46"/>
    <mergeCell ref="N46:P46"/>
    <mergeCell ref="A43:B43"/>
    <mergeCell ref="D43:E43"/>
    <mergeCell ref="F43:J43"/>
    <mergeCell ref="K43:M43"/>
    <mergeCell ref="N43:P43"/>
    <mergeCell ref="A44:B44"/>
    <mergeCell ref="D44:E44"/>
    <mergeCell ref="F44:J44"/>
    <mergeCell ref="K44:M44"/>
    <mergeCell ref="N44:P44"/>
    <mergeCell ref="A49:B49"/>
    <mergeCell ref="C49:C50"/>
    <mergeCell ref="D49:E49"/>
    <mergeCell ref="F49:J49"/>
    <mergeCell ref="K49:M50"/>
    <mergeCell ref="N49:P49"/>
    <mergeCell ref="A50:B50"/>
    <mergeCell ref="D50:E50"/>
    <mergeCell ref="F50:J50"/>
    <mergeCell ref="N50:P50"/>
    <mergeCell ref="A47:B47"/>
    <mergeCell ref="D47:E47"/>
    <mergeCell ref="F47:J47"/>
    <mergeCell ref="K47:M47"/>
    <mergeCell ref="N47:P47"/>
    <mergeCell ref="A48:B48"/>
    <mergeCell ref="D48:E48"/>
    <mergeCell ref="F48:J48"/>
    <mergeCell ref="K48:M48"/>
    <mergeCell ref="N48:P48"/>
    <mergeCell ref="N52:P52"/>
    <mergeCell ref="A53:B53"/>
    <mergeCell ref="D53:E53"/>
    <mergeCell ref="F53:J53"/>
    <mergeCell ref="N53:P53"/>
    <mergeCell ref="A54:B54"/>
    <mergeCell ref="D54:E54"/>
    <mergeCell ref="F54:J54"/>
    <mergeCell ref="K54:M54"/>
    <mergeCell ref="N54:P54"/>
    <mergeCell ref="A51:B51"/>
    <mergeCell ref="D51:E51"/>
    <mergeCell ref="F51:J51"/>
    <mergeCell ref="K51:M51"/>
    <mergeCell ref="N51:P51"/>
    <mergeCell ref="A52:B52"/>
    <mergeCell ref="C52:C53"/>
    <mergeCell ref="D52:E52"/>
    <mergeCell ref="F52:J52"/>
    <mergeCell ref="K52:M53"/>
    <mergeCell ref="A57:B57"/>
    <mergeCell ref="D57:E57"/>
    <mergeCell ref="F57:J57"/>
    <mergeCell ref="K57:M57"/>
    <mergeCell ref="N57:P57"/>
    <mergeCell ref="A58:B58"/>
    <mergeCell ref="D58:E58"/>
    <mergeCell ref="F58:J58"/>
    <mergeCell ref="K58:M58"/>
    <mergeCell ref="N58:P58"/>
    <mergeCell ref="A55:B55"/>
    <mergeCell ref="D55:E55"/>
    <mergeCell ref="F55:J55"/>
    <mergeCell ref="K55:M55"/>
    <mergeCell ref="N55:P55"/>
    <mergeCell ref="A56:B56"/>
    <mergeCell ref="D56:E56"/>
    <mergeCell ref="F56:J56"/>
    <mergeCell ref="K56:M56"/>
    <mergeCell ref="N56:P56"/>
    <mergeCell ref="A61:B61"/>
    <mergeCell ref="C61:C62"/>
    <mergeCell ref="D61:E61"/>
    <mergeCell ref="F61:J61"/>
    <mergeCell ref="K61:M62"/>
    <mergeCell ref="N61:P61"/>
    <mergeCell ref="A62:B62"/>
    <mergeCell ref="D62:E62"/>
    <mergeCell ref="F62:J62"/>
    <mergeCell ref="N62:P62"/>
    <mergeCell ref="A59:B59"/>
    <mergeCell ref="D59:E59"/>
    <mergeCell ref="F59:J59"/>
    <mergeCell ref="K59:M59"/>
    <mergeCell ref="N59:P59"/>
    <mergeCell ref="A60:B60"/>
    <mergeCell ref="D60:E60"/>
    <mergeCell ref="F60:J60"/>
    <mergeCell ref="K60:M60"/>
    <mergeCell ref="N60:P60"/>
    <mergeCell ref="A65:B65"/>
    <mergeCell ref="D65:E65"/>
    <mergeCell ref="F65:J65"/>
    <mergeCell ref="K65:M65"/>
    <mergeCell ref="N65:P65"/>
    <mergeCell ref="A66:B66"/>
    <mergeCell ref="D66:E66"/>
    <mergeCell ref="F66:J66"/>
    <mergeCell ref="K66:M66"/>
    <mergeCell ref="N66:P66"/>
    <mergeCell ref="A63:B63"/>
    <mergeCell ref="D63:E63"/>
    <mergeCell ref="F63:J63"/>
    <mergeCell ref="K63:M63"/>
    <mergeCell ref="N63:P63"/>
    <mergeCell ref="A64:B64"/>
    <mergeCell ref="D64:E64"/>
    <mergeCell ref="F64:J64"/>
    <mergeCell ref="K64:M64"/>
    <mergeCell ref="N64:P64"/>
    <mergeCell ref="A69:B69"/>
    <mergeCell ref="D69:E69"/>
    <mergeCell ref="F69:J69"/>
    <mergeCell ref="K69:M69"/>
    <mergeCell ref="N69:P69"/>
    <mergeCell ref="A70:B70"/>
    <mergeCell ref="D70:E70"/>
    <mergeCell ref="F70:J70"/>
    <mergeCell ref="K70:M70"/>
    <mergeCell ref="N70:P70"/>
    <mergeCell ref="A67:B67"/>
    <mergeCell ref="D67:E67"/>
    <mergeCell ref="F67:J67"/>
    <mergeCell ref="K67:M67"/>
    <mergeCell ref="N67:P67"/>
    <mergeCell ref="A68:B68"/>
    <mergeCell ref="D68:E68"/>
    <mergeCell ref="F68:J68"/>
    <mergeCell ref="K68:M68"/>
    <mergeCell ref="N68:P68"/>
    <mergeCell ref="A75:B75"/>
    <mergeCell ref="D75:E75"/>
    <mergeCell ref="F75:J75"/>
    <mergeCell ref="K75:M75"/>
    <mergeCell ref="N75:P75"/>
    <mergeCell ref="A76:B76"/>
    <mergeCell ref="D76:E76"/>
    <mergeCell ref="F76:J76"/>
    <mergeCell ref="K76:M76"/>
    <mergeCell ref="N76:P76"/>
    <mergeCell ref="A73:R73"/>
    <mergeCell ref="A74:B74"/>
    <mergeCell ref="D74:E74"/>
    <mergeCell ref="F74:J74"/>
    <mergeCell ref="K74:M74"/>
    <mergeCell ref="N74:P74"/>
    <mergeCell ref="A71:B71"/>
    <mergeCell ref="D71:E71"/>
    <mergeCell ref="F71:J71"/>
    <mergeCell ref="K71:M71"/>
    <mergeCell ref="N71:P71"/>
    <mergeCell ref="A72:B72"/>
    <mergeCell ref="D72:E72"/>
    <mergeCell ref="F72:J72"/>
    <mergeCell ref="K72:M72"/>
    <mergeCell ref="N72:P72"/>
    <mergeCell ref="A79:B79"/>
    <mergeCell ref="D79:E79"/>
    <mergeCell ref="F79:J79"/>
    <mergeCell ref="K79:M79"/>
    <mergeCell ref="N79:P79"/>
    <mergeCell ref="A80:B80"/>
    <mergeCell ref="D80:E80"/>
    <mergeCell ref="F80:J80"/>
    <mergeCell ref="K80:M80"/>
    <mergeCell ref="N80:P80"/>
    <mergeCell ref="A77:B77"/>
    <mergeCell ref="D77:E77"/>
    <mergeCell ref="F77:J77"/>
    <mergeCell ref="K77:M77"/>
    <mergeCell ref="N77:P77"/>
    <mergeCell ref="A78:B78"/>
    <mergeCell ref="D78:E78"/>
    <mergeCell ref="F78:J78"/>
    <mergeCell ref="K78:M78"/>
    <mergeCell ref="N78:P78"/>
    <mergeCell ref="A83:B83"/>
    <mergeCell ref="D83:E83"/>
    <mergeCell ref="F83:J83"/>
    <mergeCell ref="K83:M83"/>
    <mergeCell ref="N83:P83"/>
    <mergeCell ref="A84:B84"/>
    <mergeCell ref="D84:E84"/>
    <mergeCell ref="F84:J84"/>
    <mergeCell ref="K84:M84"/>
    <mergeCell ref="N84:P84"/>
    <mergeCell ref="A81:B81"/>
    <mergeCell ref="D81:E81"/>
    <mergeCell ref="F81:J81"/>
    <mergeCell ref="K81:M81"/>
    <mergeCell ref="N81:P81"/>
    <mergeCell ref="A82:B82"/>
    <mergeCell ref="D82:E82"/>
    <mergeCell ref="F82:J82"/>
    <mergeCell ref="K82:M82"/>
    <mergeCell ref="N82:P82"/>
    <mergeCell ref="A87:B87"/>
    <mergeCell ref="C87:C88"/>
    <mergeCell ref="D87:E87"/>
    <mergeCell ref="F87:J87"/>
    <mergeCell ref="K87:M88"/>
    <mergeCell ref="N87:P87"/>
    <mergeCell ref="A88:B88"/>
    <mergeCell ref="D88:E88"/>
    <mergeCell ref="F88:J88"/>
    <mergeCell ref="N88:P88"/>
    <mergeCell ref="A85:B85"/>
    <mergeCell ref="D85:E85"/>
    <mergeCell ref="F85:J85"/>
    <mergeCell ref="K85:M85"/>
    <mergeCell ref="N85:P85"/>
    <mergeCell ref="A86:B86"/>
    <mergeCell ref="D86:E86"/>
    <mergeCell ref="F86:J86"/>
    <mergeCell ref="K86:M86"/>
    <mergeCell ref="N86:P86"/>
    <mergeCell ref="A91:B91"/>
    <mergeCell ref="D91:E91"/>
    <mergeCell ref="F91:J91"/>
    <mergeCell ref="K91:M91"/>
    <mergeCell ref="N91:P91"/>
    <mergeCell ref="A92:B92"/>
    <mergeCell ref="D92:E92"/>
    <mergeCell ref="F92:J92"/>
    <mergeCell ref="K92:M92"/>
    <mergeCell ref="N92:P92"/>
    <mergeCell ref="A89:B89"/>
    <mergeCell ref="D89:E89"/>
    <mergeCell ref="F89:J89"/>
    <mergeCell ref="K89:M89"/>
    <mergeCell ref="N89:P89"/>
    <mergeCell ref="A90:B90"/>
    <mergeCell ref="D90:E90"/>
    <mergeCell ref="F90:J90"/>
    <mergeCell ref="K90:M90"/>
    <mergeCell ref="N90:P90"/>
    <mergeCell ref="A95:B95"/>
    <mergeCell ref="D95:E95"/>
    <mergeCell ref="F95:J95"/>
    <mergeCell ref="K95:M95"/>
    <mergeCell ref="N95:P95"/>
    <mergeCell ref="A96:B96"/>
    <mergeCell ref="C96:C99"/>
    <mergeCell ref="D96:E96"/>
    <mergeCell ref="F96:J96"/>
    <mergeCell ref="K96:M99"/>
    <mergeCell ref="A93:B93"/>
    <mergeCell ref="D93:E93"/>
    <mergeCell ref="F93:J93"/>
    <mergeCell ref="K93:M93"/>
    <mergeCell ref="N93:P93"/>
    <mergeCell ref="A94:B94"/>
    <mergeCell ref="D94:E94"/>
    <mergeCell ref="F94:J94"/>
    <mergeCell ref="K94:M94"/>
    <mergeCell ref="N94:P94"/>
    <mergeCell ref="A99:B99"/>
    <mergeCell ref="D99:E99"/>
    <mergeCell ref="F99:J99"/>
    <mergeCell ref="N99:P99"/>
    <mergeCell ref="A100:B100"/>
    <mergeCell ref="D100:E100"/>
    <mergeCell ref="F100:J100"/>
    <mergeCell ref="K100:M100"/>
    <mergeCell ref="N100:P100"/>
    <mergeCell ref="N96:P96"/>
    <mergeCell ref="A97:B97"/>
    <mergeCell ref="D97:E97"/>
    <mergeCell ref="F97:J97"/>
    <mergeCell ref="N97:P97"/>
    <mergeCell ref="A98:B98"/>
    <mergeCell ref="D98:E98"/>
    <mergeCell ref="F98:J98"/>
    <mergeCell ref="N98:P98"/>
    <mergeCell ref="A103:B103"/>
    <mergeCell ref="D103:E103"/>
    <mergeCell ref="F103:J103"/>
    <mergeCell ref="N103:P103"/>
    <mergeCell ref="A104:B104"/>
    <mergeCell ref="D104:E104"/>
    <mergeCell ref="F104:J104"/>
    <mergeCell ref="N104:P104"/>
    <mergeCell ref="A101:B101"/>
    <mergeCell ref="C101:C104"/>
    <mergeCell ref="D101:E101"/>
    <mergeCell ref="F101:J101"/>
    <mergeCell ref="K101:M104"/>
    <mergeCell ref="N101:P101"/>
    <mergeCell ref="A102:B102"/>
    <mergeCell ref="D102:E102"/>
    <mergeCell ref="F102:J102"/>
    <mergeCell ref="N102:P102"/>
    <mergeCell ref="A109:R109"/>
    <mergeCell ref="A110:B110"/>
    <mergeCell ref="D110:E110"/>
    <mergeCell ref="F110:J110"/>
    <mergeCell ref="K110:M110"/>
    <mergeCell ref="N110:P110"/>
    <mergeCell ref="A107:B107"/>
    <mergeCell ref="D107:E107"/>
    <mergeCell ref="F107:J107"/>
    <mergeCell ref="K107:M107"/>
    <mergeCell ref="N107:P107"/>
    <mergeCell ref="A108:B108"/>
    <mergeCell ref="D108:E108"/>
    <mergeCell ref="F108:J108"/>
    <mergeCell ref="K108:M108"/>
    <mergeCell ref="N108:P108"/>
    <mergeCell ref="A105:B105"/>
    <mergeCell ref="D105:E105"/>
    <mergeCell ref="F105:J105"/>
    <mergeCell ref="K105:M105"/>
    <mergeCell ref="N105:P105"/>
    <mergeCell ref="A106:B106"/>
    <mergeCell ref="D106:E106"/>
    <mergeCell ref="F106:J106"/>
    <mergeCell ref="K106:M106"/>
    <mergeCell ref="N106:P106"/>
    <mergeCell ref="A113:B113"/>
    <mergeCell ref="D113:E113"/>
    <mergeCell ref="F113:J113"/>
    <mergeCell ref="K113:M113"/>
    <mergeCell ref="N113:P113"/>
    <mergeCell ref="A114:B114"/>
    <mergeCell ref="D114:E114"/>
    <mergeCell ref="F114:J114"/>
    <mergeCell ref="K114:M114"/>
    <mergeCell ref="N114:P114"/>
    <mergeCell ref="A111:B111"/>
    <mergeCell ref="C111:C112"/>
    <mergeCell ref="D111:E111"/>
    <mergeCell ref="F111:J111"/>
    <mergeCell ref="K111:M112"/>
    <mergeCell ref="N111:P111"/>
    <mergeCell ref="A112:B112"/>
    <mergeCell ref="D112:E112"/>
    <mergeCell ref="F112:J112"/>
    <mergeCell ref="N112:P112"/>
    <mergeCell ref="A117:B117"/>
    <mergeCell ref="D117:E117"/>
    <mergeCell ref="F117:J117"/>
    <mergeCell ref="K117:M117"/>
    <mergeCell ref="N117:P117"/>
    <mergeCell ref="A118:B118"/>
    <mergeCell ref="C118:C119"/>
    <mergeCell ref="D118:E118"/>
    <mergeCell ref="F118:J118"/>
    <mergeCell ref="K118:M119"/>
    <mergeCell ref="A115:B115"/>
    <mergeCell ref="D115:E115"/>
    <mergeCell ref="F115:J115"/>
    <mergeCell ref="K115:M115"/>
    <mergeCell ref="N115:P115"/>
    <mergeCell ref="A116:B116"/>
    <mergeCell ref="D116:E116"/>
    <mergeCell ref="F116:J116"/>
    <mergeCell ref="K116:M116"/>
    <mergeCell ref="N116:P116"/>
    <mergeCell ref="A121:B121"/>
    <mergeCell ref="D121:E121"/>
    <mergeCell ref="F121:J121"/>
    <mergeCell ref="K121:M121"/>
    <mergeCell ref="N121:P121"/>
    <mergeCell ref="A122:B122"/>
    <mergeCell ref="D122:E122"/>
    <mergeCell ref="F122:J122"/>
    <mergeCell ref="K122:M122"/>
    <mergeCell ref="N122:P122"/>
    <mergeCell ref="N118:P118"/>
    <mergeCell ref="A119:B119"/>
    <mergeCell ref="D119:E119"/>
    <mergeCell ref="F119:J119"/>
    <mergeCell ref="N119:P119"/>
    <mergeCell ref="A120:B120"/>
    <mergeCell ref="D120:E120"/>
    <mergeCell ref="F120:J120"/>
    <mergeCell ref="K120:M120"/>
    <mergeCell ref="N120:P120"/>
    <mergeCell ref="A125:B125"/>
    <mergeCell ref="D125:E125"/>
    <mergeCell ref="F125:J125"/>
    <mergeCell ref="N125:P125"/>
    <mergeCell ref="A126:B126"/>
    <mergeCell ref="D126:E126"/>
    <mergeCell ref="F126:J126"/>
    <mergeCell ref="K126:M126"/>
    <mergeCell ref="N126:P126"/>
    <mergeCell ref="A123:B123"/>
    <mergeCell ref="C123:C125"/>
    <mergeCell ref="D123:E123"/>
    <mergeCell ref="F123:J123"/>
    <mergeCell ref="K123:M125"/>
    <mergeCell ref="N123:P123"/>
    <mergeCell ref="A124:B124"/>
    <mergeCell ref="D124:E124"/>
    <mergeCell ref="F124:J124"/>
    <mergeCell ref="N124:P124"/>
    <mergeCell ref="A129:B129"/>
    <mergeCell ref="D129:E129"/>
    <mergeCell ref="F129:J129"/>
    <mergeCell ref="K129:M129"/>
    <mergeCell ref="N129:P129"/>
    <mergeCell ref="A130:B130"/>
    <mergeCell ref="D130:E130"/>
    <mergeCell ref="F130:J130"/>
    <mergeCell ref="K130:M130"/>
    <mergeCell ref="N130:P130"/>
    <mergeCell ref="A127:B127"/>
    <mergeCell ref="D127:E127"/>
    <mergeCell ref="F127:J127"/>
    <mergeCell ref="K127:M127"/>
    <mergeCell ref="N127:P127"/>
    <mergeCell ref="A128:B128"/>
    <mergeCell ref="D128:E128"/>
    <mergeCell ref="F128:J128"/>
    <mergeCell ref="K128:M128"/>
    <mergeCell ref="N128:P128"/>
    <mergeCell ref="A133:B133"/>
    <mergeCell ref="D133:E133"/>
    <mergeCell ref="F133:J133"/>
    <mergeCell ref="K133:M133"/>
    <mergeCell ref="N133:P133"/>
    <mergeCell ref="A134:B134"/>
    <mergeCell ref="D134:E134"/>
    <mergeCell ref="F134:J134"/>
    <mergeCell ref="K134:M134"/>
    <mergeCell ref="N134:P134"/>
    <mergeCell ref="A131:B131"/>
    <mergeCell ref="D131:E131"/>
    <mergeCell ref="F131:J131"/>
    <mergeCell ref="K131:M131"/>
    <mergeCell ref="N131:P131"/>
    <mergeCell ref="A132:B132"/>
    <mergeCell ref="D132:E132"/>
    <mergeCell ref="F132:J132"/>
    <mergeCell ref="K132:M132"/>
    <mergeCell ref="N132:P132"/>
    <mergeCell ref="A137:B137"/>
    <mergeCell ref="D137:E137"/>
    <mergeCell ref="F137:J137"/>
    <mergeCell ref="K137:M137"/>
    <mergeCell ref="N137:P137"/>
    <mergeCell ref="A138:B138"/>
    <mergeCell ref="D138:E138"/>
    <mergeCell ref="F138:J138"/>
    <mergeCell ref="K138:M138"/>
    <mergeCell ref="N138:P138"/>
    <mergeCell ref="A135:B135"/>
    <mergeCell ref="D135:E135"/>
    <mergeCell ref="F135:J135"/>
    <mergeCell ref="K135:M135"/>
    <mergeCell ref="N135:P135"/>
    <mergeCell ref="A136:B136"/>
    <mergeCell ref="D136:E136"/>
    <mergeCell ref="F136:J136"/>
    <mergeCell ref="K136:M136"/>
    <mergeCell ref="N136:P136"/>
    <mergeCell ref="A141:B141"/>
    <mergeCell ref="D141:E141"/>
    <mergeCell ref="F141:J141"/>
    <mergeCell ref="K141:M141"/>
    <mergeCell ref="N141:P141"/>
    <mergeCell ref="A142:B142"/>
    <mergeCell ref="D142:E142"/>
    <mergeCell ref="F142:J142"/>
    <mergeCell ref="K142:M142"/>
    <mergeCell ref="N142:P142"/>
    <mergeCell ref="A139:B139"/>
    <mergeCell ref="D139:E139"/>
    <mergeCell ref="F139:J139"/>
    <mergeCell ref="K139:M139"/>
    <mergeCell ref="N139:P139"/>
    <mergeCell ref="A140:B140"/>
    <mergeCell ref="D140:E140"/>
    <mergeCell ref="F140:J140"/>
    <mergeCell ref="K140:M140"/>
    <mergeCell ref="N140:P140"/>
    <mergeCell ref="A147:B147"/>
    <mergeCell ref="D147:E147"/>
    <mergeCell ref="F147:J147"/>
    <mergeCell ref="K147:M147"/>
    <mergeCell ref="N147:P147"/>
    <mergeCell ref="A148:B148"/>
    <mergeCell ref="D148:E148"/>
    <mergeCell ref="F148:J148"/>
    <mergeCell ref="K148:M148"/>
    <mergeCell ref="N148:P148"/>
    <mergeCell ref="A145:B145"/>
    <mergeCell ref="D145:E145"/>
    <mergeCell ref="F145:J145"/>
    <mergeCell ref="K145:M145"/>
    <mergeCell ref="N145:P145"/>
    <mergeCell ref="A146:R146"/>
    <mergeCell ref="A143:B143"/>
    <mergeCell ref="D143:E143"/>
    <mergeCell ref="F143:J143"/>
    <mergeCell ref="K143:M143"/>
    <mergeCell ref="N143:P143"/>
    <mergeCell ref="A144:B144"/>
    <mergeCell ref="D144:E144"/>
    <mergeCell ref="F144:J144"/>
    <mergeCell ref="K144:M144"/>
    <mergeCell ref="N144:P144"/>
    <mergeCell ref="N150:P150"/>
    <mergeCell ref="A151:B151"/>
    <mergeCell ref="D151:E151"/>
    <mergeCell ref="F151:J151"/>
    <mergeCell ref="N151:P151"/>
    <mergeCell ref="A152:B152"/>
    <mergeCell ref="D152:E152"/>
    <mergeCell ref="F152:J152"/>
    <mergeCell ref="K152:M152"/>
    <mergeCell ref="N152:P152"/>
    <mergeCell ref="A149:B149"/>
    <mergeCell ref="D149:E149"/>
    <mergeCell ref="F149:J149"/>
    <mergeCell ref="K149:M149"/>
    <mergeCell ref="N149:P149"/>
    <mergeCell ref="A150:B150"/>
    <mergeCell ref="C150:C151"/>
    <mergeCell ref="D150:E150"/>
    <mergeCell ref="F150:J150"/>
    <mergeCell ref="K150:M151"/>
    <mergeCell ref="A155:B155"/>
    <mergeCell ref="D155:E155"/>
    <mergeCell ref="F155:J155"/>
    <mergeCell ref="K155:M155"/>
    <mergeCell ref="N155:P155"/>
    <mergeCell ref="A156:B156"/>
    <mergeCell ref="D156:E156"/>
    <mergeCell ref="F156:J156"/>
    <mergeCell ref="K156:M156"/>
    <mergeCell ref="N156:P156"/>
    <mergeCell ref="A153:B153"/>
    <mergeCell ref="D153:E153"/>
    <mergeCell ref="F153:J153"/>
    <mergeCell ref="K153:M153"/>
    <mergeCell ref="N153:P153"/>
    <mergeCell ref="A154:B154"/>
    <mergeCell ref="D154:E154"/>
    <mergeCell ref="F154:J154"/>
    <mergeCell ref="K154:M154"/>
    <mergeCell ref="N154:P154"/>
    <mergeCell ref="A159:B159"/>
    <mergeCell ref="C159:C161"/>
    <mergeCell ref="D159:E159"/>
    <mergeCell ref="F159:J159"/>
    <mergeCell ref="K159:M161"/>
    <mergeCell ref="N159:P159"/>
    <mergeCell ref="A160:B160"/>
    <mergeCell ref="D160:E160"/>
    <mergeCell ref="F160:J160"/>
    <mergeCell ref="N160:P160"/>
    <mergeCell ref="A157:B157"/>
    <mergeCell ref="D157:E157"/>
    <mergeCell ref="F157:J157"/>
    <mergeCell ref="K157:M157"/>
    <mergeCell ref="N157:P157"/>
    <mergeCell ref="A158:B158"/>
    <mergeCell ref="D158:E158"/>
    <mergeCell ref="F158:J158"/>
    <mergeCell ref="K158:M158"/>
    <mergeCell ref="N158:P158"/>
    <mergeCell ref="A163:B163"/>
    <mergeCell ref="C163:C164"/>
    <mergeCell ref="D163:E163"/>
    <mergeCell ref="F163:J163"/>
    <mergeCell ref="K163:M164"/>
    <mergeCell ref="N163:P163"/>
    <mergeCell ref="A164:B164"/>
    <mergeCell ref="D164:E164"/>
    <mergeCell ref="F164:J164"/>
    <mergeCell ref="N164:P164"/>
    <mergeCell ref="A161:B161"/>
    <mergeCell ref="D161:E161"/>
    <mergeCell ref="F161:J161"/>
    <mergeCell ref="N161:P161"/>
    <mergeCell ref="A162:B162"/>
    <mergeCell ref="D162:E162"/>
    <mergeCell ref="F162:J162"/>
    <mergeCell ref="K162:M162"/>
    <mergeCell ref="N162:P162"/>
    <mergeCell ref="N166:P166"/>
    <mergeCell ref="A167:B167"/>
    <mergeCell ref="D167:E167"/>
    <mergeCell ref="F167:J167"/>
    <mergeCell ref="N167:P167"/>
    <mergeCell ref="A168:B168"/>
    <mergeCell ref="D168:E168"/>
    <mergeCell ref="F168:J168"/>
    <mergeCell ref="K168:M168"/>
    <mergeCell ref="N168:P168"/>
    <mergeCell ref="A165:B165"/>
    <mergeCell ref="D165:E165"/>
    <mergeCell ref="F165:J165"/>
    <mergeCell ref="K165:M165"/>
    <mergeCell ref="N165:P165"/>
    <mergeCell ref="A166:B166"/>
    <mergeCell ref="C166:C167"/>
    <mergeCell ref="D166:E166"/>
    <mergeCell ref="F166:J166"/>
    <mergeCell ref="K166:M167"/>
    <mergeCell ref="N172:P172"/>
    <mergeCell ref="A173:B173"/>
    <mergeCell ref="D173:E173"/>
    <mergeCell ref="F173:J173"/>
    <mergeCell ref="K173:M173"/>
    <mergeCell ref="N173:P173"/>
    <mergeCell ref="A171:B171"/>
    <mergeCell ref="D171:E171"/>
    <mergeCell ref="F171:J171"/>
    <mergeCell ref="K171:M171"/>
    <mergeCell ref="N171:P171"/>
    <mergeCell ref="A172:B172"/>
    <mergeCell ref="C172:C173"/>
    <mergeCell ref="D172:E172"/>
    <mergeCell ref="F172:J172"/>
    <mergeCell ref="K172:M172"/>
    <mergeCell ref="A169:B169"/>
    <mergeCell ref="C169:C170"/>
    <mergeCell ref="D169:E169"/>
    <mergeCell ref="F169:J169"/>
    <mergeCell ref="K169:M170"/>
    <mergeCell ref="N169:P169"/>
    <mergeCell ref="A170:B170"/>
    <mergeCell ref="D170:E170"/>
    <mergeCell ref="F170:J170"/>
    <mergeCell ref="N170:P170"/>
    <mergeCell ref="N175:P175"/>
    <mergeCell ref="A176:B176"/>
    <mergeCell ref="D176:E176"/>
    <mergeCell ref="F176:J176"/>
    <mergeCell ref="N176:P176"/>
    <mergeCell ref="A177:B177"/>
    <mergeCell ref="D177:E177"/>
    <mergeCell ref="F177:J177"/>
    <mergeCell ref="K177:M177"/>
    <mergeCell ref="N177:P177"/>
    <mergeCell ref="A174:B174"/>
    <mergeCell ref="D174:E174"/>
    <mergeCell ref="F174:J174"/>
    <mergeCell ref="K174:M174"/>
    <mergeCell ref="N174:P174"/>
    <mergeCell ref="A175:B175"/>
    <mergeCell ref="C175:C176"/>
    <mergeCell ref="D175:E175"/>
    <mergeCell ref="F175:J175"/>
    <mergeCell ref="K175:M176"/>
    <mergeCell ref="N181:P181"/>
    <mergeCell ref="A182:B182"/>
    <mergeCell ref="D182:E182"/>
    <mergeCell ref="F182:J182"/>
    <mergeCell ref="N182:P182"/>
    <mergeCell ref="A183:R183"/>
    <mergeCell ref="A180:B180"/>
    <mergeCell ref="D180:E180"/>
    <mergeCell ref="F180:J180"/>
    <mergeCell ref="K180:M180"/>
    <mergeCell ref="N180:P180"/>
    <mergeCell ref="A181:B181"/>
    <mergeCell ref="C181:C182"/>
    <mergeCell ref="D181:E181"/>
    <mergeCell ref="F181:J181"/>
    <mergeCell ref="K181:M182"/>
    <mergeCell ref="A178:B178"/>
    <mergeCell ref="C178:C179"/>
    <mergeCell ref="D178:E178"/>
    <mergeCell ref="F178:J178"/>
    <mergeCell ref="K178:M179"/>
    <mergeCell ref="N178:P178"/>
    <mergeCell ref="A179:B179"/>
    <mergeCell ref="D179:E179"/>
    <mergeCell ref="F179:J179"/>
    <mergeCell ref="N179:P179"/>
    <mergeCell ref="A186:B186"/>
    <mergeCell ref="D186:E186"/>
    <mergeCell ref="F186:J186"/>
    <mergeCell ref="K186:M186"/>
    <mergeCell ref="N186:P186"/>
    <mergeCell ref="A187:B187"/>
    <mergeCell ref="D187:E187"/>
    <mergeCell ref="F187:J187"/>
    <mergeCell ref="K187:M187"/>
    <mergeCell ref="N187:P187"/>
    <mergeCell ref="A184:B184"/>
    <mergeCell ref="D184:E184"/>
    <mergeCell ref="F184:J184"/>
    <mergeCell ref="K184:M184"/>
    <mergeCell ref="N184:P184"/>
    <mergeCell ref="A185:B185"/>
    <mergeCell ref="D185:E185"/>
    <mergeCell ref="F185:J185"/>
    <mergeCell ref="K185:M185"/>
    <mergeCell ref="N185:P185"/>
    <mergeCell ref="A190:B190"/>
    <mergeCell ref="C190:C197"/>
    <mergeCell ref="D190:E190"/>
    <mergeCell ref="F190:J190"/>
    <mergeCell ref="K190:M197"/>
    <mergeCell ref="N190:P190"/>
    <mergeCell ref="A191:B191"/>
    <mergeCell ref="D191:E191"/>
    <mergeCell ref="F191:J191"/>
    <mergeCell ref="N191:P191"/>
    <mergeCell ref="A188:B188"/>
    <mergeCell ref="D188:E188"/>
    <mergeCell ref="F188:J188"/>
    <mergeCell ref="K188:M188"/>
    <mergeCell ref="N188:P188"/>
    <mergeCell ref="A189:B189"/>
    <mergeCell ref="D189:E189"/>
    <mergeCell ref="F189:J189"/>
    <mergeCell ref="K189:M189"/>
    <mergeCell ref="N189:P189"/>
    <mergeCell ref="A196:B196"/>
    <mergeCell ref="D196:E196"/>
    <mergeCell ref="F196:J196"/>
    <mergeCell ref="N196:P196"/>
    <mergeCell ref="A197:B197"/>
    <mergeCell ref="D197:E197"/>
    <mergeCell ref="F197:J197"/>
    <mergeCell ref="N197:P197"/>
    <mergeCell ref="A194:B194"/>
    <mergeCell ref="D194:E194"/>
    <mergeCell ref="F194:J194"/>
    <mergeCell ref="N194:P194"/>
    <mergeCell ref="A195:B195"/>
    <mergeCell ref="D195:E195"/>
    <mergeCell ref="F195:J195"/>
    <mergeCell ref="N195:P195"/>
    <mergeCell ref="A192:B192"/>
    <mergeCell ref="D192:E192"/>
    <mergeCell ref="F192:J192"/>
    <mergeCell ref="N192:P192"/>
    <mergeCell ref="A193:B193"/>
    <mergeCell ref="D193:E193"/>
    <mergeCell ref="F193:J193"/>
    <mergeCell ref="N193:P193"/>
    <mergeCell ref="A200:B200"/>
    <mergeCell ref="D200:E200"/>
    <mergeCell ref="F200:J200"/>
    <mergeCell ref="K200:M200"/>
    <mergeCell ref="N200:P200"/>
    <mergeCell ref="A201:B201"/>
    <mergeCell ref="D201:E201"/>
    <mergeCell ref="F201:J201"/>
    <mergeCell ref="K201:M201"/>
    <mergeCell ref="N201:P201"/>
    <mergeCell ref="A198:B198"/>
    <mergeCell ref="D198:E198"/>
    <mergeCell ref="F198:J198"/>
    <mergeCell ref="K198:M198"/>
    <mergeCell ref="N198:P198"/>
    <mergeCell ref="A199:B199"/>
    <mergeCell ref="D199:E199"/>
    <mergeCell ref="F199:J199"/>
    <mergeCell ref="K199:M199"/>
    <mergeCell ref="N199:P199"/>
    <mergeCell ref="A204:B204"/>
    <mergeCell ref="D204:E204"/>
    <mergeCell ref="F204:J204"/>
    <mergeCell ref="K204:M204"/>
    <mergeCell ref="N204:P204"/>
    <mergeCell ref="A205:B205"/>
    <mergeCell ref="D205:E205"/>
    <mergeCell ref="F205:J205"/>
    <mergeCell ref="K205:M205"/>
    <mergeCell ref="N205:P205"/>
    <mergeCell ref="A202:B202"/>
    <mergeCell ref="D202:E202"/>
    <mergeCell ref="F202:J202"/>
    <mergeCell ref="K202:M202"/>
    <mergeCell ref="N202:P202"/>
    <mergeCell ref="A203:B203"/>
    <mergeCell ref="D203:E203"/>
    <mergeCell ref="F203:J203"/>
    <mergeCell ref="K203:M203"/>
    <mergeCell ref="N203:P203"/>
    <mergeCell ref="A208:B208"/>
    <mergeCell ref="D208:E208"/>
    <mergeCell ref="F208:J208"/>
    <mergeCell ref="K208:M208"/>
    <mergeCell ref="N208:P208"/>
    <mergeCell ref="A209:B209"/>
    <mergeCell ref="D209:E209"/>
    <mergeCell ref="F209:J209"/>
    <mergeCell ref="K209:M209"/>
    <mergeCell ref="N209:P209"/>
    <mergeCell ref="A206:B206"/>
    <mergeCell ref="D206:E206"/>
    <mergeCell ref="F206:J206"/>
    <mergeCell ref="K206:M206"/>
    <mergeCell ref="N206:P206"/>
    <mergeCell ref="A207:B207"/>
    <mergeCell ref="D207:E207"/>
    <mergeCell ref="F207:J207"/>
    <mergeCell ref="K207:M207"/>
    <mergeCell ref="N207:P207"/>
    <mergeCell ref="A212:B212"/>
    <mergeCell ref="D212:E212"/>
    <mergeCell ref="F212:J212"/>
    <mergeCell ref="K212:M212"/>
    <mergeCell ref="N212:P212"/>
    <mergeCell ref="A213:B213"/>
    <mergeCell ref="D213:E213"/>
    <mergeCell ref="F213:J213"/>
    <mergeCell ref="K213:M213"/>
    <mergeCell ref="N213:P213"/>
    <mergeCell ref="A210:B210"/>
    <mergeCell ref="D210:E210"/>
    <mergeCell ref="F210:J210"/>
    <mergeCell ref="K210:M210"/>
    <mergeCell ref="N210:P210"/>
    <mergeCell ref="A211:B211"/>
    <mergeCell ref="D211:E211"/>
    <mergeCell ref="F211:J211"/>
    <mergeCell ref="K211:M211"/>
    <mergeCell ref="N211:P211"/>
    <mergeCell ref="A216:B216"/>
    <mergeCell ref="D216:E216"/>
    <mergeCell ref="F216:J216"/>
    <mergeCell ref="K216:M216"/>
    <mergeCell ref="N216:P216"/>
    <mergeCell ref="A217:B217"/>
    <mergeCell ref="D217:E217"/>
    <mergeCell ref="F217:J217"/>
    <mergeCell ref="K217:M217"/>
    <mergeCell ref="N217:P217"/>
    <mergeCell ref="A214:B214"/>
    <mergeCell ref="D214:E214"/>
    <mergeCell ref="F214:J214"/>
    <mergeCell ref="K214:M214"/>
    <mergeCell ref="N214:P214"/>
    <mergeCell ref="A215:B215"/>
    <mergeCell ref="D215:E215"/>
    <mergeCell ref="F215:J215"/>
    <mergeCell ref="K215:M215"/>
    <mergeCell ref="N215:P215"/>
    <mergeCell ref="J220:N220"/>
    <mergeCell ref="O220:P220"/>
    <mergeCell ref="B221:C221"/>
    <mergeCell ref="D221:E221"/>
    <mergeCell ref="F221:I221"/>
    <mergeCell ref="J221:N221"/>
    <mergeCell ref="O221:P221"/>
    <mergeCell ref="A218:R218"/>
    <mergeCell ref="A219:A247"/>
    <mergeCell ref="B219:C219"/>
    <mergeCell ref="D219:E219"/>
    <mergeCell ref="F219:I219"/>
    <mergeCell ref="J219:N219"/>
    <mergeCell ref="O219:P219"/>
    <mergeCell ref="B220:C220"/>
    <mergeCell ref="D220:E220"/>
    <mergeCell ref="F220:I220"/>
    <mergeCell ref="B224:C224"/>
    <mergeCell ref="D224:E224"/>
    <mergeCell ref="F224:I224"/>
    <mergeCell ref="J224:N224"/>
    <mergeCell ref="O224:P224"/>
    <mergeCell ref="B225:C225"/>
    <mergeCell ref="D225:E225"/>
    <mergeCell ref="F225:I225"/>
    <mergeCell ref="J225:N225"/>
    <mergeCell ref="O225:P225"/>
    <mergeCell ref="B222:C222"/>
    <mergeCell ref="D222:E222"/>
    <mergeCell ref="F222:I222"/>
    <mergeCell ref="J222:N222"/>
    <mergeCell ref="O222:P222"/>
    <mergeCell ref="B223:C223"/>
    <mergeCell ref="D223:E223"/>
    <mergeCell ref="F223:I223"/>
    <mergeCell ref="J223:N223"/>
    <mergeCell ref="O223:P223"/>
    <mergeCell ref="B228:C228"/>
    <mergeCell ref="D228:E228"/>
    <mergeCell ref="F228:I228"/>
    <mergeCell ref="J228:N228"/>
    <mergeCell ref="O228:P228"/>
    <mergeCell ref="B229:C229"/>
    <mergeCell ref="D229:E229"/>
    <mergeCell ref="F229:I229"/>
    <mergeCell ref="J229:N229"/>
    <mergeCell ref="O229:P229"/>
    <mergeCell ref="B226:C226"/>
    <mergeCell ref="D226:E226"/>
    <mergeCell ref="F226:I226"/>
    <mergeCell ref="J226:N226"/>
    <mergeCell ref="O226:P226"/>
    <mergeCell ref="B227:C227"/>
    <mergeCell ref="D227:E227"/>
    <mergeCell ref="F227:I227"/>
    <mergeCell ref="J227:N227"/>
    <mergeCell ref="O227:P227"/>
    <mergeCell ref="B232:C232"/>
    <mergeCell ref="D232:E232"/>
    <mergeCell ref="F232:I232"/>
    <mergeCell ref="J232:N232"/>
    <mergeCell ref="O232:P232"/>
    <mergeCell ref="B233:C233"/>
    <mergeCell ref="D233:E233"/>
    <mergeCell ref="F233:I233"/>
    <mergeCell ref="J233:N233"/>
    <mergeCell ref="O233:P233"/>
    <mergeCell ref="B230:C230"/>
    <mergeCell ref="D230:E230"/>
    <mergeCell ref="F230:I230"/>
    <mergeCell ref="J230:N230"/>
    <mergeCell ref="O230:P230"/>
    <mergeCell ref="B231:C231"/>
    <mergeCell ref="D231:E231"/>
    <mergeCell ref="F231:I231"/>
    <mergeCell ref="J231:N231"/>
    <mergeCell ref="O231:P231"/>
    <mergeCell ref="B236:C236"/>
    <mergeCell ref="D236:E236"/>
    <mergeCell ref="F236:I236"/>
    <mergeCell ref="J236:N236"/>
    <mergeCell ref="O236:P236"/>
    <mergeCell ref="B237:C237"/>
    <mergeCell ref="D237:E237"/>
    <mergeCell ref="F237:I237"/>
    <mergeCell ref="J237:N237"/>
    <mergeCell ref="O237:P237"/>
    <mergeCell ref="B234:C234"/>
    <mergeCell ref="D234:E234"/>
    <mergeCell ref="F234:I234"/>
    <mergeCell ref="J234:N234"/>
    <mergeCell ref="O234:P234"/>
    <mergeCell ref="B235:C235"/>
    <mergeCell ref="D235:E235"/>
    <mergeCell ref="F235:I235"/>
    <mergeCell ref="J235:N235"/>
    <mergeCell ref="O235:P235"/>
    <mergeCell ref="B240:C240"/>
    <mergeCell ref="D240:E240"/>
    <mergeCell ref="F240:I240"/>
    <mergeCell ref="J240:N240"/>
    <mergeCell ref="O240:P240"/>
    <mergeCell ref="B241:C241"/>
    <mergeCell ref="D241:E241"/>
    <mergeCell ref="F241:I241"/>
    <mergeCell ref="J241:N241"/>
    <mergeCell ref="O241:P241"/>
    <mergeCell ref="B238:C238"/>
    <mergeCell ref="D238:E238"/>
    <mergeCell ref="F238:I238"/>
    <mergeCell ref="J238:N238"/>
    <mergeCell ref="O238:P238"/>
    <mergeCell ref="B239:C239"/>
    <mergeCell ref="D239:E239"/>
    <mergeCell ref="F239:I239"/>
    <mergeCell ref="J239:N239"/>
    <mergeCell ref="O239:P239"/>
    <mergeCell ref="B244:C244"/>
    <mergeCell ref="D244:E244"/>
    <mergeCell ref="F244:I244"/>
    <mergeCell ref="J244:N244"/>
    <mergeCell ref="O244:P244"/>
    <mergeCell ref="B245:C245"/>
    <mergeCell ref="D245:E245"/>
    <mergeCell ref="F245:I245"/>
    <mergeCell ref="J245:N245"/>
    <mergeCell ref="O245:P245"/>
    <mergeCell ref="B242:C242"/>
    <mergeCell ref="D242:E242"/>
    <mergeCell ref="F242:I242"/>
    <mergeCell ref="J242:N242"/>
    <mergeCell ref="O242:P242"/>
    <mergeCell ref="B243:C243"/>
    <mergeCell ref="D243:E243"/>
    <mergeCell ref="F243:I243"/>
    <mergeCell ref="J243:N243"/>
    <mergeCell ref="O243:P243"/>
    <mergeCell ref="A249:B249"/>
    <mergeCell ref="D249:E249"/>
    <mergeCell ref="F249:J249"/>
    <mergeCell ref="K249:M249"/>
    <mergeCell ref="N249:P249"/>
    <mergeCell ref="A250:B250"/>
    <mergeCell ref="D250:E250"/>
    <mergeCell ref="F250:J250"/>
    <mergeCell ref="K250:M250"/>
    <mergeCell ref="N250:P250"/>
    <mergeCell ref="B246:C246"/>
    <mergeCell ref="D246:E246"/>
    <mergeCell ref="F246:I246"/>
    <mergeCell ref="J246:N246"/>
    <mergeCell ref="O246:P246"/>
    <mergeCell ref="B247:C247"/>
    <mergeCell ref="D247:E247"/>
    <mergeCell ref="F247:I247"/>
    <mergeCell ref="J247:N247"/>
    <mergeCell ref="O247:P247"/>
    <mergeCell ref="A253:B253"/>
    <mergeCell ref="D253:E253"/>
    <mergeCell ref="F253:J253"/>
    <mergeCell ref="K253:M253"/>
    <mergeCell ref="N253:P253"/>
    <mergeCell ref="A254:B254"/>
    <mergeCell ref="D254:E254"/>
    <mergeCell ref="F254:J254"/>
    <mergeCell ref="K254:M254"/>
    <mergeCell ref="N254:P254"/>
    <mergeCell ref="A251:B251"/>
    <mergeCell ref="D251:E251"/>
    <mergeCell ref="F251:J251"/>
    <mergeCell ref="K251:M251"/>
    <mergeCell ref="N251:P251"/>
    <mergeCell ref="A252:B252"/>
    <mergeCell ref="D252:E252"/>
    <mergeCell ref="F252:J252"/>
    <mergeCell ref="K252:M252"/>
    <mergeCell ref="N252:P252"/>
    <mergeCell ref="A257:B257"/>
    <mergeCell ref="D257:E257"/>
    <mergeCell ref="F257:J257"/>
    <mergeCell ref="K257:M257"/>
    <mergeCell ref="N257:P257"/>
    <mergeCell ref="A258:B258"/>
    <mergeCell ref="D258:E258"/>
    <mergeCell ref="F258:J258"/>
    <mergeCell ref="K258:M258"/>
    <mergeCell ref="N258:P258"/>
    <mergeCell ref="A255:B255"/>
    <mergeCell ref="D255:E255"/>
    <mergeCell ref="F255:J255"/>
    <mergeCell ref="K255:M255"/>
    <mergeCell ref="N255:P255"/>
    <mergeCell ref="A256:B256"/>
    <mergeCell ref="D256:E256"/>
    <mergeCell ref="F256:J256"/>
    <mergeCell ref="K256:M256"/>
    <mergeCell ref="N256:P256"/>
    <mergeCell ref="A261:B261"/>
    <mergeCell ref="D261:E261"/>
    <mergeCell ref="F261:J261"/>
    <mergeCell ref="K261:M261"/>
    <mergeCell ref="N261:P261"/>
    <mergeCell ref="A262:B262"/>
    <mergeCell ref="D262:E262"/>
    <mergeCell ref="F262:J262"/>
    <mergeCell ref="K262:M262"/>
    <mergeCell ref="N262:P262"/>
    <mergeCell ref="A259:B259"/>
    <mergeCell ref="D259:E259"/>
    <mergeCell ref="F259:J259"/>
    <mergeCell ref="K259:M259"/>
    <mergeCell ref="N259:P259"/>
    <mergeCell ref="A260:B260"/>
    <mergeCell ref="D260:E260"/>
    <mergeCell ref="F260:J260"/>
    <mergeCell ref="K260:M260"/>
    <mergeCell ref="N260:P260"/>
    <mergeCell ref="A265:B265"/>
    <mergeCell ref="D265:E265"/>
    <mergeCell ref="F265:J265"/>
    <mergeCell ref="K265:M265"/>
    <mergeCell ref="N265:P265"/>
    <mergeCell ref="A266:B266"/>
    <mergeCell ref="D266:E266"/>
    <mergeCell ref="F266:J266"/>
    <mergeCell ref="K266:M266"/>
    <mergeCell ref="N266:P266"/>
    <mergeCell ref="A263:B263"/>
    <mergeCell ref="D263:E263"/>
    <mergeCell ref="F263:J263"/>
    <mergeCell ref="K263:M263"/>
    <mergeCell ref="N263:P263"/>
    <mergeCell ref="A264:B264"/>
    <mergeCell ref="D264:E264"/>
    <mergeCell ref="F264:J264"/>
    <mergeCell ref="K264:M264"/>
    <mergeCell ref="N264:P264"/>
    <mergeCell ref="A269:B269"/>
    <mergeCell ref="D269:E269"/>
    <mergeCell ref="F269:J269"/>
    <mergeCell ref="K269:M269"/>
    <mergeCell ref="N269:P269"/>
    <mergeCell ref="A270:B270"/>
    <mergeCell ref="D270:E270"/>
    <mergeCell ref="F270:J270"/>
    <mergeCell ref="K270:M270"/>
    <mergeCell ref="N270:P270"/>
    <mergeCell ref="A267:B267"/>
    <mergeCell ref="D267:E267"/>
    <mergeCell ref="F267:J267"/>
    <mergeCell ref="K267:M267"/>
    <mergeCell ref="N267:P267"/>
    <mergeCell ref="A268:B268"/>
    <mergeCell ref="D268:E268"/>
    <mergeCell ref="F268:J268"/>
    <mergeCell ref="K268:M268"/>
    <mergeCell ref="N268:P268"/>
    <mergeCell ref="A273:B273"/>
    <mergeCell ref="D273:E273"/>
    <mergeCell ref="F273:J273"/>
    <mergeCell ref="K273:M273"/>
    <mergeCell ref="N273:P273"/>
    <mergeCell ref="A274:B274"/>
    <mergeCell ref="D274:E274"/>
    <mergeCell ref="F274:J274"/>
    <mergeCell ref="K274:M274"/>
    <mergeCell ref="N274:P274"/>
    <mergeCell ref="A271:B271"/>
    <mergeCell ref="D271:E271"/>
    <mergeCell ref="F271:J271"/>
    <mergeCell ref="K271:M271"/>
    <mergeCell ref="N271:P271"/>
    <mergeCell ref="A272:B272"/>
    <mergeCell ref="D272:E272"/>
    <mergeCell ref="F272:J272"/>
    <mergeCell ref="K272:M272"/>
    <mergeCell ref="N272:P272"/>
    <mergeCell ref="A277:B277"/>
    <mergeCell ref="D277:E277"/>
    <mergeCell ref="F277:J277"/>
    <mergeCell ref="N277:P277"/>
    <mergeCell ref="A278:B278"/>
    <mergeCell ref="D278:E278"/>
    <mergeCell ref="F278:J278"/>
    <mergeCell ref="K278:M278"/>
    <mergeCell ref="N278:P278"/>
    <mergeCell ref="A275:B275"/>
    <mergeCell ref="C275:C277"/>
    <mergeCell ref="D275:E275"/>
    <mergeCell ref="F275:J275"/>
    <mergeCell ref="K275:M277"/>
    <mergeCell ref="N275:P275"/>
    <mergeCell ref="A276:B276"/>
    <mergeCell ref="D276:E276"/>
    <mergeCell ref="F276:J276"/>
    <mergeCell ref="N276:P276"/>
    <mergeCell ref="B283:C283"/>
    <mergeCell ref="D283:E283"/>
    <mergeCell ref="F283:I283"/>
    <mergeCell ref="J283:N283"/>
    <mergeCell ref="O283:P283"/>
    <mergeCell ref="B284:C284"/>
    <mergeCell ref="D284:E284"/>
    <mergeCell ref="F284:I284"/>
    <mergeCell ref="J284:N284"/>
    <mergeCell ref="O284:P284"/>
    <mergeCell ref="A281:R281"/>
    <mergeCell ref="B282:C282"/>
    <mergeCell ref="D282:E282"/>
    <mergeCell ref="F282:I282"/>
    <mergeCell ref="J282:N282"/>
    <mergeCell ref="O282:P282"/>
    <mergeCell ref="A279:B279"/>
    <mergeCell ref="D279:E279"/>
    <mergeCell ref="F279:J279"/>
    <mergeCell ref="K279:M279"/>
    <mergeCell ref="N279:P279"/>
    <mergeCell ref="A280:R280"/>
    <mergeCell ref="B287:C287"/>
    <mergeCell ref="D287:E287"/>
    <mergeCell ref="F287:I287"/>
    <mergeCell ref="J287:N287"/>
    <mergeCell ref="O287:P287"/>
    <mergeCell ref="B288:C288"/>
    <mergeCell ref="D288:E288"/>
    <mergeCell ref="F288:I288"/>
    <mergeCell ref="J288:N288"/>
    <mergeCell ref="O288:P288"/>
    <mergeCell ref="B285:C285"/>
    <mergeCell ref="D285:E285"/>
    <mergeCell ref="F285:I285"/>
    <mergeCell ref="J285:N285"/>
    <mergeCell ref="O285:P285"/>
    <mergeCell ref="B286:C286"/>
    <mergeCell ref="D286:E286"/>
    <mergeCell ref="F286:I286"/>
    <mergeCell ref="J286:N286"/>
    <mergeCell ref="O286:P286"/>
    <mergeCell ref="B291:C291"/>
    <mergeCell ref="D291:E292"/>
    <mergeCell ref="F291:I291"/>
    <mergeCell ref="J291:N291"/>
    <mergeCell ref="O291:P292"/>
    <mergeCell ref="B292:C292"/>
    <mergeCell ref="F292:I292"/>
    <mergeCell ref="J292:N292"/>
    <mergeCell ref="B289:C289"/>
    <mergeCell ref="D289:E289"/>
    <mergeCell ref="F289:I289"/>
    <mergeCell ref="J289:N289"/>
    <mergeCell ref="O289:P289"/>
    <mergeCell ref="B290:C290"/>
    <mergeCell ref="D290:E290"/>
    <mergeCell ref="F290:I290"/>
    <mergeCell ref="J290:N290"/>
    <mergeCell ref="O290:P290"/>
    <mergeCell ref="O296:P296"/>
    <mergeCell ref="B297:C297"/>
    <mergeCell ref="D297:E297"/>
    <mergeCell ref="F297:I297"/>
    <mergeCell ref="J297:N297"/>
    <mergeCell ref="O297:P297"/>
    <mergeCell ref="B295:C295"/>
    <mergeCell ref="F295:I295"/>
    <mergeCell ref="J295:N295"/>
    <mergeCell ref="B296:C296"/>
    <mergeCell ref="D296:E296"/>
    <mergeCell ref="F296:I296"/>
    <mergeCell ref="J296:N296"/>
    <mergeCell ref="B293:C293"/>
    <mergeCell ref="D293:E293"/>
    <mergeCell ref="F293:I293"/>
    <mergeCell ref="J293:N293"/>
    <mergeCell ref="O293:P293"/>
    <mergeCell ref="B294:C294"/>
    <mergeCell ref="D294:E295"/>
    <mergeCell ref="F294:I294"/>
    <mergeCell ref="J294:N294"/>
    <mergeCell ref="O294:P295"/>
    <mergeCell ref="B300:C300"/>
    <mergeCell ref="D300:E300"/>
    <mergeCell ref="F300:I300"/>
    <mergeCell ref="J300:N300"/>
    <mergeCell ref="O300:P300"/>
    <mergeCell ref="B301:C301"/>
    <mergeCell ref="D301:E301"/>
    <mergeCell ref="F301:I301"/>
    <mergeCell ref="J301:N301"/>
    <mergeCell ref="O301:P301"/>
    <mergeCell ref="B298:C298"/>
    <mergeCell ref="D298:E298"/>
    <mergeCell ref="F298:I298"/>
    <mergeCell ref="J298:N298"/>
    <mergeCell ref="O298:P298"/>
    <mergeCell ref="B299:C299"/>
    <mergeCell ref="D299:E299"/>
    <mergeCell ref="F299:I299"/>
    <mergeCell ref="J299:N299"/>
    <mergeCell ref="O299:P299"/>
    <mergeCell ref="B304:C304"/>
    <mergeCell ref="D304:E304"/>
    <mergeCell ref="F304:I304"/>
    <mergeCell ref="J304:N304"/>
    <mergeCell ref="O304:P304"/>
    <mergeCell ref="B305:C305"/>
    <mergeCell ref="D305:E305"/>
    <mergeCell ref="F305:I305"/>
    <mergeCell ref="J305:N305"/>
    <mergeCell ref="O305:P305"/>
    <mergeCell ref="B302:C302"/>
    <mergeCell ref="D302:E302"/>
    <mergeCell ref="F302:I302"/>
    <mergeCell ref="J302:N302"/>
    <mergeCell ref="O302:P302"/>
    <mergeCell ref="B303:C303"/>
    <mergeCell ref="D303:E303"/>
    <mergeCell ref="F303:I303"/>
    <mergeCell ref="J303:N303"/>
    <mergeCell ref="O303:P303"/>
    <mergeCell ref="B308:C308"/>
    <mergeCell ref="D308:E308"/>
    <mergeCell ref="F308:I308"/>
    <mergeCell ref="J308:N308"/>
    <mergeCell ref="O308:P308"/>
    <mergeCell ref="B309:C309"/>
    <mergeCell ref="D309:E309"/>
    <mergeCell ref="F309:I309"/>
    <mergeCell ref="J309:N309"/>
    <mergeCell ref="O309:P309"/>
    <mergeCell ref="B306:C306"/>
    <mergeCell ref="D306:E306"/>
    <mergeCell ref="F306:I306"/>
    <mergeCell ref="J306:N306"/>
    <mergeCell ref="O306:P306"/>
    <mergeCell ref="B307:C307"/>
    <mergeCell ref="D307:E307"/>
    <mergeCell ref="F307:I307"/>
    <mergeCell ref="J307:N307"/>
    <mergeCell ref="O307:P307"/>
    <mergeCell ref="B312:C312"/>
    <mergeCell ref="D312:E312"/>
    <mergeCell ref="F312:I312"/>
    <mergeCell ref="J312:N312"/>
    <mergeCell ref="O312:P312"/>
    <mergeCell ref="B313:C313"/>
    <mergeCell ref="D313:E313"/>
    <mergeCell ref="F313:I313"/>
    <mergeCell ref="J313:N313"/>
    <mergeCell ref="O313:P313"/>
    <mergeCell ref="B310:C310"/>
    <mergeCell ref="D310:E310"/>
    <mergeCell ref="F310:I310"/>
    <mergeCell ref="J310:N310"/>
    <mergeCell ref="O310:P310"/>
    <mergeCell ref="B311:C311"/>
    <mergeCell ref="D311:E311"/>
    <mergeCell ref="F311:I311"/>
    <mergeCell ref="J311:N311"/>
    <mergeCell ref="O311:P311"/>
    <mergeCell ref="B316:C316"/>
    <mergeCell ref="D316:E316"/>
    <mergeCell ref="F316:I316"/>
    <mergeCell ref="J316:N316"/>
    <mergeCell ref="O316:P316"/>
    <mergeCell ref="B317:C317"/>
    <mergeCell ref="D317:E317"/>
    <mergeCell ref="F317:I317"/>
    <mergeCell ref="J317:N317"/>
    <mergeCell ref="O317:P317"/>
    <mergeCell ref="B314:C314"/>
    <mergeCell ref="D314:E314"/>
    <mergeCell ref="F314:I314"/>
    <mergeCell ref="J314:N314"/>
    <mergeCell ref="O314:P314"/>
    <mergeCell ref="B315:C315"/>
    <mergeCell ref="D315:E315"/>
    <mergeCell ref="F315:I315"/>
    <mergeCell ref="J315:N315"/>
    <mergeCell ref="O315:P315"/>
    <mergeCell ref="B321:C321"/>
    <mergeCell ref="D321:E321"/>
    <mergeCell ref="F321:I321"/>
    <mergeCell ref="J321:N321"/>
    <mergeCell ref="O321:P321"/>
    <mergeCell ref="B322:C322"/>
    <mergeCell ref="D322:E322"/>
    <mergeCell ref="F322:I322"/>
    <mergeCell ref="J322:N322"/>
    <mergeCell ref="O322:P322"/>
    <mergeCell ref="B318:C318"/>
    <mergeCell ref="D318:E318"/>
    <mergeCell ref="F318:I318"/>
    <mergeCell ref="J318:N318"/>
    <mergeCell ref="O318:P318"/>
    <mergeCell ref="B320:C320"/>
    <mergeCell ref="D320:E320"/>
    <mergeCell ref="F320:I320"/>
    <mergeCell ref="J320:N320"/>
    <mergeCell ref="O320:P320"/>
    <mergeCell ref="B325:C325"/>
    <mergeCell ref="D325:E325"/>
    <mergeCell ref="F325:I325"/>
    <mergeCell ref="J325:N325"/>
    <mergeCell ref="O325:P325"/>
    <mergeCell ref="B326:C326"/>
    <mergeCell ref="D326:E326"/>
    <mergeCell ref="F326:I326"/>
    <mergeCell ref="J326:N326"/>
    <mergeCell ref="O326:P326"/>
    <mergeCell ref="B323:C323"/>
    <mergeCell ref="D323:E323"/>
    <mergeCell ref="F323:I323"/>
    <mergeCell ref="J323:N323"/>
    <mergeCell ref="O323:P323"/>
    <mergeCell ref="B324:C324"/>
    <mergeCell ref="D324:E324"/>
    <mergeCell ref="F324:I324"/>
    <mergeCell ref="J324:N324"/>
    <mergeCell ref="O324:P324"/>
    <mergeCell ref="B329:C329"/>
    <mergeCell ref="D329:E329"/>
    <mergeCell ref="F329:I329"/>
    <mergeCell ref="J329:N329"/>
    <mergeCell ref="O329:P329"/>
    <mergeCell ref="B330:C330"/>
    <mergeCell ref="D330:E330"/>
    <mergeCell ref="F330:I330"/>
    <mergeCell ref="J330:N330"/>
    <mergeCell ref="O330:P330"/>
    <mergeCell ref="B327:C327"/>
    <mergeCell ref="D327:E327"/>
    <mergeCell ref="F327:I327"/>
    <mergeCell ref="J327:N327"/>
    <mergeCell ref="O327:P327"/>
    <mergeCell ref="B328:C328"/>
    <mergeCell ref="D328:E328"/>
    <mergeCell ref="F328:I328"/>
    <mergeCell ref="J328:N328"/>
    <mergeCell ref="O328:P328"/>
    <mergeCell ref="B333:C333"/>
    <mergeCell ref="D333:E333"/>
    <mergeCell ref="F333:I333"/>
    <mergeCell ref="J333:N333"/>
    <mergeCell ref="O333:P333"/>
    <mergeCell ref="B334:C334"/>
    <mergeCell ref="D334:E334"/>
    <mergeCell ref="F334:I334"/>
    <mergeCell ref="J334:N334"/>
    <mergeCell ref="O334:P334"/>
    <mergeCell ref="B331:C331"/>
    <mergeCell ref="D331:E331"/>
    <mergeCell ref="F331:I331"/>
    <mergeCell ref="J331:N331"/>
    <mergeCell ref="O331:P331"/>
    <mergeCell ref="B332:C332"/>
    <mergeCell ref="D332:E332"/>
    <mergeCell ref="F332:I332"/>
    <mergeCell ref="J332:N332"/>
    <mergeCell ref="O332:P332"/>
    <mergeCell ref="B337:C337"/>
    <mergeCell ref="D337:E337"/>
    <mergeCell ref="F337:I337"/>
    <mergeCell ref="J337:N337"/>
    <mergeCell ref="O337:P337"/>
    <mergeCell ref="B338:C338"/>
    <mergeCell ref="D338:E338"/>
    <mergeCell ref="F338:I338"/>
    <mergeCell ref="J338:N338"/>
    <mergeCell ref="O338:P338"/>
    <mergeCell ref="B335:C335"/>
    <mergeCell ref="D335:E335"/>
    <mergeCell ref="F335:I335"/>
    <mergeCell ref="J335:N335"/>
    <mergeCell ref="O335:P335"/>
    <mergeCell ref="B336:C336"/>
    <mergeCell ref="D336:E336"/>
    <mergeCell ref="F336:I336"/>
    <mergeCell ref="J336:N336"/>
    <mergeCell ref="O336:P336"/>
    <mergeCell ref="B341:C341"/>
    <mergeCell ref="D341:E341"/>
    <mergeCell ref="F341:I341"/>
    <mergeCell ref="J341:N341"/>
    <mergeCell ref="O341:P341"/>
    <mergeCell ref="B342:C342"/>
    <mergeCell ref="D342:E342"/>
    <mergeCell ref="F342:I342"/>
    <mergeCell ref="J342:N342"/>
    <mergeCell ref="O342:P342"/>
    <mergeCell ref="B339:C339"/>
    <mergeCell ref="D339:E339"/>
    <mergeCell ref="F339:I339"/>
    <mergeCell ref="J339:N339"/>
    <mergeCell ref="O339:P339"/>
    <mergeCell ref="B340:C340"/>
    <mergeCell ref="D340:E340"/>
    <mergeCell ref="F340:I340"/>
    <mergeCell ref="J340:N340"/>
    <mergeCell ref="O340:P340"/>
    <mergeCell ref="B345:C345"/>
    <mergeCell ref="D345:E345"/>
    <mergeCell ref="F345:I345"/>
    <mergeCell ref="J345:N345"/>
    <mergeCell ref="O345:P345"/>
    <mergeCell ref="B346:C346"/>
    <mergeCell ref="D346:E346"/>
    <mergeCell ref="F346:I346"/>
    <mergeCell ref="J346:N346"/>
    <mergeCell ref="O346:P346"/>
    <mergeCell ref="B343:C343"/>
    <mergeCell ref="D343:E343"/>
    <mergeCell ref="F343:I343"/>
    <mergeCell ref="J343:N343"/>
    <mergeCell ref="O343:P343"/>
    <mergeCell ref="B344:C344"/>
    <mergeCell ref="D344:E344"/>
    <mergeCell ref="F344:I344"/>
    <mergeCell ref="J344:N344"/>
    <mergeCell ref="O344:P344"/>
    <mergeCell ref="B349:C349"/>
    <mergeCell ref="D349:E349"/>
    <mergeCell ref="F349:I349"/>
    <mergeCell ref="J349:N349"/>
    <mergeCell ref="O349:P349"/>
    <mergeCell ref="B350:C350"/>
    <mergeCell ref="D350:E350"/>
    <mergeCell ref="F350:I350"/>
    <mergeCell ref="J350:N350"/>
    <mergeCell ref="O350:P350"/>
    <mergeCell ref="B347:C347"/>
    <mergeCell ref="D347:E347"/>
    <mergeCell ref="F347:I347"/>
    <mergeCell ref="J347:N347"/>
    <mergeCell ref="O347:P347"/>
    <mergeCell ref="B348:C348"/>
    <mergeCell ref="D348:E348"/>
    <mergeCell ref="F348:I348"/>
    <mergeCell ref="J348:N348"/>
    <mergeCell ref="O348:P348"/>
    <mergeCell ref="B353:C353"/>
    <mergeCell ref="D353:E353"/>
    <mergeCell ref="F353:I353"/>
    <mergeCell ref="J353:N353"/>
    <mergeCell ref="O353:P353"/>
    <mergeCell ref="B354:C354"/>
    <mergeCell ref="D354:E354"/>
    <mergeCell ref="F354:I354"/>
    <mergeCell ref="J354:N354"/>
    <mergeCell ref="O354:P354"/>
    <mergeCell ref="B351:C351"/>
    <mergeCell ref="D351:E351"/>
    <mergeCell ref="F351:I351"/>
    <mergeCell ref="J351:N351"/>
    <mergeCell ref="O351:P351"/>
    <mergeCell ref="B352:C352"/>
    <mergeCell ref="D352:E352"/>
    <mergeCell ref="F352:I352"/>
    <mergeCell ref="J352:N352"/>
    <mergeCell ref="O352:P352"/>
    <mergeCell ref="O359:P359"/>
    <mergeCell ref="B360:C360"/>
    <mergeCell ref="D360:E360"/>
    <mergeCell ref="F360:I360"/>
    <mergeCell ref="J360:N360"/>
    <mergeCell ref="O360:P360"/>
    <mergeCell ref="B357:C357"/>
    <mergeCell ref="D357:E357"/>
    <mergeCell ref="F357:I357"/>
    <mergeCell ref="J357:N357"/>
    <mergeCell ref="O357:P357"/>
    <mergeCell ref="A359:A394"/>
    <mergeCell ref="B359:C359"/>
    <mergeCell ref="D359:E359"/>
    <mergeCell ref="F359:I359"/>
    <mergeCell ref="J359:N359"/>
    <mergeCell ref="B355:C355"/>
    <mergeCell ref="D355:E355"/>
    <mergeCell ref="F355:I355"/>
    <mergeCell ref="J355:N355"/>
    <mergeCell ref="O355:P355"/>
    <mergeCell ref="B356:C356"/>
    <mergeCell ref="D356:E356"/>
    <mergeCell ref="F356:I356"/>
    <mergeCell ref="J356:N356"/>
    <mergeCell ref="O356:P356"/>
    <mergeCell ref="B363:C363"/>
    <mergeCell ref="D363:E363"/>
    <mergeCell ref="F363:I363"/>
    <mergeCell ref="J363:N363"/>
    <mergeCell ref="O363:P363"/>
    <mergeCell ref="B364:C364"/>
    <mergeCell ref="D364:E364"/>
    <mergeCell ref="F364:I364"/>
    <mergeCell ref="J364:N364"/>
    <mergeCell ref="O364:P364"/>
    <mergeCell ref="B361:C361"/>
    <mergeCell ref="D361:E361"/>
    <mergeCell ref="F361:I361"/>
    <mergeCell ref="J361:N361"/>
    <mergeCell ref="O361:P361"/>
    <mergeCell ref="B362:C362"/>
    <mergeCell ref="D362:E362"/>
    <mergeCell ref="F362:I362"/>
    <mergeCell ref="J362:N362"/>
    <mergeCell ref="O362:P362"/>
    <mergeCell ref="B367:C367"/>
    <mergeCell ref="D367:E367"/>
    <mergeCell ref="F367:I367"/>
    <mergeCell ref="J367:N367"/>
    <mergeCell ref="O367:P367"/>
    <mergeCell ref="B368:C368"/>
    <mergeCell ref="D368:E368"/>
    <mergeCell ref="F368:I368"/>
    <mergeCell ref="J368:N368"/>
    <mergeCell ref="O368:P368"/>
    <mergeCell ref="B365:C365"/>
    <mergeCell ref="D365:E365"/>
    <mergeCell ref="F365:I365"/>
    <mergeCell ref="J365:N365"/>
    <mergeCell ref="O365:P365"/>
    <mergeCell ref="B366:C366"/>
    <mergeCell ref="D366:E366"/>
    <mergeCell ref="F366:I366"/>
    <mergeCell ref="J366:N366"/>
    <mergeCell ref="O366:P366"/>
    <mergeCell ref="B371:C371"/>
    <mergeCell ref="D371:E371"/>
    <mergeCell ref="F371:I371"/>
    <mergeCell ref="J371:N371"/>
    <mergeCell ref="O371:P371"/>
    <mergeCell ref="B372:C372"/>
    <mergeCell ref="D372:E372"/>
    <mergeCell ref="F372:I372"/>
    <mergeCell ref="J372:N372"/>
    <mergeCell ref="O372:P372"/>
    <mergeCell ref="B369:C369"/>
    <mergeCell ref="D369:E369"/>
    <mergeCell ref="F369:I369"/>
    <mergeCell ref="J369:N369"/>
    <mergeCell ref="O369:P369"/>
    <mergeCell ref="B370:C370"/>
    <mergeCell ref="D370:E370"/>
    <mergeCell ref="F370:I370"/>
    <mergeCell ref="J370:N370"/>
    <mergeCell ref="O370:P370"/>
    <mergeCell ref="B375:C375"/>
    <mergeCell ref="D375:E375"/>
    <mergeCell ref="F375:I375"/>
    <mergeCell ref="J375:N375"/>
    <mergeCell ref="O375:P375"/>
    <mergeCell ref="B376:C376"/>
    <mergeCell ref="D376:E376"/>
    <mergeCell ref="F376:I376"/>
    <mergeCell ref="J376:N376"/>
    <mergeCell ref="O376:P376"/>
    <mergeCell ref="B373:C373"/>
    <mergeCell ref="D373:E373"/>
    <mergeCell ref="F373:I373"/>
    <mergeCell ref="J373:N373"/>
    <mergeCell ref="O373:P373"/>
    <mergeCell ref="B374:C374"/>
    <mergeCell ref="D374:E374"/>
    <mergeCell ref="F374:I374"/>
    <mergeCell ref="J374:N374"/>
    <mergeCell ref="O374:P374"/>
    <mergeCell ref="B379:C379"/>
    <mergeCell ref="D379:E379"/>
    <mergeCell ref="F379:I379"/>
    <mergeCell ref="J379:N379"/>
    <mergeCell ref="O379:P379"/>
    <mergeCell ref="B380:C380"/>
    <mergeCell ref="D380:E380"/>
    <mergeCell ref="F380:I380"/>
    <mergeCell ref="J380:N380"/>
    <mergeCell ref="O380:P380"/>
    <mergeCell ref="B377:C377"/>
    <mergeCell ref="D377:E377"/>
    <mergeCell ref="F377:I377"/>
    <mergeCell ref="J377:N377"/>
    <mergeCell ref="O377:P377"/>
    <mergeCell ref="B378:C378"/>
    <mergeCell ref="D378:E378"/>
    <mergeCell ref="F378:I378"/>
    <mergeCell ref="J378:N378"/>
    <mergeCell ref="O378:P378"/>
    <mergeCell ref="B383:C383"/>
    <mergeCell ref="D383:E383"/>
    <mergeCell ref="F383:I383"/>
    <mergeCell ref="J383:N383"/>
    <mergeCell ref="O383:P383"/>
    <mergeCell ref="B384:C384"/>
    <mergeCell ref="D384:E384"/>
    <mergeCell ref="F384:I384"/>
    <mergeCell ref="J384:N384"/>
    <mergeCell ref="O384:P384"/>
    <mergeCell ref="B381:C381"/>
    <mergeCell ref="D381:E381"/>
    <mergeCell ref="F381:I381"/>
    <mergeCell ref="J381:N381"/>
    <mergeCell ref="O381:P381"/>
    <mergeCell ref="B382:C382"/>
    <mergeCell ref="D382:E382"/>
    <mergeCell ref="F382:I382"/>
    <mergeCell ref="J382:N382"/>
    <mergeCell ref="O382:P382"/>
    <mergeCell ref="B387:C387"/>
    <mergeCell ref="D387:E387"/>
    <mergeCell ref="F387:I387"/>
    <mergeCell ref="J387:N387"/>
    <mergeCell ref="O387:P387"/>
    <mergeCell ref="B388:C388"/>
    <mergeCell ref="D388:E388"/>
    <mergeCell ref="F388:I388"/>
    <mergeCell ref="J388:N388"/>
    <mergeCell ref="O388:P388"/>
    <mergeCell ref="B385:C385"/>
    <mergeCell ref="D385:E385"/>
    <mergeCell ref="F385:I385"/>
    <mergeCell ref="J385:N385"/>
    <mergeCell ref="O385:P385"/>
    <mergeCell ref="B386:C386"/>
    <mergeCell ref="D386:E386"/>
    <mergeCell ref="F386:I386"/>
    <mergeCell ref="J386:N386"/>
    <mergeCell ref="O386:P386"/>
    <mergeCell ref="B391:C391"/>
    <mergeCell ref="D391:E391"/>
    <mergeCell ref="F391:I391"/>
    <mergeCell ref="J391:N391"/>
    <mergeCell ref="O391:P391"/>
    <mergeCell ref="B392:C392"/>
    <mergeCell ref="D392:E392"/>
    <mergeCell ref="F392:I392"/>
    <mergeCell ref="J392:N392"/>
    <mergeCell ref="O392:P392"/>
    <mergeCell ref="B389:C389"/>
    <mergeCell ref="D389:E389"/>
    <mergeCell ref="F389:I389"/>
    <mergeCell ref="J389:N389"/>
    <mergeCell ref="O389:P389"/>
    <mergeCell ref="B390:C390"/>
    <mergeCell ref="D390:E390"/>
    <mergeCell ref="F390:I390"/>
    <mergeCell ref="J390:N390"/>
    <mergeCell ref="O390:P390"/>
    <mergeCell ref="A396:B396"/>
    <mergeCell ref="D396:E396"/>
    <mergeCell ref="F396:J396"/>
    <mergeCell ref="K396:M396"/>
    <mergeCell ref="N396:P396"/>
    <mergeCell ref="A397:B397"/>
    <mergeCell ref="D397:E397"/>
    <mergeCell ref="F397:J397"/>
    <mergeCell ref="K397:M397"/>
    <mergeCell ref="N397:P397"/>
    <mergeCell ref="B393:C393"/>
    <mergeCell ref="D393:E393"/>
    <mergeCell ref="F393:I393"/>
    <mergeCell ref="J393:N393"/>
    <mergeCell ref="O393:P393"/>
    <mergeCell ref="B394:C394"/>
    <mergeCell ref="D394:E394"/>
    <mergeCell ref="F394:I394"/>
    <mergeCell ref="J394:N394"/>
    <mergeCell ref="O394:P394"/>
    <mergeCell ref="A400:B400"/>
    <mergeCell ref="D400:E400"/>
    <mergeCell ref="F400:J400"/>
    <mergeCell ref="K400:M400"/>
    <mergeCell ref="N400:P400"/>
    <mergeCell ref="A401:B401"/>
    <mergeCell ref="D401:E401"/>
    <mergeCell ref="F401:J401"/>
    <mergeCell ref="K401:M401"/>
    <mergeCell ref="N401:P401"/>
    <mergeCell ref="A398:B398"/>
    <mergeCell ref="D398:E398"/>
    <mergeCell ref="F398:J398"/>
    <mergeCell ref="K398:M398"/>
    <mergeCell ref="N398:P398"/>
    <mergeCell ref="A399:B399"/>
    <mergeCell ref="D399:E399"/>
    <mergeCell ref="F399:J399"/>
    <mergeCell ref="K399:M399"/>
    <mergeCell ref="N399:P399"/>
    <mergeCell ref="A404:B404"/>
    <mergeCell ref="D404:E404"/>
    <mergeCell ref="F404:J404"/>
    <mergeCell ref="K404:M404"/>
    <mergeCell ref="N404:P404"/>
    <mergeCell ref="A405:B405"/>
    <mergeCell ref="D405:E405"/>
    <mergeCell ref="F405:J405"/>
    <mergeCell ref="K405:M405"/>
    <mergeCell ref="N405:P405"/>
    <mergeCell ref="A402:B402"/>
    <mergeCell ref="D402:E402"/>
    <mergeCell ref="F402:J402"/>
    <mergeCell ref="K402:M402"/>
    <mergeCell ref="N402:P402"/>
    <mergeCell ref="A403:B403"/>
    <mergeCell ref="D403:E403"/>
    <mergeCell ref="F403:J403"/>
    <mergeCell ref="K403:M403"/>
    <mergeCell ref="N403:P403"/>
    <mergeCell ref="A408:B408"/>
    <mergeCell ref="D408:E408"/>
    <mergeCell ref="F408:J408"/>
    <mergeCell ref="K408:M408"/>
    <mergeCell ref="N408:P408"/>
    <mergeCell ref="A409:B409"/>
    <mergeCell ref="D409:E409"/>
    <mergeCell ref="F409:J409"/>
    <mergeCell ref="K409:M409"/>
    <mergeCell ref="N409:P409"/>
    <mergeCell ref="A406:B406"/>
    <mergeCell ref="D406:E406"/>
    <mergeCell ref="F406:J406"/>
    <mergeCell ref="K406:M406"/>
    <mergeCell ref="N406:P406"/>
    <mergeCell ref="A407:B407"/>
    <mergeCell ref="D407:E407"/>
    <mergeCell ref="F407:J407"/>
    <mergeCell ref="K407:M407"/>
    <mergeCell ref="N407:P407"/>
    <mergeCell ref="A412:B412"/>
    <mergeCell ref="D412:E412"/>
    <mergeCell ref="F412:J412"/>
    <mergeCell ref="K412:M412"/>
    <mergeCell ref="N412:P412"/>
    <mergeCell ref="A413:B413"/>
    <mergeCell ref="D413:E413"/>
    <mergeCell ref="F413:J413"/>
    <mergeCell ref="K413:M413"/>
    <mergeCell ref="N413:P413"/>
    <mergeCell ref="A410:B410"/>
    <mergeCell ref="D410:E410"/>
    <mergeCell ref="F410:J410"/>
    <mergeCell ref="K410:M410"/>
    <mergeCell ref="N410:P410"/>
    <mergeCell ref="A411:B411"/>
    <mergeCell ref="D411:E411"/>
    <mergeCell ref="F411:J411"/>
    <mergeCell ref="K411:M411"/>
    <mergeCell ref="N411:P411"/>
    <mergeCell ref="A416:B416"/>
    <mergeCell ref="D416:E416"/>
    <mergeCell ref="F416:J416"/>
    <mergeCell ref="K416:M416"/>
    <mergeCell ref="N416:P416"/>
    <mergeCell ref="A417:B417"/>
    <mergeCell ref="D417:E417"/>
    <mergeCell ref="F417:J417"/>
    <mergeCell ref="K417:M417"/>
    <mergeCell ref="N417:P417"/>
    <mergeCell ref="A414:B414"/>
    <mergeCell ref="D414:E414"/>
    <mergeCell ref="F414:J414"/>
    <mergeCell ref="K414:M414"/>
    <mergeCell ref="N414:P414"/>
    <mergeCell ref="A415:B415"/>
    <mergeCell ref="D415:E415"/>
    <mergeCell ref="F415:J415"/>
    <mergeCell ref="K415:M415"/>
    <mergeCell ref="N415:P415"/>
    <mergeCell ref="A420:B420"/>
    <mergeCell ref="D420:E420"/>
    <mergeCell ref="F420:J420"/>
    <mergeCell ref="K420:M420"/>
    <mergeCell ref="N420:P420"/>
    <mergeCell ref="A421:B421"/>
    <mergeCell ref="D421:E421"/>
    <mergeCell ref="F421:J421"/>
    <mergeCell ref="K421:M421"/>
    <mergeCell ref="N421:P421"/>
    <mergeCell ref="A418:B418"/>
    <mergeCell ref="D418:E418"/>
    <mergeCell ref="F418:J418"/>
    <mergeCell ref="K418:M418"/>
    <mergeCell ref="N418:P418"/>
    <mergeCell ref="A419:B419"/>
    <mergeCell ref="D419:E419"/>
    <mergeCell ref="F419:J419"/>
    <mergeCell ref="K419:M419"/>
    <mergeCell ref="N419:P419"/>
    <mergeCell ref="A424:B424"/>
    <mergeCell ref="D424:E424"/>
    <mergeCell ref="F424:J424"/>
    <mergeCell ref="K424:M424"/>
    <mergeCell ref="N424:P424"/>
    <mergeCell ref="A425:B425"/>
    <mergeCell ref="D425:E425"/>
    <mergeCell ref="F425:J425"/>
    <mergeCell ref="K425:M425"/>
    <mergeCell ref="N425:P425"/>
    <mergeCell ref="A422:B422"/>
    <mergeCell ref="D422:E422"/>
    <mergeCell ref="F422:J422"/>
    <mergeCell ref="K422:M422"/>
    <mergeCell ref="N422:P422"/>
    <mergeCell ref="A423:B423"/>
    <mergeCell ref="D423:E423"/>
    <mergeCell ref="F423:J423"/>
    <mergeCell ref="K423:M423"/>
    <mergeCell ref="N423:P423"/>
    <mergeCell ref="A430:B430"/>
    <mergeCell ref="D430:E430"/>
    <mergeCell ref="F430:J430"/>
    <mergeCell ref="K430:M430"/>
    <mergeCell ref="N430:P430"/>
    <mergeCell ref="A431:R431"/>
    <mergeCell ref="A428:B428"/>
    <mergeCell ref="D428:E428"/>
    <mergeCell ref="F428:J428"/>
    <mergeCell ref="K428:M428"/>
    <mergeCell ref="N428:P428"/>
    <mergeCell ref="A429:B429"/>
    <mergeCell ref="D429:E429"/>
    <mergeCell ref="F429:J429"/>
    <mergeCell ref="K429:M429"/>
    <mergeCell ref="N429:P429"/>
    <mergeCell ref="A426:B426"/>
    <mergeCell ref="D426:E426"/>
    <mergeCell ref="F426:J426"/>
    <mergeCell ref="K426:M426"/>
    <mergeCell ref="N426:P426"/>
    <mergeCell ref="A427:B427"/>
    <mergeCell ref="D427:E427"/>
    <mergeCell ref="F427:J427"/>
    <mergeCell ref="K427:M427"/>
    <mergeCell ref="N427:P427"/>
    <mergeCell ref="A434:B434"/>
    <mergeCell ref="D434:E434"/>
    <mergeCell ref="F434:J434"/>
    <mergeCell ref="K434:M434"/>
    <mergeCell ref="N434:P434"/>
    <mergeCell ref="A435:B435"/>
    <mergeCell ref="D435:E435"/>
    <mergeCell ref="F435:J435"/>
    <mergeCell ref="K435:M435"/>
    <mergeCell ref="N435:P435"/>
    <mergeCell ref="A432:B432"/>
    <mergeCell ref="D432:E432"/>
    <mergeCell ref="F432:J432"/>
    <mergeCell ref="K432:M432"/>
    <mergeCell ref="N432:P432"/>
    <mergeCell ref="A433:B433"/>
    <mergeCell ref="D433:E433"/>
    <mergeCell ref="F433:J433"/>
    <mergeCell ref="K433:M433"/>
    <mergeCell ref="N433:P433"/>
    <mergeCell ref="A438:B438"/>
    <mergeCell ref="D438:E438"/>
    <mergeCell ref="F438:J438"/>
    <mergeCell ref="K438:M438"/>
    <mergeCell ref="N438:P438"/>
    <mergeCell ref="A439:B439"/>
    <mergeCell ref="D439:E439"/>
    <mergeCell ref="F439:J439"/>
    <mergeCell ref="K439:M439"/>
    <mergeCell ref="N439:P439"/>
    <mergeCell ref="A436:B436"/>
    <mergeCell ref="D436:E436"/>
    <mergeCell ref="F436:J436"/>
    <mergeCell ref="K436:M436"/>
    <mergeCell ref="N436:P436"/>
    <mergeCell ref="A437:B437"/>
    <mergeCell ref="D437:E437"/>
    <mergeCell ref="F437:J437"/>
    <mergeCell ref="K437:M437"/>
    <mergeCell ref="N437:P437"/>
    <mergeCell ref="A442:B442"/>
    <mergeCell ref="D442:E442"/>
    <mergeCell ref="F442:J442"/>
    <mergeCell ref="K442:M442"/>
    <mergeCell ref="N442:P442"/>
    <mergeCell ref="A443:B443"/>
    <mergeCell ref="D443:E443"/>
    <mergeCell ref="F443:J443"/>
    <mergeCell ref="K443:M443"/>
    <mergeCell ref="N443:P443"/>
    <mergeCell ref="A440:B440"/>
    <mergeCell ref="D440:E440"/>
    <mergeCell ref="F440:J440"/>
    <mergeCell ref="K440:M440"/>
    <mergeCell ref="N440:P440"/>
    <mergeCell ref="A441:B441"/>
    <mergeCell ref="D441:E441"/>
    <mergeCell ref="F441:J441"/>
    <mergeCell ref="K441:M441"/>
    <mergeCell ref="N441:P441"/>
    <mergeCell ref="A446:B446"/>
    <mergeCell ref="D446:E446"/>
    <mergeCell ref="F446:J446"/>
    <mergeCell ref="K446:M446"/>
    <mergeCell ref="N446:P446"/>
    <mergeCell ref="A447:B447"/>
    <mergeCell ref="D447:E447"/>
    <mergeCell ref="F447:J447"/>
    <mergeCell ref="K447:M447"/>
    <mergeCell ref="N447:P447"/>
    <mergeCell ref="A444:B444"/>
    <mergeCell ref="D444:E444"/>
    <mergeCell ref="F444:J444"/>
    <mergeCell ref="K444:M444"/>
    <mergeCell ref="N444:P444"/>
    <mergeCell ref="A445:B445"/>
    <mergeCell ref="D445:E445"/>
    <mergeCell ref="F445:J445"/>
    <mergeCell ref="K445:M445"/>
    <mergeCell ref="N445:P445"/>
    <mergeCell ref="A450:B450"/>
    <mergeCell ref="D450:E450"/>
    <mergeCell ref="F450:J450"/>
    <mergeCell ref="K450:M450"/>
    <mergeCell ref="N450:P450"/>
    <mergeCell ref="A451:B451"/>
    <mergeCell ref="D451:E451"/>
    <mergeCell ref="F451:J451"/>
    <mergeCell ref="K451:M451"/>
    <mergeCell ref="N451:P451"/>
    <mergeCell ref="A448:B448"/>
    <mergeCell ref="D448:E448"/>
    <mergeCell ref="F448:J448"/>
    <mergeCell ref="K448:M448"/>
    <mergeCell ref="N448:P448"/>
    <mergeCell ref="A449:B449"/>
    <mergeCell ref="D449:E449"/>
    <mergeCell ref="F449:J449"/>
    <mergeCell ref="K449:M449"/>
    <mergeCell ref="N449:P449"/>
    <mergeCell ref="A454:B454"/>
    <mergeCell ref="D454:E454"/>
    <mergeCell ref="F454:J454"/>
    <mergeCell ref="K454:M454"/>
    <mergeCell ref="N454:P454"/>
    <mergeCell ref="A455:B455"/>
    <mergeCell ref="D455:E455"/>
    <mergeCell ref="F455:J455"/>
    <mergeCell ref="K455:M455"/>
    <mergeCell ref="N455:P455"/>
    <mergeCell ref="A452:B452"/>
    <mergeCell ref="D452:E452"/>
    <mergeCell ref="F452:J452"/>
    <mergeCell ref="K452:M452"/>
    <mergeCell ref="N452:P452"/>
    <mergeCell ref="A453:B453"/>
    <mergeCell ref="D453:E453"/>
    <mergeCell ref="F453:J453"/>
    <mergeCell ref="K453:M453"/>
    <mergeCell ref="N453:P453"/>
    <mergeCell ref="A458:B458"/>
    <mergeCell ref="D458:E458"/>
    <mergeCell ref="F458:J458"/>
    <mergeCell ref="K458:M458"/>
    <mergeCell ref="N458:P458"/>
    <mergeCell ref="A459:B459"/>
    <mergeCell ref="D459:E459"/>
    <mergeCell ref="F459:J459"/>
    <mergeCell ref="K459:M459"/>
    <mergeCell ref="N459:P459"/>
    <mergeCell ref="A456:B456"/>
    <mergeCell ref="D456:E456"/>
    <mergeCell ref="F456:J456"/>
    <mergeCell ref="K456:M456"/>
    <mergeCell ref="N456:P456"/>
    <mergeCell ref="A457:B457"/>
    <mergeCell ref="D457:E457"/>
    <mergeCell ref="F457:J457"/>
    <mergeCell ref="K457:M457"/>
    <mergeCell ref="N457:P457"/>
    <mergeCell ref="A464:R464"/>
    <mergeCell ref="A465:B465"/>
    <mergeCell ref="D465:E465"/>
    <mergeCell ref="F465:J465"/>
    <mergeCell ref="K465:M465"/>
    <mergeCell ref="N465:P465"/>
    <mergeCell ref="A462:B462"/>
    <mergeCell ref="D462:E462"/>
    <mergeCell ref="F462:J462"/>
    <mergeCell ref="K462:M462"/>
    <mergeCell ref="N462:P462"/>
    <mergeCell ref="A463:B463"/>
    <mergeCell ref="D463:E463"/>
    <mergeCell ref="F463:J463"/>
    <mergeCell ref="K463:M463"/>
    <mergeCell ref="N463:P463"/>
    <mergeCell ref="A460:B460"/>
    <mergeCell ref="D460:E460"/>
    <mergeCell ref="F460:J460"/>
    <mergeCell ref="K460:M460"/>
    <mergeCell ref="N460:P460"/>
    <mergeCell ref="A461:B461"/>
    <mergeCell ref="D461:E461"/>
    <mergeCell ref="F461:J461"/>
    <mergeCell ref="K461:M461"/>
    <mergeCell ref="N461:P461"/>
    <mergeCell ref="A468:B468"/>
    <mergeCell ref="D468:E468"/>
    <mergeCell ref="F468:J468"/>
    <mergeCell ref="K468:M468"/>
    <mergeCell ref="N468:P468"/>
    <mergeCell ref="A469:B469"/>
    <mergeCell ref="D469:E469"/>
    <mergeCell ref="F469:J469"/>
    <mergeCell ref="K469:M469"/>
    <mergeCell ref="N469:P469"/>
    <mergeCell ref="A466:B466"/>
    <mergeCell ref="D466:E466"/>
    <mergeCell ref="F466:J466"/>
    <mergeCell ref="K466:M466"/>
    <mergeCell ref="N466:P466"/>
    <mergeCell ref="A467:B467"/>
    <mergeCell ref="D467:E467"/>
    <mergeCell ref="F467:J467"/>
    <mergeCell ref="K467:M467"/>
    <mergeCell ref="N467:P467"/>
    <mergeCell ref="A472:B472"/>
    <mergeCell ref="D472:E472"/>
    <mergeCell ref="F472:J472"/>
    <mergeCell ref="K472:M472"/>
    <mergeCell ref="N472:P472"/>
    <mergeCell ref="A473:B473"/>
    <mergeCell ref="D473:E473"/>
    <mergeCell ref="F473:J473"/>
    <mergeCell ref="K473:M473"/>
    <mergeCell ref="N473:P473"/>
    <mergeCell ref="A470:B470"/>
    <mergeCell ref="D470:E470"/>
    <mergeCell ref="F470:J470"/>
    <mergeCell ref="K470:M470"/>
    <mergeCell ref="N470:P470"/>
    <mergeCell ref="A471:B471"/>
    <mergeCell ref="D471:E471"/>
    <mergeCell ref="F471:J471"/>
    <mergeCell ref="K471:M471"/>
    <mergeCell ref="N471:P471"/>
    <mergeCell ref="A476:B476"/>
    <mergeCell ref="D476:E476"/>
    <mergeCell ref="F476:J476"/>
    <mergeCell ref="K476:M476"/>
    <mergeCell ref="N476:P476"/>
    <mergeCell ref="A477:B477"/>
    <mergeCell ref="D477:E477"/>
    <mergeCell ref="F477:J477"/>
    <mergeCell ref="K477:M477"/>
    <mergeCell ref="N477:P477"/>
    <mergeCell ref="A474:B474"/>
    <mergeCell ref="D474:E474"/>
    <mergeCell ref="F474:J474"/>
    <mergeCell ref="K474:M474"/>
    <mergeCell ref="N474:P474"/>
    <mergeCell ref="A475:B475"/>
    <mergeCell ref="D475:E475"/>
    <mergeCell ref="F475:J475"/>
    <mergeCell ref="K475:M475"/>
    <mergeCell ref="N475:P475"/>
    <mergeCell ref="A480:B480"/>
    <mergeCell ref="D480:E480"/>
    <mergeCell ref="F480:J480"/>
    <mergeCell ref="K480:M480"/>
    <mergeCell ref="N480:P480"/>
    <mergeCell ref="A481:B481"/>
    <mergeCell ref="D481:E481"/>
    <mergeCell ref="F481:J481"/>
    <mergeCell ref="K481:M481"/>
    <mergeCell ref="N481:P481"/>
    <mergeCell ref="A478:B478"/>
    <mergeCell ref="D478:E478"/>
    <mergeCell ref="F478:J478"/>
    <mergeCell ref="K478:M478"/>
    <mergeCell ref="N478:P478"/>
    <mergeCell ref="A479:B479"/>
    <mergeCell ref="D479:E479"/>
    <mergeCell ref="F479:J479"/>
    <mergeCell ref="K479:M479"/>
    <mergeCell ref="N479:P479"/>
    <mergeCell ref="A484:B484"/>
    <mergeCell ref="D484:E484"/>
    <mergeCell ref="F484:J484"/>
    <mergeCell ref="K484:M484"/>
    <mergeCell ref="N484:P484"/>
    <mergeCell ref="A485:B485"/>
    <mergeCell ref="D485:E485"/>
    <mergeCell ref="F485:J485"/>
    <mergeCell ref="K485:M485"/>
    <mergeCell ref="N485:P485"/>
    <mergeCell ref="A482:B482"/>
    <mergeCell ref="D482:E482"/>
    <mergeCell ref="F482:J482"/>
    <mergeCell ref="K482:M482"/>
    <mergeCell ref="N482:P482"/>
    <mergeCell ref="A483:B483"/>
    <mergeCell ref="D483:E483"/>
    <mergeCell ref="F483:J483"/>
    <mergeCell ref="K483:M483"/>
    <mergeCell ref="N483:P483"/>
    <mergeCell ref="A488:B488"/>
    <mergeCell ref="D488:E488"/>
    <mergeCell ref="F488:J488"/>
    <mergeCell ref="K488:M488"/>
    <mergeCell ref="N488:P488"/>
    <mergeCell ref="A489:B489"/>
    <mergeCell ref="D489:E489"/>
    <mergeCell ref="F489:J489"/>
    <mergeCell ref="K489:M489"/>
    <mergeCell ref="N489:P489"/>
    <mergeCell ref="A486:B486"/>
    <mergeCell ref="D486:E486"/>
    <mergeCell ref="F486:J486"/>
    <mergeCell ref="K486:M486"/>
    <mergeCell ref="N486:P486"/>
    <mergeCell ref="A487:B487"/>
    <mergeCell ref="D487:E487"/>
    <mergeCell ref="F487:J487"/>
    <mergeCell ref="K487:M487"/>
    <mergeCell ref="N487:P487"/>
    <mergeCell ref="A492:B492"/>
    <mergeCell ref="D492:E492"/>
    <mergeCell ref="F492:J492"/>
    <mergeCell ref="K492:M492"/>
    <mergeCell ref="N492:P492"/>
    <mergeCell ref="A493:B493"/>
    <mergeCell ref="D493:E493"/>
    <mergeCell ref="F493:J493"/>
    <mergeCell ref="K493:M493"/>
    <mergeCell ref="N493:P493"/>
    <mergeCell ref="A490:B490"/>
    <mergeCell ref="D490:E490"/>
    <mergeCell ref="F490:J490"/>
    <mergeCell ref="K490:M490"/>
    <mergeCell ref="N490:P490"/>
    <mergeCell ref="A491:B491"/>
    <mergeCell ref="D491:E491"/>
    <mergeCell ref="F491:J491"/>
    <mergeCell ref="K491:M491"/>
    <mergeCell ref="N491:P491"/>
    <mergeCell ref="A496:B496"/>
    <mergeCell ref="D496:E496"/>
    <mergeCell ref="F496:J496"/>
    <mergeCell ref="K496:M496"/>
    <mergeCell ref="N496:P496"/>
    <mergeCell ref="A497:B497"/>
    <mergeCell ref="D497:E497"/>
    <mergeCell ref="F497:J497"/>
    <mergeCell ref="K497:M497"/>
    <mergeCell ref="N497:P497"/>
    <mergeCell ref="A494:B494"/>
    <mergeCell ref="D494:E494"/>
    <mergeCell ref="F494:J494"/>
    <mergeCell ref="K494:M494"/>
    <mergeCell ref="N494:P494"/>
    <mergeCell ref="A495:B495"/>
    <mergeCell ref="D495:E495"/>
    <mergeCell ref="F495:J495"/>
    <mergeCell ref="K495:M495"/>
    <mergeCell ref="N495:P495"/>
    <mergeCell ref="A502:B502"/>
    <mergeCell ref="D502:E502"/>
    <mergeCell ref="F502:J502"/>
    <mergeCell ref="K502:M502"/>
    <mergeCell ref="N502:P502"/>
    <mergeCell ref="A503:B503"/>
    <mergeCell ref="D503:E503"/>
    <mergeCell ref="F503:J503"/>
    <mergeCell ref="K503:M503"/>
    <mergeCell ref="N503:P503"/>
    <mergeCell ref="A500:B500"/>
    <mergeCell ref="D500:E500"/>
    <mergeCell ref="F500:J500"/>
    <mergeCell ref="K500:M500"/>
    <mergeCell ref="N500:P500"/>
    <mergeCell ref="A501:R501"/>
    <mergeCell ref="A498:B498"/>
    <mergeCell ref="D498:E498"/>
    <mergeCell ref="F498:J498"/>
    <mergeCell ref="K498:M498"/>
    <mergeCell ref="N498:P498"/>
    <mergeCell ref="A499:B499"/>
    <mergeCell ref="D499:E499"/>
    <mergeCell ref="F499:J499"/>
    <mergeCell ref="K499:M499"/>
    <mergeCell ref="N499:P499"/>
    <mergeCell ref="A506:B506"/>
    <mergeCell ref="D506:E506"/>
    <mergeCell ref="F506:J506"/>
    <mergeCell ref="K506:M506"/>
    <mergeCell ref="N506:P506"/>
    <mergeCell ref="A507:B507"/>
    <mergeCell ref="D507:E507"/>
    <mergeCell ref="F507:J507"/>
    <mergeCell ref="K507:M507"/>
    <mergeCell ref="N507:P507"/>
    <mergeCell ref="A504:B504"/>
    <mergeCell ref="D504:E504"/>
    <mergeCell ref="F504:J504"/>
    <mergeCell ref="K504:M504"/>
    <mergeCell ref="N504:P504"/>
    <mergeCell ref="A505:B505"/>
    <mergeCell ref="D505:E505"/>
    <mergeCell ref="F505:J505"/>
    <mergeCell ref="K505:M505"/>
    <mergeCell ref="N505:P505"/>
    <mergeCell ref="A510:B510"/>
    <mergeCell ref="D510:E510"/>
    <mergeCell ref="F510:J510"/>
    <mergeCell ref="K510:M510"/>
    <mergeCell ref="N510:P510"/>
    <mergeCell ref="A511:B511"/>
    <mergeCell ref="D511:E511"/>
    <mergeCell ref="F511:J511"/>
    <mergeCell ref="K511:M511"/>
    <mergeCell ref="N511:P511"/>
    <mergeCell ref="A508:B508"/>
    <mergeCell ref="D508:E508"/>
    <mergeCell ref="F508:J508"/>
    <mergeCell ref="K508:M508"/>
    <mergeCell ref="N508:P508"/>
    <mergeCell ref="A509:B509"/>
    <mergeCell ref="D509:E509"/>
    <mergeCell ref="F509:J509"/>
    <mergeCell ref="K509:M509"/>
    <mergeCell ref="N509:P509"/>
    <mergeCell ref="A514:B514"/>
    <mergeCell ref="D514:E514"/>
    <mergeCell ref="F514:J514"/>
    <mergeCell ref="K514:M514"/>
    <mergeCell ref="N514:P514"/>
    <mergeCell ref="A515:B515"/>
    <mergeCell ref="D515:E515"/>
    <mergeCell ref="F515:J515"/>
    <mergeCell ref="K515:M515"/>
    <mergeCell ref="N515:P515"/>
    <mergeCell ref="A512:B512"/>
    <mergeCell ref="D512:E512"/>
    <mergeCell ref="F512:J512"/>
    <mergeCell ref="K512:M512"/>
    <mergeCell ref="N512:P512"/>
    <mergeCell ref="A513:B513"/>
    <mergeCell ref="D513:E513"/>
    <mergeCell ref="F513:J513"/>
    <mergeCell ref="K513:M513"/>
    <mergeCell ref="N513:P513"/>
    <mergeCell ref="A518:B518"/>
    <mergeCell ref="D518:E518"/>
    <mergeCell ref="F518:J518"/>
    <mergeCell ref="K518:M518"/>
    <mergeCell ref="N518:P518"/>
    <mergeCell ref="A519:B519"/>
    <mergeCell ref="D519:E519"/>
    <mergeCell ref="F519:J519"/>
    <mergeCell ref="K519:M519"/>
    <mergeCell ref="N519:P519"/>
    <mergeCell ref="A516:B516"/>
    <mergeCell ref="D516:E516"/>
    <mergeCell ref="F516:J516"/>
    <mergeCell ref="K516:M516"/>
    <mergeCell ref="N516:P516"/>
    <mergeCell ref="A517:B517"/>
    <mergeCell ref="D517:E517"/>
    <mergeCell ref="F517:J517"/>
    <mergeCell ref="K517:M517"/>
    <mergeCell ref="N517:P517"/>
    <mergeCell ref="A522:B522"/>
    <mergeCell ref="D522:E522"/>
    <mergeCell ref="F522:J522"/>
    <mergeCell ref="K522:M522"/>
    <mergeCell ref="N522:P522"/>
    <mergeCell ref="A523:B523"/>
    <mergeCell ref="D523:E523"/>
    <mergeCell ref="F523:J523"/>
    <mergeCell ref="K523:M523"/>
    <mergeCell ref="N523:P523"/>
    <mergeCell ref="A520:B520"/>
    <mergeCell ref="D520:E520"/>
    <mergeCell ref="F520:J520"/>
    <mergeCell ref="K520:M520"/>
    <mergeCell ref="N520:P520"/>
    <mergeCell ref="A521:B521"/>
    <mergeCell ref="D521:E521"/>
    <mergeCell ref="F521:J521"/>
    <mergeCell ref="K521:M521"/>
    <mergeCell ref="N521:P521"/>
    <mergeCell ref="A526:B526"/>
    <mergeCell ref="D526:E526"/>
    <mergeCell ref="F526:J526"/>
    <mergeCell ref="K526:M526"/>
    <mergeCell ref="N526:P526"/>
    <mergeCell ref="A527:B527"/>
    <mergeCell ref="D527:E527"/>
    <mergeCell ref="F527:J527"/>
    <mergeCell ref="K527:M527"/>
    <mergeCell ref="N527:P527"/>
    <mergeCell ref="A524:B524"/>
    <mergeCell ref="D524:E524"/>
    <mergeCell ref="F524:J524"/>
    <mergeCell ref="K524:M524"/>
    <mergeCell ref="N524:P524"/>
    <mergeCell ref="A525:B525"/>
    <mergeCell ref="D525:E525"/>
    <mergeCell ref="F525:J525"/>
    <mergeCell ref="K525:M525"/>
    <mergeCell ref="N525:P525"/>
    <mergeCell ref="A530:B530"/>
    <mergeCell ref="D530:E530"/>
    <mergeCell ref="F530:J530"/>
    <mergeCell ref="K530:M530"/>
    <mergeCell ref="N530:P530"/>
    <mergeCell ref="A531:B531"/>
    <mergeCell ref="D531:E531"/>
    <mergeCell ref="F531:J531"/>
    <mergeCell ref="K531:M531"/>
    <mergeCell ref="N531:P531"/>
    <mergeCell ref="A528:B528"/>
    <mergeCell ref="D528:E528"/>
    <mergeCell ref="F528:J528"/>
    <mergeCell ref="K528:M528"/>
    <mergeCell ref="N528:P528"/>
    <mergeCell ref="A529:B529"/>
    <mergeCell ref="D529:E529"/>
    <mergeCell ref="F529:J529"/>
    <mergeCell ref="K529:M529"/>
    <mergeCell ref="N529:P529"/>
    <mergeCell ref="A534:B534"/>
    <mergeCell ref="D534:E534"/>
    <mergeCell ref="F534:J534"/>
    <mergeCell ref="K534:M534"/>
    <mergeCell ref="N534:P534"/>
    <mergeCell ref="A535:B535"/>
    <mergeCell ref="D535:E535"/>
    <mergeCell ref="F535:J535"/>
    <mergeCell ref="K535:M535"/>
    <mergeCell ref="N535:P535"/>
    <mergeCell ref="A532:B532"/>
    <mergeCell ref="D532:E532"/>
    <mergeCell ref="F532:J532"/>
    <mergeCell ref="K532:M532"/>
    <mergeCell ref="N532:P532"/>
    <mergeCell ref="A533:B533"/>
    <mergeCell ref="D533:E533"/>
    <mergeCell ref="F533:J533"/>
    <mergeCell ref="K533:M533"/>
    <mergeCell ref="N533:P533"/>
    <mergeCell ref="A540:B540"/>
    <mergeCell ref="D540:E540"/>
    <mergeCell ref="F540:J540"/>
    <mergeCell ref="K540:M540"/>
    <mergeCell ref="N540:P540"/>
    <mergeCell ref="A541:B541"/>
    <mergeCell ref="D541:E541"/>
    <mergeCell ref="F541:J541"/>
    <mergeCell ref="K541:M541"/>
    <mergeCell ref="N541:P541"/>
    <mergeCell ref="A538:R538"/>
    <mergeCell ref="A539:B539"/>
    <mergeCell ref="D539:E539"/>
    <mergeCell ref="F539:J539"/>
    <mergeCell ref="K539:M539"/>
    <mergeCell ref="N539:P539"/>
    <mergeCell ref="A536:B536"/>
    <mergeCell ref="D536:E536"/>
    <mergeCell ref="F536:J536"/>
    <mergeCell ref="K536:M536"/>
    <mergeCell ref="N536:P536"/>
    <mergeCell ref="A537:B537"/>
    <mergeCell ref="D537:E537"/>
    <mergeCell ref="F537:J537"/>
    <mergeCell ref="K537:M537"/>
    <mergeCell ref="N537:P537"/>
    <mergeCell ref="A544:B544"/>
    <mergeCell ref="D544:E544"/>
    <mergeCell ref="F544:J544"/>
    <mergeCell ref="K544:M544"/>
    <mergeCell ref="N544:P544"/>
    <mergeCell ref="A545:B545"/>
    <mergeCell ref="D545:E545"/>
    <mergeCell ref="F545:J545"/>
    <mergeCell ref="K545:M545"/>
    <mergeCell ref="N545:P545"/>
    <mergeCell ref="A542:B542"/>
    <mergeCell ref="D542:E542"/>
    <mergeCell ref="F542:J542"/>
    <mergeCell ref="K542:M542"/>
    <mergeCell ref="N542:P542"/>
    <mergeCell ref="A543:B543"/>
    <mergeCell ref="D543:E543"/>
    <mergeCell ref="F543:J543"/>
    <mergeCell ref="K543:M543"/>
    <mergeCell ref="N543:P543"/>
    <mergeCell ref="A548:B548"/>
    <mergeCell ref="D548:E548"/>
    <mergeCell ref="F548:J548"/>
    <mergeCell ref="K548:M548"/>
    <mergeCell ref="N548:P548"/>
    <mergeCell ref="A549:B549"/>
    <mergeCell ref="D549:E549"/>
    <mergeCell ref="F549:J549"/>
    <mergeCell ref="K549:M549"/>
    <mergeCell ref="N549:P549"/>
    <mergeCell ref="A546:B546"/>
    <mergeCell ref="D546:E546"/>
    <mergeCell ref="F546:J546"/>
    <mergeCell ref="K546:M546"/>
    <mergeCell ref="N546:P546"/>
    <mergeCell ref="A547:B547"/>
    <mergeCell ref="D547:E547"/>
    <mergeCell ref="F547:J547"/>
    <mergeCell ref="K547:M547"/>
    <mergeCell ref="N547:P547"/>
    <mergeCell ref="A552:B552"/>
    <mergeCell ref="D552:E552"/>
    <mergeCell ref="F552:J552"/>
    <mergeCell ref="K552:M552"/>
    <mergeCell ref="N552:P552"/>
    <mergeCell ref="A553:B553"/>
    <mergeCell ref="D553:E553"/>
    <mergeCell ref="F553:J553"/>
    <mergeCell ref="K553:M553"/>
    <mergeCell ref="N553:P553"/>
    <mergeCell ref="A550:B550"/>
    <mergeCell ref="D550:E550"/>
    <mergeCell ref="F550:J550"/>
    <mergeCell ref="K550:M550"/>
    <mergeCell ref="N550:P550"/>
    <mergeCell ref="A551:B551"/>
    <mergeCell ref="D551:E551"/>
    <mergeCell ref="F551:J551"/>
    <mergeCell ref="K551:M551"/>
    <mergeCell ref="N551:P551"/>
    <mergeCell ref="A556:B556"/>
    <mergeCell ref="D556:E556"/>
    <mergeCell ref="F556:J556"/>
    <mergeCell ref="K556:M556"/>
    <mergeCell ref="N556:P556"/>
    <mergeCell ref="A557:B557"/>
    <mergeCell ref="D557:E557"/>
    <mergeCell ref="F557:J557"/>
    <mergeCell ref="K557:M557"/>
    <mergeCell ref="N557:P557"/>
    <mergeCell ref="A554:B554"/>
    <mergeCell ref="D554:E554"/>
    <mergeCell ref="F554:J554"/>
    <mergeCell ref="K554:M554"/>
    <mergeCell ref="N554:P554"/>
    <mergeCell ref="A555:B555"/>
    <mergeCell ref="D555:E555"/>
    <mergeCell ref="F555:J555"/>
    <mergeCell ref="K555:M555"/>
    <mergeCell ref="N555:P555"/>
    <mergeCell ref="A560:B560"/>
    <mergeCell ref="D560:E560"/>
    <mergeCell ref="F560:J560"/>
    <mergeCell ref="K560:M560"/>
    <mergeCell ref="N560:P560"/>
    <mergeCell ref="A561:B561"/>
    <mergeCell ref="D561:E561"/>
    <mergeCell ref="F561:J561"/>
    <mergeCell ref="K561:M561"/>
    <mergeCell ref="N561:P561"/>
    <mergeCell ref="A558:B558"/>
    <mergeCell ref="D558:E558"/>
    <mergeCell ref="F558:J558"/>
    <mergeCell ref="K558:M558"/>
    <mergeCell ref="N558:P558"/>
    <mergeCell ref="A559:B559"/>
    <mergeCell ref="D559:E559"/>
    <mergeCell ref="F559:J559"/>
    <mergeCell ref="K559:M559"/>
    <mergeCell ref="N559:P559"/>
    <mergeCell ref="A564:B564"/>
    <mergeCell ref="D564:E564"/>
    <mergeCell ref="F564:J564"/>
    <mergeCell ref="K564:M564"/>
    <mergeCell ref="N564:P564"/>
    <mergeCell ref="A565:B565"/>
    <mergeCell ref="D565:E565"/>
    <mergeCell ref="F565:J565"/>
    <mergeCell ref="K565:M565"/>
    <mergeCell ref="N565:P565"/>
    <mergeCell ref="A562:B562"/>
    <mergeCell ref="D562:E562"/>
    <mergeCell ref="F562:J562"/>
    <mergeCell ref="K562:M562"/>
    <mergeCell ref="N562:P562"/>
    <mergeCell ref="A563:B563"/>
    <mergeCell ref="D563:E563"/>
    <mergeCell ref="F563:J563"/>
    <mergeCell ref="K563:M563"/>
    <mergeCell ref="N563:P563"/>
    <mergeCell ref="A568:B568"/>
    <mergeCell ref="D568:E568"/>
    <mergeCell ref="F568:J568"/>
    <mergeCell ref="K568:M568"/>
    <mergeCell ref="N568:P568"/>
    <mergeCell ref="A569:B569"/>
    <mergeCell ref="D569:E569"/>
    <mergeCell ref="F569:J569"/>
    <mergeCell ref="K569:M569"/>
    <mergeCell ref="N569:P569"/>
    <mergeCell ref="A566:B566"/>
    <mergeCell ref="D566:E566"/>
    <mergeCell ref="F566:J566"/>
    <mergeCell ref="K566:M566"/>
    <mergeCell ref="N566:P566"/>
    <mergeCell ref="A567:B567"/>
    <mergeCell ref="D567:E567"/>
    <mergeCell ref="F567:J567"/>
    <mergeCell ref="K567:M567"/>
    <mergeCell ref="N567:P567"/>
    <mergeCell ref="A574:B574"/>
    <mergeCell ref="D574:E574"/>
    <mergeCell ref="F574:J574"/>
    <mergeCell ref="K574:M574"/>
    <mergeCell ref="N574:P574"/>
    <mergeCell ref="A575:R575"/>
    <mergeCell ref="A572:B572"/>
    <mergeCell ref="D572:E572"/>
    <mergeCell ref="F572:J572"/>
    <mergeCell ref="K572:M572"/>
    <mergeCell ref="N572:P572"/>
    <mergeCell ref="A573:B573"/>
    <mergeCell ref="D573:E573"/>
    <mergeCell ref="F573:J573"/>
    <mergeCell ref="K573:M573"/>
    <mergeCell ref="N573:P573"/>
    <mergeCell ref="A570:B570"/>
    <mergeCell ref="D570:E570"/>
    <mergeCell ref="F570:J570"/>
    <mergeCell ref="K570:M570"/>
    <mergeCell ref="N570:P570"/>
    <mergeCell ref="A571:B571"/>
    <mergeCell ref="D571:E571"/>
    <mergeCell ref="F571:J571"/>
    <mergeCell ref="K571:M571"/>
    <mergeCell ref="N571:P571"/>
    <mergeCell ref="B579:C579"/>
    <mergeCell ref="D579:E579"/>
    <mergeCell ref="F579:I579"/>
    <mergeCell ref="J579:N579"/>
    <mergeCell ref="O579:P579"/>
    <mergeCell ref="B580:C580"/>
    <mergeCell ref="D580:E580"/>
    <mergeCell ref="F580:I580"/>
    <mergeCell ref="J580:N580"/>
    <mergeCell ref="O580:P580"/>
    <mergeCell ref="O577:P577"/>
    <mergeCell ref="B578:C578"/>
    <mergeCell ref="D578:E578"/>
    <mergeCell ref="F578:I578"/>
    <mergeCell ref="J578:N578"/>
    <mergeCell ref="O578:P578"/>
    <mergeCell ref="A576:A610"/>
    <mergeCell ref="B576:C576"/>
    <mergeCell ref="D576:E576"/>
    <mergeCell ref="F576:I576"/>
    <mergeCell ref="J576:N576"/>
    <mergeCell ref="O576:P576"/>
    <mergeCell ref="B577:C577"/>
    <mergeCell ref="D577:E577"/>
    <mergeCell ref="F577:I577"/>
    <mergeCell ref="J577:N577"/>
    <mergeCell ref="B583:C583"/>
    <mergeCell ref="D583:E583"/>
    <mergeCell ref="F583:I583"/>
    <mergeCell ref="J583:N583"/>
    <mergeCell ref="O583:P583"/>
    <mergeCell ref="B584:C584"/>
    <mergeCell ref="D584:E584"/>
    <mergeCell ref="F584:I584"/>
    <mergeCell ref="J584:N584"/>
    <mergeCell ref="O584:P584"/>
    <mergeCell ref="B581:C581"/>
    <mergeCell ref="D581:E581"/>
    <mergeCell ref="F581:I581"/>
    <mergeCell ref="J581:N581"/>
    <mergeCell ref="O581:P581"/>
    <mergeCell ref="B582:C582"/>
    <mergeCell ref="D582:E582"/>
    <mergeCell ref="F582:I582"/>
    <mergeCell ref="J582:N582"/>
    <mergeCell ref="O582:P582"/>
    <mergeCell ref="B587:C587"/>
    <mergeCell ref="D587:E587"/>
    <mergeCell ref="F587:I587"/>
    <mergeCell ref="J587:N587"/>
    <mergeCell ref="O587:P587"/>
    <mergeCell ref="B588:C588"/>
    <mergeCell ref="D588:E588"/>
    <mergeCell ref="F588:I588"/>
    <mergeCell ref="J588:N588"/>
    <mergeCell ref="O588:P588"/>
    <mergeCell ref="B585:C585"/>
    <mergeCell ref="D585:E585"/>
    <mergeCell ref="F585:I585"/>
    <mergeCell ref="J585:N585"/>
    <mergeCell ref="O585:P585"/>
    <mergeCell ref="B586:C586"/>
    <mergeCell ref="D586:E586"/>
    <mergeCell ref="F586:I586"/>
    <mergeCell ref="J586:N586"/>
    <mergeCell ref="O586:P586"/>
    <mergeCell ref="B591:C591"/>
    <mergeCell ref="D591:E591"/>
    <mergeCell ref="F591:I591"/>
    <mergeCell ref="J591:N591"/>
    <mergeCell ref="O591:P591"/>
    <mergeCell ref="B592:C592"/>
    <mergeCell ref="D592:E592"/>
    <mergeCell ref="F592:I592"/>
    <mergeCell ref="J592:N592"/>
    <mergeCell ref="O592:P592"/>
    <mergeCell ref="B589:C589"/>
    <mergeCell ref="D589:E589"/>
    <mergeCell ref="F589:I589"/>
    <mergeCell ref="J589:N589"/>
    <mergeCell ref="O589:P589"/>
    <mergeCell ref="B590:C590"/>
    <mergeCell ref="D590:E590"/>
    <mergeCell ref="F590:I590"/>
    <mergeCell ref="J590:N590"/>
    <mergeCell ref="O590:P590"/>
    <mergeCell ref="B595:C595"/>
    <mergeCell ref="D595:E595"/>
    <mergeCell ref="F595:I595"/>
    <mergeCell ref="J595:N595"/>
    <mergeCell ref="O595:P595"/>
    <mergeCell ref="B596:C596"/>
    <mergeCell ref="D596:E596"/>
    <mergeCell ref="F596:I596"/>
    <mergeCell ref="J596:N596"/>
    <mergeCell ref="O596:P596"/>
    <mergeCell ref="B593:C593"/>
    <mergeCell ref="D593:E593"/>
    <mergeCell ref="F593:I593"/>
    <mergeCell ref="J593:N593"/>
    <mergeCell ref="O593:P593"/>
    <mergeCell ref="B594:C594"/>
    <mergeCell ref="D594:E594"/>
    <mergeCell ref="F594:I594"/>
    <mergeCell ref="J594:N594"/>
    <mergeCell ref="O594:P594"/>
    <mergeCell ref="B599:C599"/>
    <mergeCell ref="D599:E599"/>
    <mergeCell ref="F599:I599"/>
    <mergeCell ref="J599:N599"/>
    <mergeCell ref="O599:P599"/>
    <mergeCell ref="B600:C600"/>
    <mergeCell ref="D600:E600"/>
    <mergeCell ref="F600:I600"/>
    <mergeCell ref="J600:N600"/>
    <mergeCell ref="O600:P600"/>
    <mergeCell ref="B597:C597"/>
    <mergeCell ref="D597:E597"/>
    <mergeCell ref="F597:I597"/>
    <mergeCell ref="J597:N597"/>
    <mergeCell ref="O597:P597"/>
    <mergeCell ref="B598:C598"/>
    <mergeCell ref="D598:E598"/>
    <mergeCell ref="F598:I598"/>
    <mergeCell ref="J598:N598"/>
    <mergeCell ref="O598:P598"/>
    <mergeCell ref="B603:C603"/>
    <mergeCell ref="D603:E603"/>
    <mergeCell ref="F603:I603"/>
    <mergeCell ref="J603:N603"/>
    <mergeCell ref="O603:P603"/>
    <mergeCell ref="B604:C604"/>
    <mergeCell ref="D604:E604"/>
    <mergeCell ref="F604:I604"/>
    <mergeCell ref="J604:N604"/>
    <mergeCell ref="O604:P604"/>
    <mergeCell ref="B601:C601"/>
    <mergeCell ref="D601:E601"/>
    <mergeCell ref="F601:I601"/>
    <mergeCell ref="J601:N601"/>
    <mergeCell ref="O601:P601"/>
    <mergeCell ref="B602:C602"/>
    <mergeCell ref="D602:E602"/>
    <mergeCell ref="F602:I602"/>
    <mergeCell ref="J602:N602"/>
    <mergeCell ref="O602:P602"/>
    <mergeCell ref="B607:C607"/>
    <mergeCell ref="D607:E607"/>
    <mergeCell ref="F607:I607"/>
    <mergeCell ref="J607:N607"/>
    <mergeCell ref="O607:P607"/>
    <mergeCell ref="B608:C608"/>
    <mergeCell ref="D608:E608"/>
    <mergeCell ref="F608:I608"/>
    <mergeCell ref="J608:N608"/>
    <mergeCell ref="O608:P608"/>
    <mergeCell ref="B605:C605"/>
    <mergeCell ref="D605:E605"/>
    <mergeCell ref="F605:I605"/>
    <mergeCell ref="J605:N605"/>
    <mergeCell ref="O605:P605"/>
    <mergeCell ref="B606:C606"/>
    <mergeCell ref="D606:E606"/>
    <mergeCell ref="F606:I606"/>
    <mergeCell ref="J606:N606"/>
    <mergeCell ref="O606:P606"/>
    <mergeCell ref="B614:C614"/>
    <mergeCell ref="F614:I614"/>
    <mergeCell ref="J614:N614"/>
    <mergeCell ref="B615:C615"/>
    <mergeCell ref="F615:I615"/>
    <mergeCell ref="J615:N615"/>
    <mergeCell ref="B612:C612"/>
    <mergeCell ref="D612:E612"/>
    <mergeCell ref="F612:I612"/>
    <mergeCell ref="J612:N612"/>
    <mergeCell ref="O612:P612"/>
    <mergeCell ref="B613:C613"/>
    <mergeCell ref="D613:E615"/>
    <mergeCell ref="F613:I613"/>
    <mergeCell ref="J613:N613"/>
    <mergeCell ref="O613:P615"/>
    <mergeCell ref="B609:C609"/>
    <mergeCell ref="D609:E609"/>
    <mergeCell ref="F609:I609"/>
    <mergeCell ref="J609:N609"/>
    <mergeCell ref="O609:P609"/>
    <mergeCell ref="B610:C610"/>
    <mergeCell ref="D610:E610"/>
    <mergeCell ref="F610:I610"/>
    <mergeCell ref="J610:N610"/>
    <mergeCell ref="O610:P610"/>
    <mergeCell ref="B618:C618"/>
    <mergeCell ref="D618:E618"/>
    <mergeCell ref="F618:I618"/>
    <mergeCell ref="J618:N618"/>
    <mergeCell ref="O618:P618"/>
    <mergeCell ref="B619:C619"/>
    <mergeCell ref="D619:E619"/>
    <mergeCell ref="F619:I619"/>
    <mergeCell ref="J619:N619"/>
    <mergeCell ref="O619:P619"/>
    <mergeCell ref="B616:C616"/>
    <mergeCell ref="D616:E616"/>
    <mergeCell ref="F616:I616"/>
    <mergeCell ref="J616:N616"/>
    <mergeCell ref="O616:P616"/>
    <mergeCell ref="B617:C617"/>
    <mergeCell ref="D617:E617"/>
    <mergeCell ref="F617:I617"/>
    <mergeCell ref="J617:N617"/>
    <mergeCell ref="O617:P617"/>
    <mergeCell ref="B622:C622"/>
    <mergeCell ref="D622:E622"/>
    <mergeCell ref="F622:I622"/>
    <mergeCell ref="J622:N622"/>
    <mergeCell ref="O622:P622"/>
    <mergeCell ref="B623:C623"/>
    <mergeCell ref="D623:E623"/>
    <mergeCell ref="F623:I623"/>
    <mergeCell ref="J623:N623"/>
    <mergeCell ref="O623:P623"/>
    <mergeCell ref="B620:C620"/>
    <mergeCell ref="D620:E620"/>
    <mergeCell ref="F620:I620"/>
    <mergeCell ref="J620:N620"/>
    <mergeCell ref="O620:P620"/>
    <mergeCell ref="B621:C621"/>
    <mergeCell ref="D621:E621"/>
    <mergeCell ref="F621:I621"/>
    <mergeCell ref="J621:N621"/>
    <mergeCell ref="O621:P621"/>
    <mergeCell ref="B626:C626"/>
    <mergeCell ref="D626:E626"/>
    <mergeCell ref="F626:I626"/>
    <mergeCell ref="J626:N626"/>
    <mergeCell ref="O626:P626"/>
    <mergeCell ref="B627:C627"/>
    <mergeCell ref="D627:E627"/>
    <mergeCell ref="F627:I627"/>
    <mergeCell ref="J627:N627"/>
    <mergeCell ref="O627:P627"/>
    <mergeCell ref="B624:C624"/>
    <mergeCell ref="D624:E624"/>
    <mergeCell ref="F624:I624"/>
    <mergeCell ref="J624:N624"/>
    <mergeCell ref="O624:P624"/>
    <mergeCell ref="B625:C625"/>
    <mergeCell ref="D625:E625"/>
    <mergeCell ref="F625:I625"/>
    <mergeCell ref="J625:N625"/>
    <mergeCell ref="O625:P625"/>
    <mergeCell ref="B630:C630"/>
    <mergeCell ref="D630:E630"/>
    <mergeCell ref="F630:I630"/>
    <mergeCell ref="J630:N630"/>
    <mergeCell ref="O630:P630"/>
    <mergeCell ref="B631:C631"/>
    <mergeCell ref="D631:E631"/>
    <mergeCell ref="F631:I631"/>
    <mergeCell ref="J631:N631"/>
    <mergeCell ref="O631:P631"/>
    <mergeCell ref="B628:C628"/>
    <mergeCell ref="D628:E628"/>
    <mergeCell ref="F628:I628"/>
    <mergeCell ref="J628:N628"/>
    <mergeCell ref="O628:P628"/>
    <mergeCell ref="B629:C629"/>
    <mergeCell ref="D629:E629"/>
    <mergeCell ref="F629:I629"/>
    <mergeCell ref="J629:N629"/>
    <mergeCell ref="O629:P629"/>
    <mergeCell ref="J634:N634"/>
    <mergeCell ref="B635:C635"/>
    <mergeCell ref="F635:I635"/>
    <mergeCell ref="J635:N635"/>
    <mergeCell ref="B636:C636"/>
    <mergeCell ref="F636:I636"/>
    <mergeCell ref="J636:N636"/>
    <mergeCell ref="B632:C632"/>
    <mergeCell ref="D632:E637"/>
    <mergeCell ref="F632:I632"/>
    <mergeCell ref="J632:N632"/>
    <mergeCell ref="O632:P637"/>
    <mergeCell ref="B633:C633"/>
    <mergeCell ref="F633:I633"/>
    <mergeCell ref="J633:N633"/>
    <mergeCell ref="B634:C634"/>
    <mergeCell ref="F634:I634"/>
    <mergeCell ref="F641:I641"/>
    <mergeCell ref="J641:N641"/>
    <mergeCell ref="B642:C642"/>
    <mergeCell ref="D642:E642"/>
    <mergeCell ref="F642:I642"/>
    <mergeCell ref="J642:N642"/>
    <mergeCell ref="O638:P638"/>
    <mergeCell ref="B639:C639"/>
    <mergeCell ref="D639:E641"/>
    <mergeCell ref="F639:I639"/>
    <mergeCell ref="J639:N639"/>
    <mergeCell ref="O639:P641"/>
    <mergeCell ref="B640:C640"/>
    <mergeCell ref="F640:I640"/>
    <mergeCell ref="J640:N640"/>
    <mergeCell ref="B641:C641"/>
    <mergeCell ref="B637:C637"/>
    <mergeCell ref="F637:I637"/>
    <mergeCell ref="J637:N637"/>
    <mergeCell ref="B638:C638"/>
    <mergeCell ref="D638:E638"/>
    <mergeCell ref="F638:I638"/>
    <mergeCell ref="J638:N638"/>
    <mergeCell ref="O646:P646"/>
    <mergeCell ref="B647:C647"/>
    <mergeCell ref="D647:E649"/>
    <mergeCell ref="F647:I647"/>
    <mergeCell ref="J647:N647"/>
    <mergeCell ref="O647:P649"/>
    <mergeCell ref="B648:C648"/>
    <mergeCell ref="F648:I648"/>
    <mergeCell ref="J648:N648"/>
    <mergeCell ref="B649:C649"/>
    <mergeCell ref="F645:I645"/>
    <mergeCell ref="J645:N645"/>
    <mergeCell ref="B646:C646"/>
    <mergeCell ref="D646:E646"/>
    <mergeCell ref="F646:I646"/>
    <mergeCell ref="J646:N646"/>
    <mergeCell ref="O642:P642"/>
    <mergeCell ref="B643:C643"/>
    <mergeCell ref="D643:E645"/>
    <mergeCell ref="F643:I643"/>
    <mergeCell ref="J643:N643"/>
    <mergeCell ref="O643:P645"/>
    <mergeCell ref="B644:C644"/>
    <mergeCell ref="F644:I644"/>
    <mergeCell ref="J644:N644"/>
    <mergeCell ref="B645:C645"/>
    <mergeCell ref="B653:C653"/>
    <mergeCell ref="D653:E653"/>
    <mergeCell ref="F653:I653"/>
    <mergeCell ref="J653:N653"/>
    <mergeCell ref="O653:P653"/>
    <mergeCell ref="B654:C654"/>
    <mergeCell ref="D654:E654"/>
    <mergeCell ref="F654:I654"/>
    <mergeCell ref="J654:N654"/>
    <mergeCell ref="O654:P654"/>
    <mergeCell ref="O650:P650"/>
    <mergeCell ref="B652:C652"/>
    <mergeCell ref="D652:E652"/>
    <mergeCell ref="F652:I652"/>
    <mergeCell ref="J652:N652"/>
    <mergeCell ref="O652:P652"/>
    <mergeCell ref="F649:I649"/>
    <mergeCell ref="J649:N649"/>
    <mergeCell ref="B650:C650"/>
    <mergeCell ref="D650:E650"/>
    <mergeCell ref="F650:I650"/>
    <mergeCell ref="J650:N650"/>
    <mergeCell ref="O658:P658"/>
    <mergeCell ref="B659:C659"/>
    <mergeCell ref="D659:E660"/>
    <mergeCell ref="F659:I659"/>
    <mergeCell ref="J659:N659"/>
    <mergeCell ref="O659:P660"/>
    <mergeCell ref="B660:C660"/>
    <mergeCell ref="F660:I660"/>
    <mergeCell ref="J660:N660"/>
    <mergeCell ref="B657:C657"/>
    <mergeCell ref="F657:I657"/>
    <mergeCell ref="J657:N657"/>
    <mergeCell ref="B658:C658"/>
    <mergeCell ref="D658:E658"/>
    <mergeCell ref="F658:I658"/>
    <mergeCell ref="J658:N658"/>
    <mergeCell ref="B655:C655"/>
    <mergeCell ref="D655:E655"/>
    <mergeCell ref="F655:I655"/>
    <mergeCell ref="J655:N655"/>
    <mergeCell ref="O655:P655"/>
    <mergeCell ref="B656:C656"/>
    <mergeCell ref="D656:E657"/>
    <mergeCell ref="F656:I656"/>
    <mergeCell ref="J656:N656"/>
    <mergeCell ref="O656:P657"/>
    <mergeCell ref="B663:C663"/>
    <mergeCell ref="D663:E663"/>
    <mergeCell ref="F663:I663"/>
    <mergeCell ref="J663:N663"/>
    <mergeCell ref="O663:P663"/>
    <mergeCell ref="B664:C664"/>
    <mergeCell ref="D664:E670"/>
    <mergeCell ref="F664:I664"/>
    <mergeCell ref="J664:N664"/>
    <mergeCell ref="O664:P670"/>
    <mergeCell ref="B661:C661"/>
    <mergeCell ref="D661:E661"/>
    <mergeCell ref="F661:I661"/>
    <mergeCell ref="J661:N661"/>
    <mergeCell ref="O661:P661"/>
    <mergeCell ref="B662:C662"/>
    <mergeCell ref="D662:E662"/>
    <mergeCell ref="F662:I662"/>
    <mergeCell ref="J662:N662"/>
    <mergeCell ref="O662:P662"/>
    <mergeCell ref="B669:C669"/>
    <mergeCell ref="F669:I669"/>
    <mergeCell ref="J669:N669"/>
    <mergeCell ref="B670:C670"/>
    <mergeCell ref="F670:I670"/>
    <mergeCell ref="J670:N670"/>
    <mergeCell ref="B667:C667"/>
    <mergeCell ref="F667:I667"/>
    <mergeCell ref="J667:N667"/>
    <mergeCell ref="B668:C668"/>
    <mergeCell ref="F668:I668"/>
    <mergeCell ref="J668:N668"/>
    <mergeCell ref="B665:C665"/>
    <mergeCell ref="F665:I665"/>
    <mergeCell ref="J665:N665"/>
    <mergeCell ref="B666:C666"/>
    <mergeCell ref="F666:I666"/>
    <mergeCell ref="J666:N666"/>
    <mergeCell ref="B673:C673"/>
    <mergeCell ref="F673:I673"/>
    <mergeCell ref="J673:N673"/>
    <mergeCell ref="B674:C674"/>
    <mergeCell ref="D674:E674"/>
    <mergeCell ref="F674:I674"/>
    <mergeCell ref="J674:N674"/>
    <mergeCell ref="B671:C671"/>
    <mergeCell ref="D671:E671"/>
    <mergeCell ref="F671:I671"/>
    <mergeCell ref="J671:N671"/>
    <mergeCell ref="O671:P671"/>
    <mergeCell ref="B672:C672"/>
    <mergeCell ref="D672:E673"/>
    <mergeCell ref="F672:I672"/>
    <mergeCell ref="J672:N672"/>
    <mergeCell ref="O672:P673"/>
    <mergeCell ref="B678:C678"/>
    <mergeCell ref="F678:I678"/>
    <mergeCell ref="J678:N678"/>
    <mergeCell ref="B679:C679"/>
    <mergeCell ref="F679:I679"/>
    <mergeCell ref="J679:N679"/>
    <mergeCell ref="B676:C676"/>
    <mergeCell ref="D676:E676"/>
    <mergeCell ref="F676:I676"/>
    <mergeCell ref="J676:N676"/>
    <mergeCell ref="O676:P676"/>
    <mergeCell ref="B677:C677"/>
    <mergeCell ref="D677:E680"/>
    <mergeCell ref="F677:I677"/>
    <mergeCell ref="J677:N677"/>
    <mergeCell ref="O677:P680"/>
    <mergeCell ref="O674:P674"/>
    <mergeCell ref="B675:C675"/>
    <mergeCell ref="D675:E675"/>
    <mergeCell ref="F675:I675"/>
    <mergeCell ref="J675:N675"/>
    <mergeCell ref="O675:P675"/>
    <mergeCell ref="B683:C683"/>
    <mergeCell ref="D683:E683"/>
    <mergeCell ref="F683:I683"/>
    <mergeCell ref="J683:N683"/>
    <mergeCell ref="O683:P683"/>
    <mergeCell ref="B684:C684"/>
    <mergeCell ref="D684:E684"/>
    <mergeCell ref="F684:I684"/>
    <mergeCell ref="J684:N684"/>
    <mergeCell ref="O684:P684"/>
    <mergeCell ref="O681:P681"/>
    <mergeCell ref="B682:C682"/>
    <mergeCell ref="D682:E682"/>
    <mergeCell ref="F682:I682"/>
    <mergeCell ref="J682:N682"/>
    <mergeCell ref="O682:P682"/>
    <mergeCell ref="B680:C680"/>
    <mergeCell ref="F680:I680"/>
    <mergeCell ref="J680:N680"/>
    <mergeCell ref="B681:C681"/>
    <mergeCell ref="D681:E681"/>
    <mergeCell ref="F681:I681"/>
    <mergeCell ref="J681:N681"/>
    <mergeCell ref="B687:C687"/>
    <mergeCell ref="D687:E687"/>
    <mergeCell ref="F687:I687"/>
    <mergeCell ref="J687:N687"/>
    <mergeCell ref="O687:P687"/>
    <mergeCell ref="A689:B689"/>
    <mergeCell ref="D689:E689"/>
    <mergeCell ref="F689:J689"/>
    <mergeCell ref="K689:M689"/>
    <mergeCell ref="N689:P689"/>
    <mergeCell ref="B685:C685"/>
    <mergeCell ref="D685:E685"/>
    <mergeCell ref="F685:I685"/>
    <mergeCell ref="J685:N685"/>
    <mergeCell ref="O685:P685"/>
    <mergeCell ref="B686:C686"/>
    <mergeCell ref="D686:E686"/>
    <mergeCell ref="F686:I686"/>
    <mergeCell ref="J686:N686"/>
    <mergeCell ref="O686:P686"/>
    <mergeCell ref="A692:B692"/>
    <mergeCell ref="D692:E692"/>
    <mergeCell ref="F692:J692"/>
    <mergeCell ref="K692:M692"/>
    <mergeCell ref="N692:P692"/>
    <mergeCell ref="A693:B693"/>
    <mergeCell ref="C693:C695"/>
    <mergeCell ref="D693:E693"/>
    <mergeCell ref="F693:J693"/>
    <mergeCell ref="K693:M695"/>
    <mergeCell ref="A690:B690"/>
    <mergeCell ref="D690:E690"/>
    <mergeCell ref="F690:J690"/>
    <mergeCell ref="K690:M690"/>
    <mergeCell ref="N690:P690"/>
    <mergeCell ref="A691:B691"/>
    <mergeCell ref="D691:E691"/>
    <mergeCell ref="F691:J691"/>
    <mergeCell ref="K691:M691"/>
    <mergeCell ref="N691:P691"/>
    <mergeCell ref="A696:B696"/>
    <mergeCell ref="D696:E696"/>
    <mergeCell ref="F696:J696"/>
    <mergeCell ref="K696:M696"/>
    <mergeCell ref="N696:P696"/>
    <mergeCell ref="A697:B697"/>
    <mergeCell ref="D697:E697"/>
    <mergeCell ref="F697:J697"/>
    <mergeCell ref="K697:M697"/>
    <mergeCell ref="N697:P697"/>
    <mergeCell ref="N693:P693"/>
    <mergeCell ref="A694:B694"/>
    <mergeCell ref="D694:E694"/>
    <mergeCell ref="F694:J694"/>
    <mergeCell ref="N694:P694"/>
    <mergeCell ref="A695:B695"/>
    <mergeCell ref="D695:E695"/>
    <mergeCell ref="F695:J695"/>
    <mergeCell ref="N695:P695"/>
    <mergeCell ref="A700:B700"/>
    <mergeCell ref="D700:E700"/>
    <mergeCell ref="F700:J700"/>
    <mergeCell ref="K700:M700"/>
    <mergeCell ref="N700:P700"/>
    <mergeCell ref="A701:B701"/>
    <mergeCell ref="D701:E701"/>
    <mergeCell ref="F701:J701"/>
    <mergeCell ref="K701:M701"/>
    <mergeCell ref="N701:P701"/>
    <mergeCell ref="A698:B698"/>
    <mergeCell ref="D698:E698"/>
    <mergeCell ref="F698:J698"/>
    <mergeCell ref="K698:M698"/>
    <mergeCell ref="N698:P698"/>
    <mergeCell ref="A699:B699"/>
    <mergeCell ref="D699:E699"/>
    <mergeCell ref="F699:J699"/>
    <mergeCell ref="K699:M699"/>
    <mergeCell ref="N699:P699"/>
    <mergeCell ref="A704:B704"/>
    <mergeCell ref="D704:E704"/>
    <mergeCell ref="F704:J704"/>
    <mergeCell ref="K704:M704"/>
    <mergeCell ref="N704:P704"/>
    <mergeCell ref="A705:B705"/>
    <mergeCell ref="D705:E705"/>
    <mergeCell ref="F705:J705"/>
    <mergeCell ref="K705:M705"/>
    <mergeCell ref="N705:P705"/>
    <mergeCell ref="A702:B702"/>
    <mergeCell ref="D702:E702"/>
    <mergeCell ref="F702:J702"/>
    <mergeCell ref="K702:M702"/>
    <mergeCell ref="N702:P702"/>
    <mergeCell ref="A703:B703"/>
    <mergeCell ref="D703:E703"/>
    <mergeCell ref="F703:J703"/>
    <mergeCell ref="K703:M703"/>
    <mergeCell ref="N703:P703"/>
    <mergeCell ref="A708:B708"/>
    <mergeCell ref="D708:E708"/>
    <mergeCell ref="F708:J708"/>
    <mergeCell ref="K708:M708"/>
    <mergeCell ref="N708:P708"/>
    <mergeCell ref="A709:B709"/>
    <mergeCell ref="C709:C710"/>
    <mergeCell ref="D709:E709"/>
    <mergeCell ref="F709:J709"/>
    <mergeCell ref="K709:M710"/>
    <mergeCell ref="A706:B706"/>
    <mergeCell ref="D706:E706"/>
    <mergeCell ref="F706:J706"/>
    <mergeCell ref="K706:M706"/>
    <mergeCell ref="N706:P706"/>
    <mergeCell ref="A707:B707"/>
    <mergeCell ref="D707:E707"/>
    <mergeCell ref="F707:J707"/>
    <mergeCell ref="K707:M707"/>
    <mergeCell ref="N707:P707"/>
    <mergeCell ref="A712:B712"/>
    <mergeCell ref="D712:E712"/>
    <mergeCell ref="F712:J712"/>
    <mergeCell ref="K712:M712"/>
    <mergeCell ref="N712:P712"/>
    <mergeCell ref="A713:B713"/>
    <mergeCell ref="D713:E713"/>
    <mergeCell ref="F713:J713"/>
    <mergeCell ref="K713:M713"/>
    <mergeCell ref="N713:P713"/>
    <mergeCell ref="N709:P709"/>
    <mergeCell ref="A710:B710"/>
    <mergeCell ref="D710:E710"/>
    <mergeCell ref="F710:J710"/>
    <mergeCell ref="N710:P710"/>
    <mergeCell ref="A711:B711"/>
    <mergeCell ref="D711:E711"/>
    <mergeCell ref="F711:J711"/>
    <mergeCell ref="K711:M711"/>
    <mergeCell ref="N711:P711"/>
    <mergeCell ref="A716:B716"/>
    <mergeCell ref="D716:E716"/>
    <mergeCell ref="F716:J716"/>
    <mergeCell ref="K716:M716"/>
    <mergeCell ref="N716:P716"/>
    <mergeCell ref="A717:B717"/>
    <mergeCell ref="D717:E717"/>
    <mergeCell ref="F717:J717"/>
    <mergeCell ref="K717:M717"/>
    <mergeCell ref="N717:P717"/>
    <mergeCell ref="A714:B714"/>
    <mergeCell ref="D714:E714"/>
    <mergeCell ref="F714:J714"/>
    <mergeCell ref="K714:M714"/>
    <mergeCell ref="N714:P714"/>
    <mergeCell ref="A715:B715"/>
    <mergeCell ref="D715:E715"/>
    <mergeCell ref="F715:J715"/>
    <mergeCell ref="K715:M715"/>
    <mergeCell ref="N715:P715"/>
    <mergeCell ref="A720:B720"/>
    <mergeCell ref="D720:E720"/>
    <mergeCell ref="F720:J720"/>
    <mergeCell ref="K720:M720"/>
    <mergeCell ref="N720:P720"/>
    <mergeCell ref="A721:B721"/>
    <mergeCell ref="D721:E721"/>
    <mergeCell ref="F721:J721"/>
    <mergeCell ref="K721:M721"/>
    <mergeCell ref="N721:P721"/>
    <mergeCell ref="A718:B718"/>
    <mergeCell ref="D718:E718"/>
    <mergeCell ref="F718:J718"/>
    <mergeCell ref="K718:M718"/>
    <mergeCell ref="N718:P718"/>
    <mergeCell ref="A719:B719"/>
    <mergeCell ref="D719:E719"/>
    <mergeCell ref="F719:J719"/>
    <mergeCell ref="K719:M719"/>
    <mergeCell ref="N719:P719"/>
    <mergeCell ref="A724:R724"/>
    <mergeCell ref="A725:R725"/>
    <mergeCell ref="B726:C726"/>
    <mergeCell ref="D726:E726"/>
    <mergeCell ref="F726:I726"/>
    <mergeCell ref="J726:N726"/>
    <mergeCell ref="O726:P726"/>
    <mergeCell ref="A722:B722"/>
    <mergeCell ref="C722:C723"/>
    <mergeCell ref="D722:E722"/>
    <mergeCell ref="F722:J722"/>
    <mergeCell ref="K722:M723"/>
    <mergeCell ref="N722:P722"/>
    <mergeCell ref="A723:B723"/>
    <mergeCell ref="D723:E723"/>
    <mergeCell ref="F723:J723"/>
    <mergeCell ref="N723:P723"/>
    <mergeCell ref="B729:C729"/>
    <mergeCell ref="D729:E729"/>
    <mergeCell ref="F729:I729"/>
    <mergeCell ref="J729:N729"/>
    <mergeCell ref="O729:P729"/>
    <mergeCell ref="B730:C730"/>
    <mergeCell ref="D730:E730"/>
    <mergeCell ref="F730:I730"/>
    <mergeCell ref="J730:N730"/>
    <mergeCell ref="O730:P730"/>
    <mergeCell ref="B727:E727"/>
    <mergeCell ref="F727:I727"/>
    <mergeCell ref="J727:N727"/>
    <mergeCell ref="O727:P727"/>
    <mergeCell ref="B728:C728"/>
    <mergeCell ref="D728:E728"/>
    <mergeCell ref="F728:I728"/>
    <mergeCell ref="J728:N728"/>
    <mergeCell ref="O728:P728"/>
    <mergeCell ref="B733:C733"/>
    <mergeCell ref="D733:E733"/>
    <mergeCell ref="F733:I733"/>
    <mergeCell ref="J733:N733"/>
    <mergeCell ref="O733:P733"/>
    <mergeCell ref="B734:E734"/>
    <mergeCell ref="F734:I734"/>
    <mergeCell ref="J734:N734"/>
    <mergeCell ref="O734:P734"/>
    <mergeCell ref="B731:C731"/>
    <mergeCell ref="D731:E731"/>
    <mergeCell ref="F731:I731"/>
    <mergeCell ref="J731:N731"/>
    <mergeCell ref="O731:P731"/>
    <mergeCell ref="B732:C732"/>
    <mergeCell ref="D732:E732"/>
    <mergeCell ref="F732:I732"/>
    <mergeCell ref="J732:N732"/>
    <mergeCell ref="O732:P732"/>
    <mergeCell ref="B737:C737"/>
    <mergeCell ref="D737:E737"/>
    <mergeCell ref="F737:I737"/>
    <mergeCell ref="J737:N737"/>
    <mergeCell ref="O737:P737"/>
    <mergeCell ref="A738:A739"/>
    <mergeCell ref="B738:C738"/>
    <mergeCell ref="D738:E738"/>
    <mergeCell ref="F738:I738"/>
    <mergeCell ref="J738:N738"/>
    <mergeCell ref="B735:C735"/>
    <mergeCell ref="D735:E735"/>
    <mergeCell ref="F735:I735"/>
    <mergeCell ref="J735:N735"/>
    <mergeCell ref="O735:P735"/>
    <mergeCell ref="B736:E736"/>
    <mergeCell ref="F736:I736"/>
    <mergeCell ref="J736:N736"/>
    <mergeCell ref="O736:P736"/>
    <mergeCell ref="B743:E743"/>
    <mergeCell ref="F743:I743"/>
    <mergeCell ref="J743:N743"/>
    <mergeCell ref="O743:P743"/>
    <mergeCell ref="B744:E744"/>
    <mergeCell ref="F744:I744"/>
    <mergeCell ref="J744:N744"/>
    <mergeCell ref="O744:P744"/>
    <mergeCell ref="B741:E741"/>
    <mergeCell ref="F741:I741"/>
    <mergeCell ref="J741:N741"/>
    <mergeCell ref="O741:P741"/>
    <mergeCell ref="B742:E742"/>
    <mergeCell ref="F742:I742"/>
    <mergeCell ref="J742:N742"/>
    <mergeCell ref="O742:P742"/>
    <mergeCell ref="O738:P738"/>
    <mergeCell ref="B739:E739"/>
    <mergeCell ref="F739:I739"/>
    <mergeCell ref="J739:N739"/>
    <mergeCell ref="O739:P739"/>
    <mergeCell ref="B740:E740"/>
    <mergeCell ref="F740:I740"/>
    <mergeCell ref="J740:N740"/>
    <mergeCell ref="O740:P740"/>
    <mergeCell ref="B749:E749"/>
    <mergeCell ref="F749:I749"/>
    <mergeCell ref="J749:N749"/>
    <mergeCell ref="O749:P749"/>
    <mergeCell ref="B750:E750"/>
    <mergeCell ref="F750:I750"/>
    <mergeCell ref="J750:N750"/>
    <mergeCell ref="O750:P750"/>
    <mergeCell ref="B747:E747"/>
    <mergeCell ref="F747:I747"/>
    <mergeCell ref="J747:N747"/>
    <mergeCell ref="O747:P747"/>
    <mergeCell ref="B748:E748"/>
    <mergeCell ref="F748:I748"/>
    <mergeCell ref="J748:N748"/>
    <mergeCell ref="O748:P748"/>
    <mergeCell ref="B745:C745"/>
    <mergeCell ref="D745:E745"/>
    <mergeCell ref="F745:I745"/>
    <mergeCell ref="J745:N745"/>
    <mergeCell ref="O745:P745"/>
    <mergeCell ref="B746:E746"/>
    <mergeCell ref="F746:I746"/>
    <mergeCell ref="J746:N746"/>
    <mergeCell ref="O746:P746"/>
    <mergeCell ref="A754:C754"/>
    <mergeCell ref="D754:E754"/>
    <mergeCell ref="F754:J754"/>
    <mergeCell ref="K754:M754"/>
    <mergeCell ref="N754:P754"/>
    <mergeCell ref="A755:C755"/>
    <mergeCell ref="D755:E755"/>
    <mergeCell ref="F755:J755"/>
    <mergeCell ref="K755:M755"/>
    <mergeCell ref="N755:P755"/>
    <mergeCell ref="A752:B752"/>
    <mergeCell ref="D752:E752"/>
    <mergeCell ref="F752:J752"/>
    <mergeCell ref="K752:M752"/>
    <mergeCell ref="N752:P752"/>
    <mergeCell ref="A753:B753"/>
    <mergeCell ref="D753:E753"/>
    <mergeCell ref="F753:J753"/>
    <mergeCell ref="K753:M753"/>
    <mergeCell ref="N753:P753"/>
    <mergeCell ref="A758:C758"/>
    <mergeCell ref="D758:E758"/>
    <mergeCell ref="F758:J758"/>
    <mergeCell ref="K758:M758"/>
    <mergeCell ref="N758:P758"/>
    <mergeCell ref="A759:C759"/>
    <mergeCell ref="D759:E759"/>
    <mergeCell ref="F759:J759"/>
    <mergeCell ref="K759:M759"/>
    <mergeCell ref="N759:P759"/>
    <mergeCell ref="A756:C756"/>
    <mergeCell ref="D756:E756"/>
    <mergeCell ref="F756:J756"/>
    <mergeCell ref="K756:M756"/>
    <mergeCell ref="N756:P756"/>
    <mergeCell ref="A757:C757"/>
    <mergeCell ref="D757:E757"/>
    <mergeCell ref="F757:J757"/>
    <mergeCell ref="K757:M757"/>
    <mergeCell ref="N757:P757"/>
    <mergeCell ref="A762:C762"/>
    <mergeCell ref="D762:E762"/>
    <mergeCell ref="F762:J762"/>
    <mergeCell ref="K762:M762"/>
    <mergeCell ref="N762:P762"/>
    <mergeCell ref="A763:C763"/>
    <mergeCell ref="D763:E763"/>
    <mergeCell ref="F763:J763"/>
    <mergeCell ref="K763:M763"/>
    <mergeCell ref="N763:P763"/>
    <mergeCell ref="A760:C760"/>
    <mergeCell ref="D760:E760"/>
    <mergeCell ref="F760:J760"/>
    <mergeCell ref="K760:M760"/>
    <mergeCell ref="N760:P760"/>
    <mergeCell ref="A761:C761"/>
    <mergeCell ref="D761:E761"/>
    <mergeCell ref="F761:J761"/>
    <mergeCell ref="K761:M761"/>
    <mergeCell ref="N761:P761"/>
    <mergeCell ref="A766:C766"/>
    <mergeCell ref="D766:E766"/>
    <mergeCell ref="F766:J766"/>
    <mergeCell ref="K766:M766"/>
    <mergeCell ref="N766:P766"/>
    <mergeCell ref="A767:C767"/>
    <mergeCell ref="D767:E767"/>
    <mergeCell ref="F767:J767"/>
    <mergeCell ref="K767:M767"/>
    <mergeCell ref="N767:P767"/>
    <mergeCell ref="A764:C764"/>
    <mergeCell ref="D764:E764"/>
    <mergeCell ref="F764:J764"/>
    <mergeCell ref="K764:M764"/>
    <mergeCell ref="N764:P764"/>
    <mergeCell ref="A765:C765"/>
    <mergeCell ref="D765:E765"/>
    <mergeCell ref="F765:J765"/>
    <mergeCell ref="K765:M765"/>
    <mergeCell ref="N765:P765"/>
    <mergeCell ref="A770:C770"/>
    <mergeCell ref="D770:E770"/>
    <mergeCell ref="F770:J770"/>
    <mergeCell ref="K770:M770"/>
    <mergeCell ref="N770:P770"/>
    <mergeCell ref="A771:C771"/>
    <mergeCell ref="D771:E771"/>
    <mergeCell ref="F771:J771"/>
    <mergeCell ref="K771:M771"/>
    <mergeCell ref="N771:P771"/>
    <mergeCell ref="A768:C768"/>
    <mergeCell ref="D768:E768"/>
    <mergeCell ref="F768:J768"/>
    <mergeCell ref="K768:M768"/>
    <mergeCell ref="N768:P768"/>
    <mergeCell ref="A769:C769"/>
    <mergeCell ref="D769:E769"/>
    <mergeCell ref="F769:J769"/>
    <mergeCell ref="K769:M769"/>
    <mergeCell ref="N769:P769"/>
    <mergeCell ref="A776:C776"/>
    <mergeCell ref="D776:E776"/>
    <mergeCell ref="F776:J776"/>
    <mergeCell ref="N776:P776"/>
    <mergeCell ref="A777:C777"/>
    <mergeCell ref="D777:E777"/>
    <mergeCell ref="F777:J777"/>
    <mergeCell ref="N777:P777"/>
    <mergeCell ref="A774:C774"/>
    <mergeCell ref="D774:E774"/>
    <mergeCell ref="F774:J774"/>
    <mergeCell ref="N774:P774"/>
    <mergeCell ref="A775:C775"/>
    <mergeCell ref="D775:E775"/>
    <mergeCell ref="F775:J775"/>
    <mergeCell ref="N775:P775"/>
    <mergeCell ref="A772:B772"/>
    <mergeCell ref="D772:E772"/>
    <mergeCell ref="F772:J772"/>
    <mergeCell ref="K772:M772"/>
    <mergeCell ref="N772:P772"/>
    <mergeCell ref="A773:C773"/>
    <mergeCell ref="D773:E773"/>
    <mergeCell ref="F773:J773"/>
    <mergeCell ref="K773:M777"/>
    <mergeCell ref="N773:P773"/>
    <mergeCell ref="A780:B780"/>
    <mergeCell ref="D780:E780"/>
    <mergeCell ref="F780:J780"/>
    <mergeCell ref="K780:M780"/>
    <mergeCell ref="N780:P780"/>
    <mergeCell ref="A781:C781"/>
    <mergeCell ref="D781:E781"/>
    <mergeCell ref="F781:J781"/>
    <mergeCell ref="K781:M781"/>
    <mergeCell ref="N781:P781"/>
    <mergeCell ref="A778:B778"/>
    <mergeCell ref="D778:E778"/>
    <mergeCell ref="F778:J778"/>
    <mergeCell ref="K778:M778"/>
    <mergeCell ref="N778:P778"/>
    <mergeCell ref="A779:B779"/>
    <mergeCell ref="D779:E779"/>
    <mergeCell ref="F779:J779"/>
    <mergeCell ref="K779:M779"/>
    <mergeCell ref="N779:P779"/>
    <mergeCell ref="A784:C784"/>
    <mergeCell ref="D784:E784"/>
    <mergeCell ref="F784:J784"/>
    <mergeCell ref="K784:M784"/>
    <mergeCell ref="N784:P784"/>
    <mergeCell ref="A785:C785"/>
    <mergeCell ref="D785:E785"/>
    <mergeCell ref="F785:J785"/>
    <mergeCell ref="K785:M785"/>
    <mergeCell ref="N785:P785"/>
    <mergeCell ref="A782:B782"/>
    <mergeCell ref="D782:E782"/>
    <mergeCell ref="F782:J782"/>
    <mergeCell ref="K782:M782"/>
    <mergeCell ref="N782:P782"/>
    <mergeCell ref="A783:C783"/>
    <mergeCell ref="D783:E783"/>
    <mergeCell ref="F783:J783"/>
    <mergeCell ref="K783:M783"/>
    <mergeCell ref="N783:P783"/>
    <mergeCell ref="A788:C788"/>
    <mergeCell ref="D788:E788"/>
    <mergeCell ref="F788:J788"/>
    <mergeCell ref="K788:M788"/>
    <mergeCell ref="N788:P788"/>
    <mergeCell ref="A789:C789"/>
    <mergeCell ref="D789:E789"/>
    <mergeCell ref="F789:J789"/>
    <mergeCell ref="K789:M789"/>
    <mergeCell ref="N789:P789"/>
    <mergeCell ref="A786:C786"/>
    <mergeCell ref="D786:E786"/>
    <mergeCell ref="F786:J786"/>
    <mergeCell ref="K786:M786"/>
    <mergeCell ref="N786:P786"/>
    <mergeCell ref="A787:C787"/>
    <mergeCell ref="D787:E787"/>
    <mergeCell ref="F787:J787"/>
    <mergeCell ref="K787:M787"/>
    <mergeCell ref="N787:P787"/>
    <mergeCell ref="A794:C794"/>
    <mergeCell ref="D794:E794"/>
    <mergeCell ref="F794:J794"/>
    <mergeCell ref="K794:M794"/>
    <mergeCell ref="N794:P794"/>
    <mergeCell ref="A795:R795"/>
    <mergeCell ref="A792:C792"/>
    <mergeCell ref="D792:E792"/>
    <mergeCell ref="F792:J792"/>
    <mergeCell ref="K792:M792"/>
    <mergeCell ref="N792:P792"/>
    <mergeCell ref="A793:C793"/>
    <mergeCell ref="D793:E793"/>
    <mergeCell ref="F793:J793"/>
    <mergeCell ref="K793:M793"/>
    <mergeCell ref="N793:P793"/>
    <mergeCell ref="A790:C790"/>
    <mergeCell ref="D790:E790"/>
    <mergeCell ref="F790:J790"/>
    <mergeCell ref="K790:M790"/>
    <mergeCell ref="N790:P790"/>
    <mergeCell ref="A791:C791"/>
    <mergeCell ref="D791:E791"/>
    <mergeCell ref="F791:J791"/>
    <mergeCell ref="K791:M791"/>
    <mergeCell ref="N791:P791"/>
    <mergeCell ref="A798:B798"/>
    <mergeCell ref="D798:E798"/>
    <mergeCell ref="F798:J798"/>
    <mergeCell ref="K798:M798"/>
    <mergeCell ref="N798:P798"/>
    <mergeCell ref="A799:B799"/>
    <mergeCell ref="D799:E799"/>
    <mergeCell ref="F799:J799"/>
    <mergeCell ref="K799:M799"/>
    <mergeCell ref="N799:P799"/>
    <mergeCell ref="A796:B796"/>
    <mergeCell ref="D796:E796"/>
    <mergeCell ref="F796:J796"/>
    <mergeCell ref="K796:M796"/>
    <mergeCell ref="N796:P796"/>
    <mergeCell ref="A797:B797"/>
    <mergeCell ref="D797:E797"/>
    <mergeCell ref="F797:J797"/>
    <mergeCell ref="K797:M797"/>
    <mergeCell ref="N797:P797"/>
    <mergeCell ref="A802:B802"/>
    <mergeCell ref="D802:E802"/>
    <mergeCell ref="F802:J802"/>
    <mergeCell ref="K802:M802"/>
    <mergeCell ref="N802:P802"/>
    <mergeCell ref="A803:B803"/>
    <mergeCell ref="D803:E803"/>
    <mergeCell ref="F803:J803"/>
    <mergeCell ref="K803:M803"/>
    <mergeCell ref="N803:P803"/>
    <mergeCell ref="A800:B800"/>
    <mergeCell ref="D800:E800"/>
    <mergeCell ref="F800:J800"/>
    <mergeCell ref="K800:M800"/>
    <mergeCell ref="N800:P800"/>
    <mergeCell ref="A801:B801"/>
    <mergeCell ref="D801:E801"/>
    <mergeCell ref="F801:J801"/>
    <mergeCell ref="K801:M801"/>
    <mergeCell ref="N801:P801"/>
    <mergeCell ref="A806:B806"/>
    <mergeCell ref="D806:E806"/>
    <mergeCell ref="F806:J806"/>
    <mergeCell ref="K806:M806"/>
    <mergeCell ref="N806:P806"/>
    <mergeCell ref="A807:B807"/>
    <mergeCell ref="D807:E807"/>
    <mergeCell ref="F807:J807"/>
    <mergeCell ref="K807:M807"/>
    <mergeCell ref="N807:P807"/>
    <mergeCell ref="A804:B804"/>
    <mergeCell ref="D804:E804"/>
    <mergeCell ref="F804:J804"/>
    <mergeCell ref="K804:M804"/>
    <mergeCell ref="N804:P804"/>
    <mergeCell ref="A805:B805"/>
    <mergeCell ref="D805:E805"/>
    <mergeCell ref="F805:J805"/>
    <mergeCell ref="K805:M805"/>
    <mergeCell ref="N805:P805"/>
    <mergeCell ref="A810:B810"/>
    <mergeCell ref="D810:E810"/>
    <mergeCell ref="F810:J810"/>
    <mergeCell ref="K810:M810"/>
    <mergeCell ref="N810:P810"/>
    <mergeCell ref="A811:B811"/>
    <mergeCell ref="D811:E811"/>
    <mergeCell ref="F811:J811"/>
    <mergeCell ref="K811:M811"/>
    <mergeCell ref="N811:P811"/>
    <mergeCell ref="A808:B808"/>
    <mergeCell ref="D808:E808"/>
    <mergeCell ref="F808:J808"/>
    <mergeCell ref="K808:M808"/>
    <mergeCell ref="N808:P808"/>
    <mergeCell ref="A809:B809"/>
    <mergeCell ref="D809:E809"/>
    <mergeCell ref="F809:J809"/>
    <mergeCell ref="K809:M809"/>
    <mergeCell ref="N809:P809"/>
    <mergeCell ref="A814:B814"/>
    <mergeCell ref="D814:E814"/>
    <mergeCell ref="F814:J814"/>
    <mergeCell ref="K814:M814"/>
    <mergeCell ref="N814:P814"/>
    <mergeCell ref="A815:B815"/>
    <mergeCell ref="D815:E815"/>
    <mergeCell ref="F815:J815"/>
    <mergeCell ref="K815:M815"/>
    <mergeCell ref="N815:P815"/>
    <mergeCell ref="A812:B812"/>
    <mergeCell ref="D812:E812"/>
    <mergeCell ref="F812:J812"/>
    <mergeCell ref="K812:M812"/>
    <mergeCell ref="N812:P812"/>
    <mergeCell ref="A813:B813"/>
    <mergeCell ref="D813:E813"/>
    <mergeCell ref="F813:J813"/>
    <mergeCell ref="K813:M813"/>
    <mergeCell ref="N813:P813"/>
    <mergeCell ref="A818:B818"/>
    <mergeCell ref="D818:E818"/>
    <mergeCell ref="F818:J818"/>
    <mergeCell ref="K818:M818"/>
    <mergeCell ref="N818:P818"/>
    <mergeCell ref="A819:B819"/>
    <mergeCell ref="D819:E819"/>
    <mergeCell ref="F819:J819"/>
    <mergeCell ref="K819:M819"/>
    <mergeCell ref="N819:P819"/>
    <mergeCell ref="A816:B816"/>
    <mergeCell ref="D816:E816"/>
    <mergeCell ref="F816:J816"/>
    <mergeCell ref="K816:M816"/>
    <mergeCell ref="N816:P816"/>
    <mergeCell ref="A817:B817"/>
    <mergeCell ref="D817:E817"/>
    <mergeCell ref="F817:J817"/>
    <mergeCell ref="K817:M817"/>
    <mergeCell ref="N817:P817"/>
    <mergeCell ref="A822:B822"/>
    <mergeCell ref="D822:E822"/>
    <mergeCell ref="F822:J822"/>
    <mergeCell ref="K822:M822"/>
    <mergeCell ref="N822:P822"/>
    <mergeCell ref="A823:B823"/>
    <mergeCell ref="D823:E823"/>
    <mergeCell ref="F823:J823"/>
    <mergeCell ref="K823:M823"/>
    <mergeCell ref="N823:P823"/>
    <mergeCell ref="A820:B820"/>
    <mergeCell ref="D820:E820"/>
    <mergeCell ref="F820:J820"/>
    <mergeCell ref="K820:M820"/>
    <mergeCell ref="N820:P820"/>
    <mergeCell ref="A821:B821"/>
    <mergeCell ref="D821:E821"/>
    <mergeCell ref="F821:J821"/>
    <mergeCell ref="K821:M821"/>
    <mergeCell ref="N821:P821"/>
    <mergeCell ref="A826:B826"/>
    <mergeCell ref="D826:E826"/>
    <mergeCell ref="F826:J826"/>
    <mergeCell ref="K826:M826"/>
    <mergeCell ref="N826:P826"/>
    <mergeCell ref="A827:B827"/>
    <mergeCell ref="D827:E827"/>
    <mergeCell ref="F827:J827"/>
    <mergeCell ref="K827:M827"/>
    <mergeCell ref="N827:P827"/>
    <mergeCell ref="A824:B824"/>
    <mergeCell ref="D824:E824"/>
    <mergeCell ref="F824:J824"/>
    <mergeCell ref="K824:M824"/>
    <mergeCell ref="N824:P824"/>
    <mergeCell ref="A825:B825"/>
    <mergeCell ref="D825:E825"/>
    <mergeCell ref="F825:J825"/>
    <mergeCell ref="K825:M825"/>
    <mergeCell ref="N825:P825"/>
    <mergeCell ref="A832:B832"/>
    <mergeCell ref="D832:E832"/>
    <mergeCell ref="F832:J832"/>
    <mergeCell ref="N832:P832"/>
    <mergeCell ref="A833:B833"/>
    <mergeCell ref="D833:E833"/>
    <mergeCell ref="F833:J833"/>
    <mergeCell ref="N833:P833"/>
    <mergeCell ref="A830:B830"/>
    <mergeCell ref="D830:E830"/>
    <mergeCell ref="F830:J830"/>
    <mergeCell ref="N830:P830"/>
    <mergeCell ref="A831:B831"/>
    <mergeCell ref="D831:E831"/>
    <mergeCell ref="F831:J831"/>
    <mergeCell ref="N831:P831"/>
    <mergeCell ref="A828:B828"/>
    <mergeCell ref="C828:C833"/>
    <mergeCell ref="D828:E828"/>
    <mergeCell ref="F828:J828"/>
    <mergeCell ref="K828:M833"/>
    <mergeCell ref="N828:P828"/>
    <mergeCell ref="A829:B829"/>
    <mergeCell ref="D829:E829"/>
    <mergeCell ref="F829:J829"/>
    <mergeCell ref="N829:P829"/>
    <mergeCell ref="A838:B838"/>
    <mergeCell ref="C838:C841"/>
    <mergeCell ref="D838:E838"/>
    <mergeCell ref="F838:J838"/>
    <mergeCell ref="K838:M841"/>
    <mergeCell ref="N838:P838"/>
    <mergeCell ref="A839:B839"/>
    <mergeCell ref="D839:E839"/>
    <mergeCell ref="F839:J839"/>
    <mergeCell ref="N839:P839"/>
    <mergeCell ref="N835:P835"/>
    <mergeCell ref="A836:B836"/>
    <mergeCell ref="D836:E836"/>
    <mergeCell ref="F836:J836"/>
    <mergeCell ref="N836:P836"/>
    <mergeCell ref="A837:R837"/>
    <mergeCell ref="A834:B834"/>
    <mergeCell ref="D834:E834"/>
    <mergeCell ref="F834:J834"/>
    <mergeCell ref="K834:M834"/>
    <mergeCell ref="N834:P834"/>
    <mergeCell ref="A835:B835"/>
    <mergeCell ref="C835:C836"/>
    <mergeCell ref="D835:E835"/>
    <mergeCell ref="F835:J835"/>
    <mergeCell ref="K835:M836"/>
    <mergeCell ref="A842:B842"/>
    <mergeCell ref="D842:E842"/>
    <mergeCell ref="F842:J842"/>
    <mergeCell ref="K842:M842"/>
    <mergeCell ref="N842:P842"/>
    <mergeCell ref="A843:B843"/>
    <mergeCell ref="C843:C845"/>
    <mergeCell ref="D843:E843"/>
    <mergeCell ref="F843:J843"/>
    <mergeCell ref="K843:M845"/>
    <mergeCell ref="A840:B840"/>
    <mergeCell ref="D840:E840"/>
    <mergeCell ref="F840:J840"/>
    <mergeCell ref="N840:P840"/>
    <mergeCell ref="A841:B841"/>
    <mergeCell ref="D841:E841"/>
    <mergeCell ref="F841:J841"/>
    <mergeCell ref="N841:P841"/>
    <mergeCell ref="A846:B846"/>
    <mergeCell ref="D846:E846"/>
    <mergeCell ref="F846:J846"/>
    <mergeCell ref="K846:M846"/>
    <mergeCell ref="N846:P846"/>
    <mergeCell ref="A847:B847"/>
    <mergeCell ref="C847:C849"/>
    <mergeCell ref="D847:E847"/>
    <mergeCell ref="F847:J847"/>
    <mergeCell ref="K847:M849"/>
    <mergeCell ref="N843:P843"/>
    <mergeCell ref="A844:B844"/>
    <mergeCell ref="D844:E844"/>
    <mergeCell ref="F844:J844"/>
    <mergeCell ref="N844:P844"/>
    <mergeCell ref="A845:B845"/>
    <mergeCell ref="D845:E845"/>
    <mergeCell ref="F845:J845"/>
    <mergeCell ref="N845:P845"/>
    <mergeCell ref="A850:B850"/>
    <mergeCell ref="D850:E850"/>
    <mergeCell ref="F850:J850"/>
    <mergeCell ref="K850:M850"/>
    <mergeCell ref="N850:P850"/>
    <mergeCell ref="A851:B851"/>
    <mergeCell ref="C851:C853"/>
    <mergeCell ref="D851:E851"/>
    <mergeCell ref="F851:J851"/>
    <mergeCell ref="K851:M853"/>
    <mergeCell ref="N847:P847"/>
    <mergeCell ref="A848:B848"/>
    <mergeCell ref="D848:E848"/>
    <mergeCell ref="F848:J848"/>
    <mergeCell ref="N848:P848"/>
    <mergeCell ref="A849:B849"/>
    <mergeCell ref="D849:E849"/>
    <mergeCell ref="F849:J849"/>
    <mergeCell ref="N849:P849"/>
    <mergeCell ref="A854:B854"/>
    <mergeCell ref="D854:E854"/>
    <mergeCell ref="F854:J854"/>
    <mergeCell ref="K854:M854"/>
    <mergeCell ref="N854:P854"/>
    <mergeCell ref="A855:B855"/>
    <mergeCell ref="C855:C861"/>
    <mergeCell ref="D855:E855"/>
    <mergeCell ref="F855:J855"/>
    <mergeCell ref="K855:M861"/>
    <mergeCell ref="N851:P851"/>
    <mergeCell ref="A852:B852"/>
    <mergeCell ref="D852:E852"/>
    <mergeCell ref="F852:J852"/>
    <mergeCell ref="N852:P852"/>
    <mergeCell ref="A853:B853"/>
    <mergeCell ref="D853:E853"/>
    <mergeCell ref="F853:J853"/>
    <mergeCell ref="N853:P853"/>
    <mergeCell ref="A860:B860"/>
    <mergeCell ref="D860:E860"/>
    <mergeCell ref="F860:J860"/>
    <mergeCell ref="N860:P860"/>
    <mergeCell ref="A861:B861"/>
    <mergeCell ref="D861:E861"/>
    <mergeCell ref="F861:J861"/>
    <mergeCell ref="N861:P861"/>
    <mergeCell ref="A858:B858"/>
    <mergeCell ref="D858:E858"/>
    <mergeCell ref="F858:J858"/>
    <mergeCell ref="N858:P858"/>
    <mergeCell ref="A859:B859"/>
    <mergeCell ref="D859:E859"/>
    <mergeCell ref="F859:J859"/>
    <mergeCell ref="N859:P859"/>
    <mergeCell ref="N855:P855"/>
    <mergeCell ref="A856:B856"/>
    <mergeCell ref="D856:E856"/>
    <mergeCell ref="F856:J856"/>
    <mergeCell ref="N856:P856"/>
    <mergeCell ref="A857:B857"/>
    <mergeCell ref="D857:E857"/>
    <mergeCell ref="F857:J857"/>
    <mergeCell ref="N857:P857"/>
    <mergeCell ref="A864:B864"/>
    <mergeCell ref="D864:E864"/>
    <mergeCell ref="F864:J864"/>
    <mergeCell ref="K864:M864"/>
    <mergeCell ref="N864:P864"/>
    <mergeCell ref="A865:B865"/>
    <mergeCell ref="D865:E865"/>
    <mergeCell ref="F865:J865"/>
    <mergeCell ref="K865:M865"/>
    <mergeCell ref="N865:P865"/>
    <mergeCell ref="A862:B862"/>
    <mergeCell ref="D862:E862"/>
    <mergeCell ref="F862:J862"/>
    <mergeCell ref="K862:M862"/>
    <mergeCell ref="N862:P862"/>
    <mergeCell ref="A863:B863"/>
    <mergeCell ref="D863:E863"/>
    <mergeCell ref="F863:J863"/>
    <mergeCell ref="K863:M863"/>
    <mergeCell ref="N863:P863"/>
    <mergeCell ref="A868:B868"/>
    <mergeCell ref="D868:E868"/>
    <mergeCell ref="F868:J868"/>
    <mergeCell ref="K868:M868"/>
    <mergeCell ref="N868:P868"/>
    <mergeCell ref="A869:B869"/>
    <mergeCell ref="D869:E869"/>
    <mergeCell ref="F869:J869"/>
    <mergeCell ref="K869:M869"/>
    <mergeCell ref="N869:P869"/>
    <mergeCell ref="A866:B866"/>
    <mergeCell ref="D866:E866"/>
    <mergeCell ref="F866:J866"/>
    <mergeCell ref="K866:M866"/>
    <mergeCell ref="N866:P866"/>
    <mergeCell ref="A867:B867"/>
    <mergeCell ref="D867:E867"/>
    <mergeCell ref="F867:J867"/>
    <mergeCell ref="K867:M867"/>
    <mergeCell ref="N867:P867"/>
    <mergeCell ref="A874:R874"/>
    <mergeCell ref="A875:B875"/>
    <mergeCell ref="D875:E875"/>
    <mergeCell ref="F875:J875"/>
    <mergeCell ref="K875:M875"/>
    <mergeCell ref="N875:P875"/>
    <mergeCell ref="A872:B872"/>
    <mergeCell ref="D872:E872"/>
    <mergeCell ref="F872:J872"/>
    <mergeCell ref="K872:M872"/>
    <mergeCell ref="N872:P872"/>
    <mergeCell ref="A873:B873"/>
    <mergeCell ref="D873:E873"/>
    <mergeCell ref="F873:J873"/>
    <mergeCell ref="K873:M873"/>
    <mergeCell ref="N873:P873"/>
    <mergeCell ref="A870:B870"/>
    <mergeCell ref="D870:E870"/>
    <mergeCell ref="F870:J870"/>
    <mergeCell ref="K870:M870"/>
    <mergeCell ref="N870:P870"/>
    <mergeCell ref="A871:B871"/>
    <mergeCell ref="D871:E871"/>
    <mergeCell ref="F871:J871"/>
    <mergeCell ref="K871:M871"/>
    <mergeCell ref="N871:P871"/>
    <mergeCell ref="A878:B878"/>
    <mergeCell ref="D878:E878"/>
    <mergeCell ref="F878:J878"/>
    <mergeCell ref="K878:M878"/>
    <mergeCell ref="N878:P878"/>
    <mergeCell ref="A879:B879"/>
    <mergeCell ref="D879:E879"/>
    <mergeCell ref="F879:J879"/>
    <mergeCell ref="K879:M879"/>
    <mergeCell ref="N879:P879"/>
    <mergeCell ref="A876:B876"/>
    <mergeCell ref="C876:E876"/>
    <mergeCell ref="F876:J876"/>
    <mergeCell ref="K876:M876"/>
    <mergeCell ref="N876:P876"/>
    <mergeCell ref="A877:B877"/>
    <mergeCell ref="D877:E877"/>
    <mergeCell ref="F877:J877"/>
    <mergeCell ref="K877:M877"/>
    <mergeCell ref="N877:P877"/>
    <mergeCell ref="A882:B882"/>
    <mergeCell ref="D882:E882"/>
    <mergeCell ref="F882:J882"/>
    <mergeCell ref="K882:M882"/>
    <mergeCell ref="N882:P882"/>
    <mergeCell ref="A883:B883"/>
    <mergeCell ref="D883:E883"/>
    <mergeCell ref="F883:J883"/>
    <mergeCell ref="K883:M883"/>
    <mergeCell ref="N883:P883"/>
    <mergeCell ref="A880:B880"/>
    <mergeCell ref="C880:E880"/>
    <mergeCell ref="F880:J880"/>
    <mergeCell ref="K880:M880"/>
    <mergeCell ref="N880:P880"/>
    <mergeCell ref="A881:B881"/>
    <mergeCell ref="D881:E881"/>
    <mergeCell ref="F881:J881"/>
    <mergeCell ref="K881:M881"/>
    <mergeCell ref="N881:P881"/>
    <mergeCell ref="A886:B886"/>
    <mergeCell ref="C886:E886"/>
    <mergeCell ref="F886:J886"/>
    <mergeCell ref="K886:M886"/>
    <mergeCell ref="N886:P886"/>
    <mergeCell ref="A887:B887"/>
    <mergeCell ref="D887:E887"/>
    <mergeCell ref="F887:J887"/>
    <mergeCell ref="K887:M887"/>
    <mergeCell ref="N887:P887"/>
    <mergeCell ref="A884:B884"/>
    <mergeCell ref="C884:E884"/>
    <mergeCell ref="F884:J884"/>
    <mergeCell ref="K884:M884"/>
    <mergeCell ref="N884:P884"/>
    <mergeCell ref="A885:B885"/>
    <mergeCell ref="D885:E885"/>
    <mergeCell ref="F885:J885"/>
    <mergeCell ref="K885:M885"/>
    <mergeCell ref="N885:P885"/>
    <mergeCell ref="A890:B890"/>
    <mergeCell ref="C890:E890"/>
    <mergeCell ref="F890:J890"/>
    <mergeCell ref="K890:M890"/>
    <mergeCell ref="N890:P890"/>
    <mergeCell ref="A891:B891"/>
    <mergeCell ref="D891:E891"/>
    <mergeCell ref="F891:J891"/>
    <mergeCell ref="K891:M891"/>
    <mergeCell ref="N891:P891"/>
    <mergeCell ref="A888:B888"/>
    <mergeCell ref="D888:E888"/>
    <mergeCell ref="F888:J888"/>
    <mergeCell ref="K888:M888"/>
    <mergeCell ref="N888:P888"/>
    <mergeCell ref="A889:B889"/>
    <mergeCell ref="D889:E889"/>
    <mergeCell ref="F889:J889"/>
    <mergeCell ref="K889:M889"/>
    <mergeCell ref="N889:P889"/>
    <mergeCell ref="A894:B894"/>
    <mergeCell ref="D894:E894"/>
    <mergeCell ref="F894:J894"/>
    <mergeCell ref="K894:M894"/>
    <mergeCell ref="N894:P894"/>
    <mergeCell ref="A895:B895"/>
    <mergeCell ref="D895:E895"/>
    <mergeCell ref="F895:J895"/>
    <mergeCell ref="K895:M895"/>
    <mergeCell ref="N895:P895"/>
    <mergeCell ref="A892:B892"/>
    <mergeCell ref="C892:E892"/>
    <mergeCell ref="F892:J892"/>
    <mergeCell ref="K892:M892"/>
    <mergeCell ref="N892:P892"/>
    <mergeCell ref="A893:B893"/>
    <mergeCell ref="D893:E893"/>
    <mergeCell ref="F893:J893"/>
    <mergeCell ref="K893:M893"/>
    <mergeCell ref="N893:P893"/>
    <mergeCell ref="A898:B898"/>
    <mergeCell ref="C898:E898"/>
    <mergeCell ref="F898:J898"/>
    <mergeCell ref="K898:M898"/>
    <mergeCell ref="N898:P898"/>
    <mergeCell ref="A899:B899"/>
    <mergeCell ref="D899:E899"/>
    <mergeCell ref="F899:J899"/>
    <mergeCell ref="K899:M899"/>
    <mergeCell ref="N899:P899"/>
    <mergeCell ref="A896:B896"/>
    <mergeCell ref="C896:E896"/>
    <mergeCell ref="F896:J896"/>
    <mergeCell ref="K896:M896"/>
    <mergeCell ref="N896:P896"/>
    <mergeCell ref="A897:B897"/>
    <mergeCell ref="D897:E897"/>
    <mergeCell ref="F897:J897"/>
    <mergeCell ref="K897:M897"/>
    <mergeCell ref="N897:P897"/>
    <mergeCell ref="A902:B902"/>
    <mergeCell ref="C902:E902"/>
    <mergeCell ref="F902:J902"/>
    <mergeCell ref="K902:M902"/>
    <mergeCell ref="N902:P902"/>
    <mergeCell ref="A903:B903"/>
    <mergeCell ref="D903:E903"/>
    <mergeCell ref="F903:J903"/>
    <mergeCell ref="K903:M903"/>
    <mergeCell ref="N903:P903"/>
    <mergeCell ref="A900:B900"/>
    <mergeCell ref="C900:E900"/>
    <mergeCell ref="F900:J900"/>
    <mergeCell ref="K900:M900"/>
    <mergeCell ref="N900:P900"/>
    <mergeCell ref="A901:B901"/>
    <mergeCell ref="D901:E901"/>
    <mergeCell ref="F901:J901"/>
    <mergeCell ref="K901:M901"/>
    <mergeCell ref="N901:P901"/>
    <mergeCell ref="Q908:Q909"/>
    <mergeCell ref="A906:B906"/>
    <mergeCell ref="C906:E906"/>
    <mergeCell ref="F906:J906"/>
    <mergeCell ref="K906:M906"/>
    <mergeCell ref="N906:P906"/>
    <mergeCell ref="A907:R907"/>
    <mergeCell ref="A904:B904"/>
    <mergeCell ref="C904:E904"/>
    <mergeCell ref="F904:J904"/>
    <mergeCell ref="K904:M904"/>
    <mergeCell ref="N904:P904"/>
    <mergeCell ref="A905:B905"/>
    <mergeCell ref="D905:E905"/>
    <mergeCell ref="F905:J905"/>
    <mergeCell ref="K905:M905"/>
    <mergeCell ref="N905:P905"/>
    <mergeCell ref="B913:C913"/>
    <mergeCell ref="F913:I913"/>
    <mergeCell ref="J913:N913"/>
    <mergeCell ref="B914:C914"/>
    <mergeCell ref="F914:I914"/>
    <mergeCell ref="J914:N914"/>
    <mergeCell ref="B911:C911"/>
    <mergeCell ref="D911:E911"/>
    <mergeCell ref="F911:I911"/>
    <mergeCell ref="J911:N911"/>
    <mergeCell ref="O911:P911"/>
    <mergeCell ref="B912:C912"/>
    <mergeCell ref="D912:E914"/>
    <mergeCell ref="F912:I912"/>
    <mergeCell ref="J912:N912"/>
    <mergeCell ref="O912:P914"/>
    <mergeCell ref="A909:A910"/>
    <mergeCell ref="B910:C910"/>
    <mergeCell ref="D910:E910"/>
    <mergeCell ref="F910:I910"/>
    <mergeCell ref="J910:N910"/>
    <mergeCell ref="O910:P910"/>
    <mergeCell ref="B908:C909"/>
    <mergeCell ref="D908:E909"/>
    <mergeCell ref="F908:I909"/>
    <mergeCell ref="J908:N909"/>
    <mergeCell ref="O908:P909"/>
    <mergeCell ref="B917:C917"/>
    <mergeCell ref="D917:E917"/>
    <mergeCell ref="F917:I917"/>
    <mergeCell ref="J917:N917"/>
    <mergeCell ref="O917:P917"/>
    <mergeCell ref="B918:C918"/>
    <mergeCell ref="D918:E918"/>
    <mergeCell ref="F918:I918"/>
    <mergeCell ref="J918:N918"/>
    <mergeCell ref="O918:P918"/>
    <mergeCell ref="B915:C915"/>
    <mergeCell ref="D915:E915"/>
    <mergeCell ref="F915:I915"/>
    <mergeCell ref="J915:N915"/>
    <mergeCell ref="O915:P915"/>
    <mergeCell ref="B916:C916"/>
    <mergeCell ref="D916:E916"/>
    <mergeCell ref="F916:I916"/>
    <mergeCell ref="J916:N916"/>
    <mergeCell ref="O916:P916"/>
    <mergeCell ref="B921:C921"/>
    <mergeCell ref="D921:E921"/>
    <mergeCell ref="F921:I921"/>
    <mergeCell ref="J921:N921"/>
    <mergeCell ref="O921:P921"/>
    <mergeCell ref="B922:C922"/>
    <mergeCell ref="D922:E922"/>
    <mergeCell ref="F922:I922"/>
    <mergeCell ref="J922:N922"/>
    <mergeCell ref="O922:P922"/>
    <mergeCell ref="B919:C919"/>
    <mergeCell ref="D919:E919"/>
    <mergeCell ref="F919:I919"/>
    <mergeCell ref="J919:N919"/>
    <mergeCell ref="O919:P919"/>
    <mergeCell ref="B920:C920"/>
    <mergeCell ref="D920:E920"/>
    <mergeCell ref="F920:I920"/>
    <mergeCell ref="J920:N920"/>
    <mergeCell ref="O920:P920"/>
    <mergeCell ref="B925:C925"/>
    <mergeCell ref="D925:E925"/>
    <mergeCell ref="F925:I925"/>
    <mergeCell ref="J925:N925"/>
    <mergeCell ref="O925:P925"/>
    <mergeCell ref="B926:C926"/>
    <mergeCell ref="D926:E926"/>
    <mergeCell ref="F926:I926"/>
    <mergeCell ref="J926:N926"/>
    <mergeCell ref="O926:P926"/>
    <mergeCell ref="B923:C923"/>
    <mergeCell ref="D923:E923"/>
    <mergeCell ref="F923:I923"/>
    <mergeCell ref="J923:N923"/>
    <mergeCell ref="O923:P923"/>
    <mergeCell ref="B924:C924"/>
    <mergeCell ref="D924:E924"/>
    <mergeCell ref="F924:I924"/>
    <mergeCell ref="J924:N924"/>
    <mergeCell ref="O924:P924"/>
    <mergeCell ref="B929:C929"/>
    <mergeCell ref="D929:E929"/>
    <mergeCell ref="F929:I929"/>
    <mergeCell ref="J929:N929"/>
    <mergeCell ref="O929:P929"/>
    <mergeCell ref="B930:C930"/>
    <mergeCell ref="D930:E930"/>
    <mergeCell ref="F930:I930"/>
    <mergeCell ref="J930:N930"/>
    <mergeCell ref="O930:P930"/>
    <mergeCell ref="B927:C927"/>
    <mergeCell ref="D927:E927"/>
    <mergeCell ref="F927:I927"/>
    <mergeCell ref="J927:N927"/>
    <mergeCell ref="O927:P927"/>
    <mergeCell ref="B928:C928"/>
    <mergeCell ref="D928:E928"/>
    <mergeCell ref="F928:I928"/>
    <mergeCell ref="J928:N928"/>
    <mergeCell ref="O928:P928"/>
    <mergeCell ref="B933:C933"/>
    <mergeCell ref="D933:E933"/>
    <mergeCell ref="F933:I933"/>
    <mergeCell ref="J933:N933"/>
    <mergeCell ref="O933:P933"/>
    <mergeCell ref="B934:C934"/>
    <mergeCell ref="D934:E934"/>
    <mergeCell ref="F934:I934"/>
    <mergeCell ref="J934:N934"/>
    <mergeCell ref="O934:P934"/>
    <mergeCell ref="B931:C931"/>
    <mergeCell ref="D931:E931"/>
    <mergeCell ref="F931:I931"/>
    <mergeCell ref="J931:N931"/>
    <mergeCell ref="O931:P931"/>
    <mergeCell ref="B932:C932"/>
    <mergeCell ref="D932:E932"/>
    <mergeCell ref="F932:I932"/>
    <mergeCell ref="J932:N932"/>
    <mergeCell ref="O932:P932"/>
    <mergeCell ref="B937:C937"/>
    <mergeCell ref="D937:E937"/>
    <mergeCell ref="F937:I937"/>
    <mergeCell ref="J937:N937"/>
    <mergeCell ref="O937:P937"/>
    <mergeCell ref="B938:C938"/>
    <mergeCell ref="D938:E938"/>
    <mergeCell ref="F938:I938"/>
    <mergeCell ref="J938:N938"/>
    <mergeCell ref="O938:P938"/>
    <mergeCell ref="B935:C935"/>
    <mergeCell ref="D935:E935"/>
    <mergeCell ref="F935:I935"/>
    <mergeCell ref="J935:N935"/>
    <mergeCell ref="O935:P935"/>
    <mergeCell ref="B936:C936"/>
    <mergeCell ref="D936:E936"/>
    <mergeCell ref="F936:I936"/>
    <mergeCell ref="J936:N936"/>
    <mergeCell ref="O936:P936"/>
    <mergeCell ref="B941:C941"/>
    <mergeCell ref="D941:E941"/>
    <mergeCell ref="F941:I941"/>
    <mergeCell ref="J941:N941"/>
    <mergeCell ref="O941:P941"/>
    <mergeCell ref="B942:C942"/>
    <mergeCell ref="D942:E942"/>
    <mergeCell ref="F942:I942"/>
    <mergeCell ref="J942:N942"/>
    <mergeCell ref="O942:P942"/>
    <mergeCell ref="B939:C939"/>
    <mergeCell ref="D939:E939"/>
    <mergeCell ref="F939:I939"/>
    <mergeCell ref="J939:N939"/>
    <mergeCell ref="O939:P939"/>
    <mergeCell ref="B940:C940"/>
    <mergeCell ref="D940:E940"/>
    <mergeCell ref="F940:I940"/>
    <mergeCell ref="J940:N940"/>
    <mergeCell ref="O940:P940"/>
    <mergeCell ref="A946:B946"/>
    <mergeCell ref="D946:E946"/>
    <mergeCell ref="F946:J946"/>
    <mergeCell ref="K946:M946"/>
    <mergeCell ref="N946:P946"/>
    <mergeCell ref="A947:B947"/>
    <mergeCell ref="D947:E947"/>
    <mergeCell ref="F947:J947"/>
    <mergeCell ref="K947:M947"/>
    <mergeCell ref="N947:P947"/>
    <mergeCell ref="B943:C943"/>
    <mergeCell ref="D943:E943"/>
    <mergeCell ref="F943:I943"/>
    <mergeCell ref="J943:N943"/>
    <mergeCell ref="O943:P943"/>
    <mergeCell ref="A945:B945"/>
    <mergeCell ref="D945:E945"/>
    <mergeCell ref="F945:J945"/>
    <mergeCell ref="K945:M945"/>
    <mergeCell ref="N945:P945"/>
    <mergeCell ref="A950:B950"/>
    <mergeCell ref="D950:E950"/>
    <mergeCell ref="F950:J950"/>
    <mergeCell ref="K950:M950"/>
    <mergeCell ref="N950:P950"/>
    <mergeCell ref="A951:B951"/>
    <mergeCell ref="D951:E951"/>
    <mergeCell ref="F951:J951"/>
    <mergeCell ref="K951:M951"/>
    <mergeCell ref="N951:P951"/>
    <mergeCell ref="A948:B948"/>
    <mergeCell ref="D948:E948"/>
    <mergeCell ref="F948:J948"/>
    <mergeCell ref="K948:M948"/>
    <mergeCell ref="N948:P948"/>
    <mergeCell ref="A949:B949"/>
    <mergeCell ref="D949:E949"/>
    <mergeCell ref="F949:J949"/>
    <mergeCell ref="K949:M949"/>
    <mergeCell ref="N949:P949"/>
    <mergeCell ref="A954:B954"/>
    <mergeCell ref="D954:E954"/>
    <mergeCell ref="F954:J954"/>
    <mergeCell ref="K954:M954"/>
    <mergeCell ref="N954:P954"/>
    <mergeCell ref="A955:B955"/>
    <mergeCell ref="D955:E955"/>
    <mergeCell ref="F955:J955"/>
    <mergeCell ref="K955:M955"/>
    <mergeCell ref="N955:P955"/>
    <mergeCell ref="A952:B952"/>
    <mergeCell ref="D952:E952"/>
    <mergeCell ref="F952:J952"/>
    <mergeCell ref="K952:M952"/>
    <mergeCell ref="N952:P952"/>
    <mergeCell ref="A953:B953"/>
    <mergeCell ref="D953:E953"/>
    <mergeCell ref="F953:J953"/>
    <mergeCell ref="K953:M953"/>
    <mergeCell ref="N953:P953"/>
    <mergeCell ref="N957:P957"/>
    <mergeCell ref="A958:B958"/>
    <mergeCell ref="D958:E958"/>
    <mergeCell ref="F958:J958"/>
    <mergeCell ref="N958:P958"/>
    <mergeCell ref="A959:B959"/>
    <mergeCell ref="D959:E959"/>
    <mergeCell ref="F959:J959"/>
    <mergeCell ref="N959:P959"/>
    <mergeCell ref="A956:B956"/>
    <mergeCell ref="D956:E956"/>
    <mergeCell ref="F956:J956"/>
    <mergeCell ref="K956:M956"/>
    <mergeCell ref="N956:P956"/>
    <mergeCell ref="A957:B957"/>
    <mergeCell ref="C957:C960"/>
    <mergeCell ref="D957:E957"/>
    <mergeCell ref="F957:J957"/>
    <mergeCell ref="K957:M960"/>
    <mergeCell ref="A962:B962"/>
    <mergeCell ref="C962:C965"/>
    <mergeCell ref="D962:E962"/>
    <mergeCell ref="F962:J962"/>
    <mergeCell ref="K962:M965"/>
    <mergeCell ref="N962:P962"/>
    <mergeCell ref="A963:B963"/>
    <mergeCell ref="D963:E963"/>
    <mergeCell ref="F963:J963"/>
    <mergeCell ref="N963:P963"/>
    <mergeCell ref="A960:B960"/>
    <mergeCell ref="D960:E960"/>
    <mergeCell ref="F960:J960"/>
    <mergeCell ref="N960:P960"/>
    <mergeCell ref="A961:B961"/>
    <mergeCell ref="D961:E961"/>
    <mergeCell ref="F961:J961"/>
    <mergeCell ref="K961:M961"/>
    <mergeCell ref="N961:P961"/>
    <mergeCell ref="A966:B966"/>
    <mergeCell ref="D966:E966"/>
    <mergeCell ref="F966:J966"/>
    <mergeCell ref="K966:M966"/>
    <mergeCell ref="N966:P966"/>
    <mergeCell ref="A967:B967"/>
    <mergeCell ref="C967:C973"/>
    <mergeCell ref="D967:E967"/>
    <mergeCell ref="F967:J967"/>
    <mergeCell ref="K967:M973"/>
    <mergeCell ref="A964:B964"/>
    <mergeCell ref="D964:E964"/>
    <mergeCell ref="F964:J964"/>
    <mergeCell ref="N964:P964"/>
    <mergeCell ref="A965:B965"/>
    <mergeCell ref="D965:E965"/>
    <mergeCell ref="F965:J965"/>
    <mergeCell ref="N965:P965"/>
    <mergeCell ref="A972:B972"/>
    <mergeCell ref="D972:E972"/>
    <mergeCell ref="F972:J972"/>
    <mergeCell ref="N972:P972"/>
    <mergeCell ref="A973:B973"/>
    <mergeCell ref="D973:E973"/>
    <mergeCell ref="F973:J973"/>
    <mergeCell ref="N973:P973"/>
    <mergeCell ref="A970:B970"/>
    <mergeCell ref="D970:E970"/>
    <mergeCell ref="F970:J970"/>
    <mergeCell ref="N970:P970"/>
    <mergeCell ref="A971:B971"/>
    <mergeCell ref="D971:E971"/>
    <mergeCell ref="F971:J971"/>
    <mergeCell ref="N971:P971"/>
    <mergeCell ref="N967:P967"/>
    <mergeCell ref="A968:B968"/>
    <mergeCell ref="D968:E968"/>
    <mergeCell ref="F968:J968"/>
    <mergeCell ref="N968:P968"/>
    <mergeCell ref="A969:B969"/>
    <mergeCell ref="D969:E969"/>
    <mergeCell ref="F969:J969"/>
    <mergeCell ref="N969:P969"/>
    <mergeCell ref="A976:B976"/>
    <mergeCell ref="D976:E976"/>
    <mergeCell ref="F976:J976"/>
    <mergeCell ref="K976:M976"/>
    <mergeCell ref="N976:P976"/>
    <mergeCell ref="A977:B977"/>
    <mergeCell ref="D977:E977"/>
    <mergeCell ref="F977:J977"/>
    <mergeCell ref="K977:M977"/>
    <mergeCell ref="N977:P977"/>
    <mergeCell ref="A974:B974"/>
    <mergeCell ref="D974:E974"/>
    <mergeCell ref="F974:J974"/>
    <mergeCell ref="K974:M974"/>
    <mergeCell ref="N974:P974"/>
    <mergeCell ref="A975:B975"/>
    <mergeCell ref="D975:E975"/>
    <mergeCell ref="F975:J975"/>
    <mergeCell ref="K975:M975"/>
    <mergeCell ref="N975:P975"/>
    <mergeCell ref="A982:B982"/>
    <mergeCell ref="D982:E982"/>
    <mergeCell ref="F982:J982"/>
    <mergeCell ref="K982:M982"/>
    <mergeCell ref="N982:P982"/>
    <mergeCell ref="A983:B983"/>
    <mergeCell ref="D983:E983"/>
    <mergeCell ref="F983:J983"/>
    <mergeCell ref="K983:M983"/>
    <mergeCell ref="N983:P983"/>
    <mergeCell ref="A980:R980"/>
    <mergeCell ref="A981:B981"/>
    <mergeCell ref="D981:E981"/>
    <mergeCell ref="F981:J981"/>
    <mergeCell ref="K981:M981"/>
    <mergeCell ref="N981:P981"/>
    <mergeCell ref="A978:B978"/>
    <mergeCell ref="D978:E978"/>
    <mergeCell ref="F978:J978"/>
    <mergeCell ref="K978:M978"/>
    <mergeCell ref="N978:P978"/>
    <mergeCell ref="A979:B979"/>
    <mergeCell ref="D979:E979"/>
    <mergeCell ref="F979:J979"/>
    <mergeCell ref="K979:M979"/>
    <mergeCell ref="N979:P979"/>
    <mergeCell ref="A986:B986"/>
    <mergeCell ref="D986:E986"/>
    <mergeCell ref="F986:J986"/>
    <mergeCell ref="K986:M986"/>
    <mergeCell ref="N986:P986"/>
    <mergeCell ref="A987:B987"/>
    <mergeCell ref="D987:E987"/>
    <mergeCell ref="F987:J987"/>
    <mergeCell ref="K987:M987"/>
    <mergeCell ref="N987:P987"/>
    <mergeCell ref="A984:B984"/>
    <mergeCell ref="D984:E984"/>
    <mergeCell ref="F984:J984"/>
    <mergeCell ref="K984:M984"/>
    <mergeCell ref="N984:P984"/>
    <mergeCell ref="A985:B985"/>
    <mergeCell ref="D985:E985"/>
    <mergeCell ref="F985:J985"/>
    <mergeCell ref="K985:M985"/>
    <mergeCell ref="N985:P985"/>
    <mergeCell ref="A990:B990"/>
    <mergeCell ref="D990:E990"/>
    <mergeCell ref="F990:J990"/>
    <mergeCell ref="K990:M990"/>
    <mergeCell ref="N990:P990"/>
    <mergeCell ref="A991:B991"/>
    <mergeCell ref="D991:E991"/>
    <mergeCell ref="F991:J991"/>
    <mergeCell ref="K991:M991"/>
    <mergeCell ref="N991:P991"/>
    <mergeCell ref="A988:B988"/>
    <mergeCell ref="D988:E988"/>
    <mergeCell ref="F988:J988"/>
    <mergeCell ref="K988:M988"/>
    <mergeCell ref="N988:P988"/>
    <mergeCell ref="A989:B989"/>
    <mergeCell ref="D989:E989"/>
    <mergeCell ref="F989:J989"/>
    <mergeCell ref="K989:M989"/>
    <mergeCell ref="N989:P989"/>
    <mergeCell ref="A996:B996"/>
    <mergeCell ref="D996:E996"/>
    <mergeCell ref="F996:J996"/>
    <mergeCell ref="K996:M996"/>
    <mergeCell ref="N996:P996"/>
    <mergeCell ref="A997:B997"/>
    <mergeCell ref="C997:C1000"/>
    <mergeCell ref="D997:E997"/>
    <mergeCell ref="F997:J997"/>
    <mergeCell ref="K997:M1000"/>
    <mergeCell ref="A994:B994"/>
    <mergeCell ref="D994:E994"/>
    <mergeCell ref="F994:J994"/>
    <mergeCell ref="K994:M994"/>
    <mergeCell ref="N994:P994"/>
    <mergeCell ref="A995:R995"/>
    <mergeCell ref="A992:B992"/>
    <mergeCell ref="D992:E992"/>
    <mergeCell ref="F992:J992"/>
    <mergeCell ref="K992:M992"/>
    <mergeCell ref="N992:P992"/>
    <mergeCell ref="A993:B993"/>
    <mergeCell ref="D993:E993"/>
    <mergeCell ref="F993:J993"/>
    <mergeCell ref="K993:M993"/>
    <mergeCell ref="N993:P993"/>
    <mergeCell ref="A1000:B1000"/>
    <mergeCell ref="D1000:E1000"/>
    <mergeCell ref="F1000:J1000"/>
    <mergeCell ref="N1000:P1000"/>
    <mergeCell ref="A1001:B1001"/>
    <mergeCell ref="D1001:E1001"/>
    <mergeCell ref="F1001:J1001"/>
    <mergeCell ref="K1001:M1001"/>
    <mergeCell ref="N1001:P1001"/>
    <mergeCell ref="N997:P997"/>
    <mergeCell ref="A998:B998"/>
    <mergeCell ref="D998:E998"/>
    <mergeCell ref="F998:J998"/>
    <mergeCell ref="N998:P998"/>
    <mergeCell ref="A999:B999"/>
    <mergeCell ref="D999:E999"/>
    <mergeCell ref="F999:J999"/>
    <mergeCell ref="N999:P999"/>
    <mergeCell ref="A1004:B1004"/>
    <mergeCell ref="D1004:E1004"/>
    <mergeCell ref="F1004:J1004"/>
    <mergeCell ref="N1004:P1004"/>
    <mergeCell ref="A1005:B1005"/>
    <mergeCell ref="D1005:E1005"/>
    <mergeCell ref="F1005:J1005"/>
    <mergeCell ref="K1005:M1005"/>
    <mergeCell ref="N1005:P1005"/>
    <mergeCell ref="A1002:B1002"/>
    <mergeCell ref="C1002:C1004"/>
    <mergeCell ref="D1002:E1002"/>
    <mergeCell ref="F1002:J1002"/>
    <mergeCell ref="K1002:M1004"/>
    <mergeCell ref="N1002:P1002"/>
    <mergeCell ref="A1003:B1003"/>
    <mergeCell ref="D1003:E1003"/>
    <mergeCell ref="F1003:J1003"/>
    <mergeCell ref="N1003:P1003"/>
    <mergeCell ref="A1008:B1008"/>
    <mergeCell ref="D1008:E1008"/>
    <mergeCell ref="F1008:J1008"/>
    <mergeCell ref="N1008:P1008"/>
    <mergeCell ref="A1009:B1009"/>
    <mergeCell ref="D1009:E1009"/>
    <mergeCell ref="F1009:J1009"/>
    <mergeCell ref="N1009:P1009"/>
    <mergeCell ref="A1006:B1006"/>
    <mergeCell ref="C1006:C1012"/>
    <mergeCell ref="D1006:E1006"/>
    <mergeCell ref="F1006:J1006"/>
    <mergeCell ref="K1006:M1012"/>
    <mergeCell ref="N1006:P1006"/>
    <mergeCell ref="A1007:B1007"/>
    <mergeCell ref="D1007:E1007"/>
    <mergeCell ref="F1007:J1007"/>
    <mergeCell ref="N1007:P1007"/>
    <mergeCell ref="A1012:B1012"/>
    <mergeCell ref="D1012:E1012"/>
    <mergeCell ref="F1012:J1012"/>
    <mergeCell ref="N1012:P1012"/>
    <mergeCell ref="A1013:B1013"/>
    <mergeCell ref="D1013:E1013"/>
    <mergeCell ref="F1013:J1013"/>
    <mergeCell ref="K1013:M1013"/>
    <mergeCell ref="N1013:P1013"/>
    <mergeCell ref="A1010:B1010"/>
    <mergeCell ref="D1010:E1010"/>
    <mergeCell ref="F1010:J1010"/>
    <mergeCell ref="N1010:P1010"/>
    <mergeCell ref="A1011:B1011"/>
    <mergeCell ref="D1011:E1011"/>
    <mergeCell ref="F1011:J1011"/>
    <mergeCell ref="N1011:P1011"/>
    <mergeCell ref="A1016:B1016"/>
    <mergeCell ref="D1016:E1016"/>
    <mergeCell ref="F1016:J1016"/>
    <mergeCell ref="N1016:P1016"/>
    <mergeCell ref="A1017:B1017"/>
    <mergeCell ref="D1017:E1017"/>
    <mergeCell ref="F1017:J1017"/>
    <mergeCell ref="N1017:P1017"/>
    <mergeCell ref="A1014:B1014"/>
    <mergeCell ref="C1014:C1019"/>
    <mergeCell ref="D1014:E1014"/>
    <mergeCell ref="F1014:J1014"/>
    <mergeCell ref="K1014:M1019"/>
    <mergeCell ref="N1014:P1014"/>
    <mergeCell ref="A1015:B1015"/>
    <mergeCell ref="D1015:E1015"/>
    <mergeCell ref="F1015:J1015"/>
    <mergeCell ref="N1015:P1015"/>
    <mergeCell ref="A1020:B1020"/>
    <mergeCell ref="D1020:E1020"/>
    <mergeCell ref="F1020:J1020"/>
    <mergeCell ref="K1020:M1020"/>
    <mergeCell ref="N1020:P1020"/>
    <mergeCell ref="A1021:B1021"/>
    <mergeCell ref="D1021:E1021"/>
    <mergeCell ref="F1021:J1021"/>
    <mergeCell ref="K1021:M1021"/>
    <mergeCell ref="N1021:P1021"/>
    <mergeCell ref="A1018:B1018"/>
    <mergeCell ref="D1018:E1018"/>
    <mergeCell ref="F1018:J1018"/>
    <mergeCell ref="N1018:P1018"/>
    <mergeCell ref="A1019:B1019"/>
    <mergeCell ref="D1019:E1019"/>
    <mergeCell ref="F1019:J1019"/>
    <mergeCell ref="N1019:P1019"/>
    <mergeCell ref="A1024:B1024"/>
    <mergeCell ref="D1024:E1024"/>
    <mergeCell ref="F1024:J1024"/>
    <mergeCell ref="K1024:M1024"/>
    <mergeCell ref="N1024:P1024"/>
    <mergeCell ref="A1025:B1025"/>
    <mergeCell ref="D1025:E1025"/>
    <mergeCell ref="F1025:J1025"/>
    <mergeCell ref="K1025:M1025"/>
    <mergeCell ref="N1025:P1025"/>
    <mergeCell ref="A1022:B1022"/>
    <mergeCell ref="D1022:E1022"/>
    <mergeCell ref="F1022:J1022"/>
    <mergeCell ref="K1022:M1022"/>
    <mergeCell ref="N1022:P1022"/>
    <mergeCell ref="A1023:B1023"/>
    <mergeCell ref="D1023:E1023"/>
    <mergeCell ref="F1023:J1023"/>
    <mergeCell ref="K1023:M1023"/>
    <mergeCell ref="N1023:P1023"/>
    <mergeCell ref="N1027:P1027"/>
    <mergeCell ref="A1028:B1028"/>
    <mergeCell ref="D1028:E1028"/>
    <mergeCell ref="F1028:J1028"/>
    <mergeCell ref="N1028:P1028"/>
    <mergeCell ref="A1029:B1029"/>
    <mergeCell ref="D1029:E1029"/>
    <mergeCell ref="F1029:J1029"/>
    <mergeCell ref="K1029:M1029"/>
    <mergeCell ref="N1029:P1029"/>
    <mergeCell ref="A1026:B1026"/>
    <mergeCell ref="D1026:E1026"/>
    <mergeCell ref="F1026:J1026"/>
    <mergeCell ref="K1026:M1026"/>
    <mergeCell ref="N1026:P1026"/>
    <mergeCell ref="A1027:B1027"/>
    <mergeCell ref="C1027:C1028"/>
    <mergeCell ref="D1027:E1027"/>
    <mergeCell ref="F1027:J1027"/>
    <mergeCell ref="K1027:M1028"/>
    <mergeCell ref="A1032:R1032"/>
    <mergeCell ref="A1033:B1033"/>
    <mergeCell ref="C1033:C1037"/>
    <mergeCell ref="D1033:E1033"/>
    <mergeCell ref="F1033:J1033"/>
    <mergeCell ref="K1033:M1037"/>
    <mergeCell ref="N1033:P1033"/>
    <mergeCell ref="A1034:B1034"/>
    <mergeCell ref="D1034:E1034"/>
    <mergeCell ref="F1034:J1034"/>
    <mergeCell ref="A1030:B1030"/>
    <mergeCell ref="C1030:C1031"/>
    <mergeCell ref="D1030:E1030"/>
    <mergeCell ref="F1030:J1030"/>
    <mergeCell ref="K1030:M1031"/>
    <mergeCell ref="N1030:P1030"/>
    <mergeCell ref="A1031:B1031"/>
    <mergeCell ref="D1031:E1031"/>
    <mergeCell ref="F1031:J1031"/>
    <mergeCell ref="N1031:P1031"/>
    <mergeCell ref="A1037:B1037"/>
    <mergeCell ref="D1037:E1037"/>
    <mergeCell ref="F1037:J1037"/>
    <mergeCell ref="N1037:P1037"/>
    <mergeCell ref="A1038:B1038"/>
    <mergeCell ref="D1038:E1038"/>
    <mergeCell ref="F1038:J1038"/>
    <mergeCell ref="K1038:M1038"/>
    <mergeCell ref="N1038:P1038"/>
    <mergeCell ref="N1034:P1034"/>
    <mergeCell ref="A1035:B1035"/>
    <mergeCell ref="D1035:E1035"/>
    <mergeCell ref="F1035:J1035"/>
    <mergeCell ref="N1035:P1035"/>
    <mergeCell ref="A1036:B1036"/>
    <mergeCell ref="D1036:E1036"/>
    <mergeCell ref="F1036:J1036"/>
    <mergeCell ref="N1036:P1036"/>
    <mergeCell ref="A1041:B1041"/>
    <mergeCell ref="D1041:E1041"/>
    <mergeCell ref="F1041:J1041"/>
    <mergeCell ref="N1041:P1041"/>
    <mergeCell ref="A1042:B1042"/>
    <mergeCell ref="D1042:E1042"/>
    <mergeCell ref="F1042:J1042"/>
    <mergeCell ref="N1042:P1042"/>
    <mergeCell ref="A1039:B1039"/>
    <mergeCell ref="C1039:C1045"/>
    <mergeCell ref="D1039:E1039"/>
    <mergeCell ref="F1039:J1039"/>
    <mergeCell ref="K1039:M1045"/>
    <mergeCell ref="N1039:P1039"/>
    <mergeCell ref="A1040:B1040"/>
    <mergeCell ref="D1040:E1040"/>
    <mergeCell ref="F1040:J1040"/>
    <mergeCell ref="N1040:P1040"/>
    <mergeCell ref="A1045:B1045"/>
    <mergeCell ref="D1045:E1045"/>
    <mergeCell ref="F1045:J1045"/>
    <mergeCell ref="N1045:P1045"/>
    <mergeCell ref="A1046:B1046"/>
    <mergeCell ref="D1046:E1046"/>
    <mergeCell ref="F1046:J1046"/>
    <mergeCell ref="K1046:M1046"/>
    <mergeCell ref="N1046:P1046"/>
    <mergeCell ref="A1043:B1043"/>
    <mergeCell ref="D1043:E1043"/>
    <mergeCell ref="F1043:J1043"/>
    <mergeCell ref="N1043:P1043"/>
    <mergeCell ref="A1044:B1044"/>
    <mergeCell ref="D1044:E1044"/>
    <mergeCell ref="F1044:J1044"/>
    <mergeCell ref="N1044:P1044"/>
    <mergeCell ref="A1049:B1049"/>
    <mergeCell ref="D1049:E1049"/>
    <mergeCell ref="F1049:J1049"/>
    <mergeCell ref="N1049:P1049"/>
    <mergeCell ref="A1050:B1050"/>
    <mergeCell ref="D1050:E1050"/>
    <mergeCell ref="F1050:J1050"/>
    <mergeCell ref="N1050:P1050"/>
    <mergeCell ref="A1047:B1047"/>
    <mergeCell ref="C1047:C1053"/>
    <mergeCell ref="D1047:E1047"/>
    <mergeCell ref="F1047:J1047"/>
    <mergeCell ref="K1047:M1053"/>
    <mergeCell ref="N1047:P1047"/>
    <mergeCell ref="A1048:B1048"/>
    <mergeCell ref="D1048:E1048"/>
    <mergeCell ref="F1048:J1048"/>
    <mergeCell ref="N1048:P1048"/>
    <mergeCell ref="A1053:B1053"/>
    <mergeCell ref="D1053:E1053"/>
    <mergeCell ref="F1053:J1053"/>
    <mergeCell ref="N1053:P1053"/>
    <mergeCell ref="A1054:B1054"/>
    <mergeCell ref="D1054:E1054"/>
    <mergeCell ref="F1054:J1054"/>
    <mergeCell ref="K1054:M1054"/>
    <mergeCell ref="N1054:P1054"/>
    <mergeCell ref="A1051:B1051"/>
    <mergeCell ref="D1051:E1051"/>
    <mergeCell ref="F1051:J1051"/>
    <mergeCell ref="N1051:P1051"/>
    <mergeCell ref="A1052:B1052"/>
    <mergeCell ref="D1052:E1052"/>
    <mergeCell ref="F1052:J1052"/>
    <mergeCell ref="N1052:P1052"/>
    <mergeCell ref="A1057:B1057"/>
    <mergeCell ref="D1057:E1057"/>
    <mergeCell ref="F1057:J1057"/>
    <mergeCell ref="N1057:P1057"/>
    <mergeCell ref="A1058:B1058"/>
    <mergeCell ref="D1058:E1058"/>
    <mergeCell ref="F1058:J1058"/>
    <mergeCell ref="N1058:P1058"/>
    <mergeCell ref="A1055:B1055"/>
    <mergeCell ref="C1055:C1058"/>
    <mergeCell ref="D1055:E1055"/>
    <mergeCell ref="F1055:J1055"/>
    <mergeCell ref="K1055:M1058"/>
    <mergeCell ref="N1055:P1055"/>
    <mergeCell ref="A1056:B1056"/>
    <mergeCell ref="D1056:E1056"/>
    <mergeCell ref="F1056:J1056"/>
    <mergeCell ref="N1056:P1056"/>
    <mergeCell ref="N1060:P1060"/>
    <mergeCell ref="A1061:B1061"/>
    <mergeCell ref="D1061:E1061"/>
    <mergeCell ref="F1061:J1061"/>
    <mergeCell ref="N1061:P1061"/>
    <mergeCell ref="A1062:B1062"/>
    <mergeCell ref="D1062:E1062"/>
    <mergeCell ref="F1062:J1062"/>
    <mergeCell ref="N1062:P1062"/>
    <mergeCell ref="A1059:B1059"/>
    <mergeCell ref="D1059:E1059"/>
    <mergeCell ref="F1059:J1059"/>
    <mergeCell ref="K1059:M1059"/>
    <mergeCell ref="N1059:P1059"/>
    <mergeCell ref="A1060:B1060"/>
    <mergeCell ref="C1060:C1065"/>
    <mergeCell ref="D1060:E1060"/>
    <mergeCell ref="F1060:J1060"/>
    <mergeCell ref="K1060:M1065"/>
    <mergeCell ref="A1065:B1065"/>
    <mergeCell ref="D1065:E1065"/>
    <mergeCell ref="F1065:J1065"/>
    <mergeCell ref="N1065:P1065"/>
    <mergeCell ref="A1066:B1066"/>
    <mergeCell ref="D1066:E1066"/>
    <mergeCell ref="F1066:J1066"/>
    <mergeCell ref="K1066:M1066"/>
    <mergeCell ref="N1066:P1066"/>
    <mergeCell ref="A1063:B1063"/>
    <mergeCell ref="D1063:E1063"/>
    <mergeCell ref="F1063:J1063"/>
    <mergeCell ref="N1063:P1063"/>
    <mergeCell ref="A1064:B1064"/>
    <mergeCell ref="D1064:E1064"/>
    <mergeCell ref="F1064:J1064"/>
    <mergeCell ref="N1064:P1064"/>
    <mergeCell ref="A1069:R1069"/>
    <mergeCell ref="B1070:C1071"/>
    <mergeCell ref="D1070:E1071"/>
    <mergeCell ref="F1070:I1071"/>
    <mergeCell ref="J1070:N1071"/>
    <mergeCell ref="O1070:P1071"/>
    <mergeCell ref="Q1070:Q1071"/>
    <mergeCell ref="A1071:A1072"/>
    <mergeCell ref="B1072:C1072"/>
    <mergeCell ref="D1072:E1072"/>
    <mergeCell ref="A1067:B1067"/>
    <mergeCell ref="C1067:C1068"/>
    <mergeCell ref="D1067:E1067"/>
    <mergeCell ref="F1067:J1067"/>
    <mergeCell ref="K1067:M1068"/>
    <mergeCell ref="N1067:P1067"/>
    <mergeCell ref="A1068:B1068"/>
    <mergeCell ref="D1068:E1068"/>
    <mergeCell ref="F1068:J1068"/>
    <mergeCell ref="N1068:P1068"/>
    <mergeCell ref="J1074:N1074"/>
    <mergeCell ref="B1075:C1075"/>
    <mergeCell ref="F1075:I1075"/>
    <mergeCell ref="J1075:N1075"/>
    <mergeCell ref="B1076:C1076"/>
    <mergeCell ref="F1076:I1076"/>
    <mergeCell ref="J1076:N1076"/>
    <mergeCell ref="F1072:I1072"/>
    <mergeCell ref="J1072:N1072"/>
    <mergeCell ref="O1072:P1072"/>
    <mergeCell ref="B1073:C1073"/>
    <mergeCell ref="D1073:E1078"/>
    <mergeCell ref="F1073:I1073"/>
    <mergeCell ref="J1073:N1073"/>
    <mergeCell ref="O1073:P1078"/>
    <mergeCell ref="B1074:C1074"/>
    <mergeCell ref="F1074:I1074"/>
    <mergeCell ref="B1081:C1081"/>
    <mergeCell ref="F1081:I1081"/>
    <mergeCell ref="J1081:N1081"/>
    <mergeCell ref="B1082:C1082"/>
    <mergeCell ref="F1082:I1082"/>
    <mergeCell ref="J1082:N1082"/>
    <mergeCell ref="B1079:C1079"/>
    <mergeCell ref="D1079:E1079"/>
    <mergeCell ref="F1079:I1079"/>
    <mergeCell ref="J1079:N1079"/>
    <mergeCell ref="O1079:P1079"/>
    <mergeCell ref="B1080:C1080"/>
    <mergeCell ref="D1080:E1085"/>
    <mergeCell ref="F1080:I1080"/>
    <mergeCell ref="J1080:N1080"/>
    <mergeCell ref="O1080:P1085"/>
    <mergeCell ref="B1077:C1077"/>
    <mergeCell ref="F1077:I1077"/>
    <mergeCell ref="J1077:N1077"/>
    <mergeCell ref="B1078:C1078"/>
    <mergeCell ref="F1078:I1078"/>
    <mergeCell ref="J1078:N1078"/>
    <mergeCell ref="O1086:P1086"/>
    <mergeCell ref="B1087:C1087"/>
    <mergeCell ref="D1087:E1088"/>
    <mergeCell ref="F1087:I1087"/>
    <mergeCell ref="J1087:N1087"/>
    <mergeCell ref="O1087:P1088"/>
    <mergeCell ref="B1088:C1088"/>
    <mergeCell ref="F1088:I1088"/>
    <mergeCell ref="J1088:N1088"/>
    <mergeCell ref="B1085:C1085"/>
    <mergeCell ref="F1085:I1085"/>
    <mergeCell ref="J1085:N1085"/>
    <mergeCell ref="B1086:C1086"/>
    <mergeCell ref="D1086:E1086"/>
    <mergeCell ref="F1086:I1086"/>
    <mergeCell ref="J1086:N1086"/>
    <mergeCell ref="B1083:C1083"/>
    <mergeCell ref="F1083:I1083"/>
    <mergeCell ref="J1083:N1083"/>
    <mergeCell ref="B1084:C1084"/>
    <mergeCell ref="F1084:I1084"/>
    <mergeCell ref="J1084:N1084"/>
    <mergeCell ref="B1091:C1091"/>
    <mergeCell ref="D1091:E1091"/>
    <mergeCell ref="F1091:I1091"/>
    <mergeCell ref="J1091:N1091"/>
    <mergeCell ref="O1091:P1091"/>
    <mergeCell ref="B1092:C1092"/>
    <mergeCell ref="D1092:E1092"/>
    <mergeCell ref="F1092:I1092"/>
    <mergeCell ref="J1092:N1092"/>
    <mergeCell ref="O1092:P1092"/>
    <mergeCell ref="B1089:C1089"/>
    <mergeCell ref="D1089:E1089"/>
    <mergeCell ref="F1089:I1089"/>
    <mergeCell ref="J1089:N1089"/>
    <mergeCell ref="O1089:P1089"/>
    <mergeCell ref="B1090:C1090"/>
    <mergeCell ref="D1090:E1090"/>
    <mergeCell ref="F1090:I1090"/>
    <mergeCell ref="J1090:N1090"/>
    <mergeCell ref="O1090:P1090"/>
    <mergeCell ref="B1095:C1095"/>
    <mergeCell ref="D1095:E1095"/>
    <mergeCell ref="F1095:I1095"/>
    <mergeCell ref="J1095:N1095"/>
    <mergeCell ref="O1095:P1095"/>
    <mergeCell ref="B1096:C1096"/>
    <mergeCell ref="D1096:E1096"/>
    <mergeCell ref="F1096:I1096"/>
    <mergeCell ref="J1096:N1096"/>
    <mergeCell ref="O1096:P1096"/>
    <mergeCell ref="B1093:C1093"/>
    <mergeCell ref="D1093:E1093"/>
    <mergeCell ref="F1093:I1093"/>
    <mergeCell ref="J1093:N1093"/>
    <mergeCell ref="O1093:P1093"/>
    <mergeCell ref="B1094:C1094"/>
    <mergeCell ref="D1094:E1094"/>
    <mergeCell ref="F1094:I1094"/>
    <mergeCell ref="J1094:N1094"/>
    <mergeCell ref="O1094:P1094"/>
    <mergeCell ref="B1099:C1099"/>
    <mergeCell ref="D1099:E1099"/>
    <mergeCell ref="F1099:I1099"/>
    <mergeCell ref="J1099:N1099"/>
    <mergeCell ref="O1099:P1099"/>
    <mergeCell ref="B1100:C1100"/>
    <mergeCell ref="D1100:E1100"/>
    <mergeCell ref="F1100:I1100"/>
    <mergeCell ref="J1100:N1100"/>
    <mergeCell ref="O1100:P1100"/>
    <mergeCell ref="B1097:C1097"/>
    <mergeCell ref="D1097:E1097"/>
    <mergeCell ref="F1097:I1097"/>
    <mergeCell ref="J1097:N1097"/>
    <mergeCell ref="O1097:P1097"/>
    <mergeCell ref="B1098:C1098"/>
    <mergeCell ref="D1098:E1098"/>
    <mergeCell ref="F1098:I1098"/>
    <mergeCell ref="J1098:N1098"/>
    <mergeCell ref="O1098:P1098"/>
    <mergeCell ref="B1103:C1103"/>
    <mergeCell ref="D1103:E1103"/>
    <mergeCell ref="F1103:I1103"/>
    <mergeCell ref="J1103:N1103"/>
    <mergeCell ref="O1103:P1103"/>
    <mergeCell ref="B1104:C1104"/>
    <mergeCell ref="D1104:E1104"/>
    <mergeCell ref="F1104:I1104"/>
    <mergeCell ref="J1104:N1104"/>
    <mergeCell ref="O1104:P1104"/>
    <mergeCell ref="B1101:C1101"/>
    <mergeCell ref="D1101:E1101"/>
    <mergeCell ref="F1101:I1101"/>
    <mergeCell ref="J1101:N1101"/>
    <mergeCell ref="O1101:P1101"/>
    <mergeCell ref="B1102:C1102"/>
    <mergeCell ref="D1102:E1102"/>
    <mergeCell ref="F1102:I1102"/>
    <mergeCell ref="J1102:N1102"/>
    <mergeCell ref="O1102:P1102"/>
    <mergeCell ref="B1107:C1107"/>
    <mergeCell ref="D1107:E1107"/>
    <mergeCell ref="F1107:I1107"/>
    <mergeCell ref="J1107:N1107"/>
    <mergeCell ref="O1107:P1107"/>
    <mergeCell ref="B1109:C1110"/>
    <mergeCell ref="D1109:E1110"/>
    <mergeCell ref="F1109:I1110"/>
    <mergeCell ref="J1109:N1110"/>
    <mergeCell ref="O1109:P1110"/>
    <mergeCell ref="B1105:C1105"/>
    <mergeCell ref="D1105:E1105"/>
    <mergeCell ref="F1105:I1105"/>
    <mergeCell ref="J1105:N1105"/>
    <mergeCell ref="O1105:P1105"/>
    <mergeCell ref="B1106:C1106"/>
    <mergeCell ref="D1106:E1106"/>
    <mergeCell ref="F1106:I1106"/>
    <mergeCell ref="J1106:N1106"/>
    <mergeCell ref="O1106:P1106"/>
    <mergeCell ref="B1112:C1112"/>
    <mergeCell ref="D1112:E1112"/>
    <mergeCell ref="F1112:I1112"/>
    <mergeCell ref="J1112:N1112"/>
    <mergeCell ref="O1112:P1112"/>
    <mergeCell ref="B1113:C1113"/>
    <mergeCell ref="D1113:E1113"/>
    <mergeCell ref="F1113:I1113"/>
    <mergeCell ref="J1113:N1113"/>
    <mergeCell ref="O1113:P1113"/>
    <mergeCell ref="Q1109:Q1110"/>
    <mergeCell ref="A1110:A1111"/>
    <mergeCell ref="B1111:C1111"/>
    <mergeCell ref="D1111:E1111"/>
    <mergeCell ref="F1111:I1111"/>
    <mergeCell ref="J1111:N1111"/>
    <mergeCell ref="O1111:P1111"/>
    <mergeCell ref="B1116:C1116"/>
    <mergeCell ref="D1116:E1116"/>
    <mergeCell ref="F1116:I1116"/>
    <mergeCell ref="J1116:N1116"/>
    <mergeCell ref="O1116:P1116"/>
    <mergeCell ref="B1117:C1117"/>
    <mergeCell ref="D1117:E1117"/>
    <mergeCell ref="F1117:I1117"/>
    <mergeCell ref="J1117:N1117"/>
    <mergeCell ref="O1117:P1117"/>
    <mergeCell ref="B1114:C1114"/>
    <mergeCell ref="D1114:E1114"/>
    <mergeCell ref="F1114:I1114"/>
    <mergeCell ref="J1114:N1114"/>
    <mergeCell ref="O1114:P1114"/>
    <mergeCell ref="B1115:C1115"/>
    <mergeCell ref="D1115:E1115"/>
    <mergeCell ref="F1115:I1115"/>
    <mergeCell ref="J1115:N1115"/>
    <mergeCell ref="O1115:P1115"/>
    <mergeCell ref="B1120:C1120"/>
    <mergeCell ref="D1120:E1120"/>
    <mergeCell ref="F1120:I1120"/>
    <mergeCell ref="J1120:N1120"/>
    <mergeCell ref="O1120:P1120"/>
    <mergeCell ref="B1121:C1121"/>
    <mergeCell ref="D1121:E1121"/>
    <mergeCell ref="F1121:I1121"/>
    <mergeCell ref="J1121:N1121"/>
    <mergeCell ref="O1121:P1121"/>
    <mergeCell ref="B1118:C1118"/>
    <mergeCell ref="D1118:E1118"/>
    <mergeCell ref="F1118:I1118"/>
    <mergeCell ref="J1118:N1118"/>
    <mergeCell ref="O1118:P1118"/>
    <mergeCell ref="B1119:C1119"/>
    <mergeCell ref="D1119:E1119"/>
    <mergeCell ref="F1119:I1119"/>
    <mergeCell ref="J1119:N1119"/>
    <mergeCell ref="O1119:P1119"/>
    <mergeCell ref="B1124:C1124"/>
    <mergeCell ref="D1124:E1124"/>
    <mergeCell ref="F1124:I1124"/>
    <mergeCell ref="J1124:N1124"/>
    <mergeCell ref="O1124:P1124"/>
    <mergeCell ref="B1125:C1125"/>
    <mergeCell ref="D1125:E1125"/>
    <mergeCell ref="F1125:I1125"/>
    <mergeCell ref="J1125:N1125"/>
    <mergeCell ref="O1125:P1125"/>
    <mergeCell ref="B1122:C1122"/>
    <mergeCell ref="D1122:E1122"/>
    <mergeCell ref="F1122:I1122"/>
    <mergeCell ref="J1122:N1122"/>
    <mergeCell ref="O1122:P1122"/>
    <mergeCell ref="B1123:C1123"/>
    <mergeCell ref="D1123:E1123"/>
    <mergeCell ref="F1123:I1123"/>
    <mergeCell ref="J1123:N1123"/>
    <mergeCell ref="O1123:P1123"/>
    <mergeCell ref="B1128:C1128"/>
    <mergeCell ref="D1128:E1128"/>
    <mergeCell ref="F1128:I1128"/>
    <mergeCell ref="J1128:N1128"/>
    <mergeCell ref="O1128:P1128"/>
    <mergeCell ref="B1129:C1129"/>
    <mergeCell ref="D1129:E1129"/>
    <mergeCell ref="F1129:I1129"/>
    <mergeCell ref="J1129:N1129"/>
    <mergeCell ref="O1129:P1129"/>
    <mergeCell ref="B1126:C1126"/>
    <mergeCell ref="D1126:E1126"/>
    <mergeCell ref="F1126:I1126"/>
    <mergeCell ref="J1126:N1126"/>
    <mergeCell ref="O1126:P1126"/>
    <mergeCell ref="B1127:C1127"/>
    <mergeCell ref="D1127:E1127"/>
    <mergeCell ref="F1127:I1127"/>
    <mergeCell ref="J1127:N1127"/>
    <mergeCell ref="O1127:P1127"/>
    <mergeCell ref="B1132:C1132"/>
    <mergeCell ref="D1132:E1132"/>
    <mergeCell ref="F1132:I1132"/>
    <mergeCell ref="J1132:N1132"/>
    <mergeCell ref="O1132:P1132"/>
    <mergeCell ref="B1133:C1133"/>
    <mergeCell ref="D1133:E1133"/>
    <mergeCell ref="F1133:I1133"/>
    <mergeCell ref="J1133:N1133"/>
    <mergeCell ref="O1133:P1133"/>
    <mergeCell ref="B1130:C1130"/>
    <mergeCell ref="D1130:E1130"/>
    <mergeCell ref="F1130:I1130"/>
    <mergeCell ref="J1130:N1130"/>
    <mergeCell ref="O1130:P1130"/>
    <mergeCell ref="B1131:C1131"/>
    <mergeCell ref="D1131:E1131"/>
    <mergeCell ref="F1131:I1131"/>
    <mergeCell ref="J1131:N1131"/>
    <mergeCell ref="O1131:P1131"/>
    <mergeCell ref="B1136:C1136"/>
    <mergeCell ref="D1136:E1136"/>
    <mergeCell ref="F1136:I1136"/>
    <mergeCell ref="J1136:N1136"/>
    <mergeCell ref="O1136:P1136"/>
    <mergeCell ref="B1137:C1137"/>
    <mergeCell ref="D1137:E1137"/>
    <mergeCell ref="F1137:I1137"/>
    <mergeCell ref="J1137:N1137"/>
    <mergeCell ref="O1137:P1137"/>
    <mergeCell ref="B1134:C1134"/>
    <mergeCell ref="D1134:E1134"/>
    <mergeCell ref="F1134:I1134"/>
    <mergeCell ref="J1134:N1134"/>
    <mergeCell ref="O1134:P1134"/>
    <mergeCell ref="B1135:C1135"/>
    <mergeCell ref="D1135:E1135"/>
    <mergeCell ref="F1135:I1135"/>
    <mergeCell ref="J1135:N1135"/>
    <mergeCell ref="O1135:P1135"/>
    <mergeCell ref="B1140:C1140"/>
    <mergeCell ref="D1140:E1140"/>
    <mergeCell ref="F1140:I1140"/>
    <mergeCell ref="J1140:N1140"/>
    <mergeCell ref="O1140:P1140"/>
    <mergeCell ref="B1141:C1141"/>
    <mergeCell ref="D1141:E1141"/>
    <mergeCell ref="F1141:I1141"/>
    <mergeCell ref="J1141:N1141"/>
    <mergeCell ref="O1141:P1141"/>
    <mergeCell ref="B1138:C1138"/>
    <mergeCell ref="D1138:E1138"/>
    <mergeCell ref="F1138:I1138"/>
    <mergeCell ref="J1138:N1138"/>
    <mergeCell ref="O1138:P1138"/>
    <mergeCell ref="B1139:C1139"/>
    <mergeCell ref="D1139:E1139"/>
    <mergeCell ref="F1139:I1139"/>
    <mergeCell ref="J1139:N1139"/>
    <mergeCell ref="O1139:P1139"/>
    <mergeCell ref="B1144:C1144"/>
    <mergeCell ref="D1144:E1144"/>
    <mergeCell ref="F1144:I1144"/>
    <mergeCell ref="J1144:N1144"/>
    <mergeCell ref="O1144:P1144"/>
    <mergeCell ref="B1145:C1145"/>
    <mergeCell ref="D1145:E1145"/>
    <mergeCell ref="F1145:I1145"/>
    <mergeCell ref="J1145:N1145"/>
    <mergeCell ref="O1145:P1145"/>
    <mergeCell ref="B1142:C1142"/>
    <mergeCell ref="D1142:E1142"/>
    <mergeCell ref="F1142:I1142"/>
    <mergeCell ref="J1142:N1142"/>
    <mergeCell ref="O1142:P1142"/>
    <mergeCell ref="B1143:C1143"/>
    <mergeCell ref="D1143:E1143"/>
    <mergeCell ref="F1143:I1143"/>
    <mergeCell ref="J1143:N1143"/>
    <mergeCell ref="O1143:P1143"/>
    <mergeCell ref="F1151:I1151"/>
    <mergeCell ref="J1151:N1151"/>
    <mergeCell ref="O1151:P1151"/>
    <mergeCell ref="O1148:P1148"/>
    <mergeCell ref="B1149:C1149"/>
    <mergeCell ref="D1149:E1149"/>
    <mergeCell ref="F1149:I1149"/>
    <mergeCell ref="J1149:N1149"/>
    <mergeCell ref="O1149:P1149"/>
    <mergeCell ref="B1146:C1146"/>
    <mergeCell ref="D1146:E1146"/>
    <mergeCell ref="F1146:I1146"/>
    <mergeCell ref="J1146:N1146"/>
    <mergeCell ref="O1146:P1146"/>
    <mergeCell ref="B1154:C1154"/>
    <mergeCell ref="D1154:E1154"/>
    <mergeCell ref="F1154:I1154"/>
    <mergeCell ref="J1154:N1154"/>
    <mergeCell ref="O1154:P1154"/>
    <mergeCell ref="B1148:C1148"/>
    <mergeCell ref="D1148:E1148"/>
    <mergeCell ref="F1148:I1148"/>
    <mergeCell ref="J1148:N1148"/>
    <mergeCell ref="B1150:C1150"/>
    <mergeCell ref="D1150:E1150"/>
    <mergeCell ref="F1150:I1150"/>
    <mergeCell ref="J1150:N1150"/>
    <mergeCell ref="O1150:P1150"/>
    <mergeCell ref="B1151:C1151"/>
    <mergeCell ref="D1151:E1151"/>
    <mergeCell ref="B1155:C1155"/>
    <mergeCell ref="D1155:E1155"/>
    <mergeCell ref="F1155:I1155"/>
    <mergeCell ref="J1155:N1155"/>
    <mergeCell ref="O1155:P1155"/>
    <mergeCell ref="B1152:C1152"/>
    <mergeCell ref="D1152:E1152"/>
    <mergeCell ref="F1152:I1152"/>
    <mergeCell ref="J1152:N1152"/>
    <mergeCell ref="O1152:P1152"/>
    <mergeCell ref="B1153:C1153"/>
    <mergeCell ref="D1153:E1153"/>
    <mergeCell ref="F1153:I1153"/>
    <mergeCell ref="J1153:N1153"/>
    <mergeCell ref="O1153:P1153"/>
    <mergeCell ref="B1158:C1158"/>
    <mergeCell ref="D1158:E1158"/>
    <mergeCell ref="F1158:I1158"/>
    <mergeCell ref="J1158:N1158"/>
    <mergeCell ref="O1158:P1158"/>
    <mergeCell ref="B1159:C1159"/>
    <mergeCell ref="D1159:E1159"/>
    <mergeCell ref="F1159:I1159"/>
    <mergeCell ref="J1159:N1159"/>
    <mergeCell ref="O1159:P1159"/>
    <mergeCell ref="B1156:C1156"/>
    <mergeCell ref="D1156:E1156"/>
    <mergeCell ref="F1156:I1156"/>
    <mergeCell ref="J1156:N1156"/>
    <mergeCell ref="O1156:P1156"/>
    <mergeCell ref="B1157:C1157"/>
    <mergeCell ref="D1157:E1157"/>
    <mergeCell ref="F1157:I1157"/>
    <mergeCell ref="J1157:N1157"/>
    <mergeCell ref="O1157:P1157"/>
    <mergeCell ref="B1162:C1162"/>
    <mergeCell ref="D1162:E1162"/>
    <mergeCell ref="F1162:I1162"/>
    <mergeCell ref="J1162:N1162"/>
    <mergeCell ref="O1162:P1162"/>
    <mergeCell ref="B1163:C1163"/>
    <mergeCell ref="D1163:E1163"/>
    <mergeCell ref="F1163:I1163"/>
    <mergeCell ref="J1163:N1163"/>
    <mergeCell ref="O1163:P1163"/>
    <mergeCell ref="B1160:C1160"/>
    <mergeCell ref="D1160:E1160"/>
    <mergeCell ref="F1160:I1160"/>
    <mergeCell ref="J1160:N1160"/>
    <mergeCell ref="O1160:P1160"/>
    <mergeCell ref="B1161:C1161"/>
    <mergeCell ref="D1161:E1161"/>
    <mergeCell ref="F1161:I1161"/>
    <mergeCell ref="J1161:N1161"/>
    <mergeCell ref="O1161:P1161"/>
    <mergeCell ref="B1166:C1166"/>
    <mergeCell ref="D1166:E1166"/>
    <mergeCell ref="F1166:I1166"/>
    <mergeCell ref="J1166:N1166"/>
    <mergeCell ref="O1166:P1166"/>
    <mergeCell ref="B1167:C1167"/>
    <mergeCell ref="D1167:E1167"/>
    <mergeCell ref="F1167:I1167"/>
    <mergeCell ref="J1167:N1167"/>
    <mergeCell ref="O1167:P1167"/>
    <mergeCell ref="B1164:C1164"/>
    <mergeCell ref="D1164:E1164"/>
    <mergeCell ref="F1164:I1164"/>
    <mergeCell ref="J1164:N1164"/>
    <mergeCell ref="O1164:P1164"/>
    <mergeCell ref="B1165:C1165"/>
    <mergeCell ref="D1165:E1165"/>
    <mergeCell ref="F1165:I1165"/>
    <mergeCell ref="J1165:N1165"/>
    <mergeCell ref="O1165:P1165"/>
    <mergeCell ref="B1170:C1170"/>
    <mergeCell ref="D1170:E1170"/>
    <mergeCell ref="F1170:I1170"/>
    <mergeCell ref="J1170:N1170"/>
    <mergeCell ref="O1170:P1170"/>
    <mergeCell ref="D1173:E1173"/>
    <mergeCell ref="F1173:I1173"/>
    <mergeCell ref="J1173:N1173"/>
    <mergeCell ref="O1173:P1173"/>
    <mergeCell ref="B1178:C1178"/>
    <mergeCell ref="D1178:E1178"/>
    <mergeCell ref="F1178:I1178"/>
    <mergeCell ref="J1178:N1178"/>
    <mergeCell ref="O1178:P1178"/>
    <mergeCell ref="B1171:C1171"/>
    <mergeCell ref="D1171:E1171"/>
    <mergeCell ref="F1171:I1171"/>
    <mergeCell ref="J1171:N1171"/>
    <mergeCell ref="O1171:P1171"/>
    <mergeCell ref="B1168:C1168"/>
    <mergeCell ref="D1168:E1168"/>
    <mergeCell ref="F1168:I1168"/>
    <mergeCell ref="J1168:N1168"/>
    <mergeCell ref="O1168:P1168"/>
    <mergeCell ref="B1169:C1169"/>
    <mergeCell ref="D1169:E1169"/>
    <mergeCell ref="F1169:I1169"/>
    <mergeCell ref="J1169:N1169"/>
    <mergeCell ref="O1169:P1169"/>
    <mergeCell ref="B1174:C1174"/>
    <mergeCell ref="D1174:E1174"/>
    <mergeCell ref="F1174:I1174"/>
    <mergeCell ref="J1174:N1174"/>
    <mergeCell ref="O1174:P1174"/>
    <mergeCell ref="B1179:C1179"/>
    <mergeCell ref="D1179:E1179"/>
    <mergeCell ref="F1179:I1179"/>
    <mergeCell ref="J1179:N1179"/>
    <mergeCell ref="O1179:P1179"/>
    <mergeCell ref="B1176:C1176"/>
    <mergeCell ref="D1176:E1176"/>
    <mergeCell ref="F1176:I1176"/>
    <mergeCell ref="J1176:N1176"/>
    <mergeCell ref="O1176:P1176"/>
    <mergeCell ref="B1177:C1177"/>
    <mergeCell ref="D1177:E1177"/>
    <mergeCell ref="F1177:I1177"/>
    <mergeCell ref="J1177:N1177"/>
    <mergeCell ref="O1177:P1177"/>
    <mergeCell ref="A1183:B1183"/>
    <mergeCell ref="D1183:E1183"/>
    <mergeCell ref="F1183:J1183"/>
    <mergeCell ref="K1183:M1183"/>
    <mergeCell ref="N1183:P1183"/>
    <mergeCell ref="A1148:A1179"/>
    <mergeCell ref="B1175:C1175"/>
    <mergeCell ref="D1175:E1175"/>
    <mergeCell ref="F1175:I1175"/>
    <mergeCell ref="J1175:N1175"/>
    <mergeCell ref="O1175:P1175"/>
    <mergeCell ref="B1172:C1172"/>
    <mergeCell ref="D1172:E1172"/>
    <mergeCell ref="F1172:I1172"/>
    <mergeCell ref="J1172:N1172"/>
    <mergeCell ref="O1172:P1172"/>
    <mergeCell ref="B1173:C1173"/>
    <mergeCell ref="A1184:B1184"/>
    <mergeCell ref="D1184:E1184"/>
    <mergeCell ref="F1184:J1184"/>
    <mergeCell ref="K1184:M1184"/>
    <mergeCell ref="N1184:P1184"/>
    <mergeCell ref="A1181:B1181"/>
    <mergeCell ref="D1181:E1181"/>
    <mergeCell ref="F1181:J1181"/>
    <mergeCell ref="K1181:M1181"/>
    <mergeCell ref="N1181:P1181"/>
    <mergeCell ref="A1182:B1182"/>
    <mergeCell ref="D1182:E1182"/>
    <mergeCell ref="F1182:J1182"/>
    <mergeCell ref="K1182:M1182"/>
    <mergeCell ref="N1182:P1182"/>
    <mergeCell ref="A1187:B1187"/>
    <mergeCell ref="D1187:E1187"/>
    <mergeCell ref="F1187:J1187"/>
    <mergeCell ref="K1187:M1187"/>
    <mergeCell ref="N1187:P1187"/>
    <mergeCell ref="A1188:B1188"/>
    <mergeCell ref="D1188:E1188"/>
    <mergeCell ref="F1188:J1188"/>
    <mergeCell ref="K1188:M1188"/>
    <mergeCell ref="N1188:P1188"/>
    <mergeCell ref="A1185:B1185"/>
    <mergeCell ref="D1185:E1185"/>
    <mergeCell ref="F1185:J1185"/>
    <mergeCell ref="K1185:M1185"/>
    <mergeCell ref="N1185:P1185"/>
    <mergeCell ref="A1186:B1186"/>
    <mergeCell ref="D1186:E1186"/>
    <mergeCell ref="F1186:J1186"/>
    <mergeCell ref="K1186:M1186"/>
    <mergeCell ref="N1186:P1186"/>
    <mergeCell ref="A1191:B1191"/>
    <mergeCell ref="D1191:E1191"/>
    <mergeCell ref="F1191:J1191"/>
    <mergeCell ref="K1191:M1191"/>
    <mergeCell ref="N1191:P1191"/>
    <mergeCell ref="A1192:B1192"/>
    <mergeCell ref="D1192:E1192"/>
    <mergeCell ref="F1192:J1192"/>
    <mergeCell ref="K1192:M1192"/>
    <mergeCell ref="N1192:P1192"/>
    <mergeCell ref="A1189:B1189"/>
    <mergeCell ref="D1189:E1189"/>
    <mergeCell ref="F1189:J1189"/>
    <mergeCell ref="K1189:M1189"/>
    <mergeCell ref="N1189:P1189"/>
    <mergeCell ref="A1190:B1190"/>
    <mergeCell ref="D1190:E1190"/>
    <mergeCell ref="F1190:J1190"/>
    <mergeCell ref="K1190:M1190"/>
    <mergeCell ref="N1190:P1190"/>
    <mergeCell ref="A1195:B1195"/>
    <mergeCell ref="D1195:E1195"/>
    <mergeCell ref="F1195:J1195"/>
    <mergeCell ref="K1195:M1195"/>
    <mergeCell ref="N1195:P1195"/>
    <mergeCell ref="A1196:B1196"/>
    <mergeCell ref="D1196:E1196"/>
    <mergeCell ref="F1196:J1196"/>
    <mergeCell ref="K1196:M1196"/>
    <mergeCell ref="N1196:P1196"/>
    <mergeCell ref="A1193:B1193"/>
    <mergeCell ref="D1193:E1193"/>
    <mergeCell ref="F1193:J1193"/>
    <mergeCell ref="K1193:M1193"/>
    <mergeCell ref="N1193:P1193"/>
    <mergeCell ref="A1194:B1194"/>
    <mergeCell ref="D1194:E1194"/>
    <mergeCell ref="F1194:J1194"/>
    <mergeCell ref="K1194:M1194"/>
    <mergeCell ref="N1194:P1194"/>
    <mergeCell ref="A1199:B1199"/>
    <mergeCell ref="D1199:E1199"/>
    <mergeCell ref="F1199:J1199"/>
    <mergeCell ref="K1199:M1199"/>
    <mergeCell ref="N1199:P1199"/>
    <mergeCell ref="A1200:B1200"/>
    <mergeCell ref="D1200:E1200"/>
    <mergeCell ref="F1200:J1200"/>
    <mergeCell ref="K1200:M1200"/>
    <mergeCell ref="N1200:P1200"/>
    <mergeCell ref="A1197:B1197"/>
    <mergeCell ref="D1197:E1197"/>
    <mergeCell ref="F1197:J1197"/>
    <mergeCell ref="K1197:M1197"/>
    <mergeCell ref="N1197:P1197"/>
    <mergeCell ref="A1198:B1198"/>
    <mergeCell ref="D1198:E1198"/>
    <mergeCell ref="F1198:J1198"/>
    <mergeCell ref="K1198:M1198"/>
    <mergeCell ref="N1198:P1198"/>
    <mergeCell ref="A1203:B1203"/>
    <mergeCell ref="D1203:E1203"/>
    <mergeCell ref="F1203:J1203"/>
    <mergeCell ref="K1203:M1203"/>
    <mergeCell ref="N1203:P1203"/>
    <mergeCell ref="A1204:B1204"/>
    <mergeCell ref="D1204:E1204"/>
    <mergeCell ref="F1204:J1204"/>
    <mergeCell ref="K1204:M1204"/>
    <mergeCell ref="N1204:P1204"/>
    <mergeCell ref="A1201:B1201"/>
    <mergeCell ref="D1201:E1201"/>
    <mergeCell ref="F1201:J1201"/>
    <mergeCell ref="K1201:M1201"/>
    <mergeCell ref="N1201:P1201"/>
    <mergeCell ref="A1202:B1202"/>
    <mergeCell ref="D1202:E1202"/>
    <mergeCell ref="F1202:J1202"/>
    <mergeCell ref="K1202:M1202"/>
    <mergeCell ref="N1202:P1202"/>
    <mergeCell ref="A1207:B1207"/>
    <mergeCell ref="D1207:E1207"/>
    <mergeCell ref="F1207:J1207"/>
    <mergeCell ref="K1207:M1207"/>
    <mergeCell ref="N1207:P1207"/>
    <mergeCell ref="A1208:B1208"/>
    <mergeCell ref="D1208:E1208"/>
    <mergeCell ref="F1208:J1208"/>
    <mergeCell ref="K1208:M1208"/>
    <mergeCell ref="N1208:P1208"/>
    <mergeCell ref="A1205:B1205"/>
    <mergeCell ref="D1205:E1205"/>
    <mergeCell ref="F1205:J1205"/>
    <mergeCell ref="K1205:M1205"/>
    <mergeCell ref="N1205:P1205"/>
    <mergeCell ref="A1206:B1206"/>
    <mergeCell ref="D1206:E1206"/>
    <mergeCell ref="F1206:J1206"/>
    <mergeCell ref="K1206:M1206"/>
    <mergeCell ref="N1206:P1206"/>
    <mergeCell ref="A1213:B1213"/>
    <mergeCell ref="D1213:E1213"/>
    <mergeCell ref="F1213:J1213"/>
    <mergeCell ref="K1213:M1213"/>
    <mergeCell ref="N1213:P1213"/>
    <mergeCell ref="A1214:R1214"/>
    <mergeCell ref="A1211:B1211"/>
    <mergeCell ref="D1211:E1211"/>
    <mergeCell ref="F1211:J1211"/>
    <mergeCell ref="K1211:M1211"/>
    <mergeCell ref="N1211:P1211"/>
    <mergeCell ref="A1212:B1212"/>
    <mergeCell ref="D1212:E1212"/>
    <mergeCell ref="F1212:J1212"/>
    <mergeCell ref="K1212:M1212"/>
    <mergeCell ref="N1212:P1212"/>
    <mergeCell ref="A1209:B1209"/>
    <mergeCell ref="D1209:E1209"/>
    <mergeCell ref="F1209:J1209"/>
    <mergeCell ref="K1209:M1209"/>
    <mergeCell ref="N1209:P1209"/>
    <mergeCell ref="A1210:B1210"/>
    <mergeCell ref="D1210:E1210"/>
    <mergeCell ref="F1210:J1210"/>
    <mergeCell ref="K1210:M1210"/>
    <mergeCell ref="N1210:P1210"/>
    <mergeCell ref="J1217:N1217"/>
    <mergeCell ref="O1217:P1217"/>
    <mergeCell ref="B1218:C1218"/>
    <mergeCell ref="D1218:E1218"/>
    <mergeCell ref="F1218:I1218"/>
    <mergeCell ref="J1218:N1218"/>
    <mergeCell ref="O1218:P1218"/>
    <mergeCell ref="A1215:R1215"/>
    <mergeCell ref="A1216:A1250"/>
    <mergeCell ref="B1216:C1216"/>
    <mergeCell ref="D1216:E1216"/>
    <mergeCell ref="F1216:I1216"/>
    <mergeCell ref="J1216:N1216"/>
    <mergeCell ref="O1216:P1216"/>
    <mergeCell ref="B1217:C1217"/>
    <mergeCell ref="D1217:E1217"/>
    <mergeCell ref="F1217:I1217"/>
    <mergeCell ref="B1221:C1221"/>
    <mergeCell ref="D1221:E1221"/>
    <mergeCell ref="F1221:I1221"/>
    <mergeCell ref="J1221:N1221"/>
    <mergeCell ref="O1221:P1221"/>
    <mergeCell ref="B1222:C1222"/>
    <mergeCell ref="D1222:E1222"/>
    <mergeCell ref="F1222:I1222"/>
    <mergeCell ref="J1222:N1222"/>
    <mergeCell ref="O1222:P1222"/>
    <mergeCell ref="B1219:C1219"/>
    <mergeCell ref="D1219:E1219"/>
    <mergeCell ref="F1219:I1219"/>
    <mergeCell ref="J1219:N1219"/>
    <mergeCell ref="O1219:P1219"/>
    <mergeCell ref="B1220:C1220"/>
    <mergeCell ref="D1220:E1220"/>
    <mergeCell ref="F1220:I1220"/>
    <mergeCell ref="J1220:N1220"/>
    <mergeCell ref="O1220:P1220"/>
    <mergeCell ref="B1225:C1225"/>
    <mergeCell ref="D1225:E1225"/>
    <mergeCell ref="F1225:I1225"/>
    <mergeCell ref="J1225:N1225"/>
    <mergeCell ref="O1225:P1225"/>
    <mergeCell ref="B1226:C1226"/>
    <mergeCell ref="D1226:E1226"/>
    <mergeCell ref="F1226:I1226"/>
    <mergeCell ref="J1226:N1226"/>
    <mergeCell ref="O1226:P1226"/>
    <mergeCell ref="B1223:C1223"/>
    <mergeCell ref="D1223:E1223"/>
    <mergeCell ref="F1223:I1223"/>
    <mergeCell ref="J1223:N1223"/>
    <mergeCell ref="O1223:P1223"/>
    <mergeCell ref="B1224:C1224"/>
    <mergeCell ref="D1224:E1224"/>
    <mergeCell ref="F1224:I1224"/>
    <mergeCell ref="J1224:N1224"/>
    <mergeCell ref="O1224:P1224"/>
    <mergeCell ref="B1229:C1229"/>
    <mergeCell ref="D1229:E1229"/>
    <mergeCell ref="F1229:I1229"/>
    <mergeCell ref="J1229:N1229"/>
    <mergeCell ref="O1229:P1229"/>
    <mergeCell ref="B1230:C1230"/>
    <mergeCell ref="D1230:E1230"/>
    <mergeCell ref="F1230:I1230"/>
    <mergeCell ref="J1230:N1230"/>
    <mergeCell ref="O1230:P1230"/>
    <mergeCell ref="B1227:C1227"/>
    <mergeCell ref="D1227:E1227"/>
    <mergeCell ref="F1227:I1227"/>
    <mergeCell ref="J1227:N1227"/>
    <mergeCell ref="O1227:P1227"/>
    <mergeCell ref="B1228:C1228"/>
    <mergeCell ref="D1228:E1228"/>
    <mergeCell ref="F1228:I1228"/>
    <mergeCell ref="J1228:N1228"/>
    <mergeCell ref="O1228:P1228"/>
    <mergeCell ref="B1233:C1233"/>
    <mergeCell ref="D1233:E1233"/>
    <mergeCell ref="F1233:I1233"/>
    <mergeCell ref="J1233:N1233"/>
    <mergeCell ref="O1233:P1233"/>
    <mergeCell ref="B1234:C1234"/>
    <mergeCell ref="D1234:E1234"/>
    <mergeCell ref="F1234:I1234"/>
    <mergeCell ref="J1234:N1234"/>
    <mergeCell ref="O1234:P1234"/>
    <mergeCell ref="B1231:C1231"/>
    <mergeCell ref="D1231:E1231"/>
    <mergeCell ref="F1231:I1231"/>
    <mergeCell ref="J1231:N1231"/>
    <mergeCell ref="O1231:P1231"/>
    <mergeCell ref="B1232:C1232"/>
    <mergeCell ref="D1232:E1232"/>
    <mergeCell ref="F1232:I1232"/>
    <mergeCell ref="J1232:N1232"/>
    <mergeCell ref="O1232:P1232"/>
    <mergeCell ref="B1237:C1237"/>
    <mergeCell ref="D1237:E1237"/>
    <mergeCell ref="F1237:I1237"/>
    <mergeCell ref="J1237:N1237"/>
    <mergeCell ref="O1237:P1237"/>
    <mergeCell ref="B1238:C1238"/>
    <mergeCell ref="D1238:E1238"/>
    <mergeCell ref="F1238:I1238"/>
    <mergeCell ref="J1238:N1238"/>
    <mergeCell ref="O1238:P1238"/>
    <mergeCell ref="B1235:C1235"/>
    <mergeCell ref="D1235:E1235"/>
    <mergeCell ref="F1235:I1235"/>
    <mergeCell ref="J1235:N1235"/>
    <mergeCell ref="O1235:P1235"/>
    <mergeCell ref="B1236:C1236"/>
    <mergeCell ref="D1236:E1236"/>
    <mergeCell ref="F1236:I1236"/>
    <mergeCell ref="J1236:N1236"/>
    <mergeCell ref="O1236:P1236"/>
    <mergeCell ref="B1241:C1241"/>
    <mergeCell ref="D1241:E1241"/>
    <mergeCell ref="F1241:I1241"/>
    <mergeCell ref="J1241:N1241"/>
    <mergeCell ref="O1241:P1241"/>
    <mergeCell ref="B1242:C1242"/>
    <mergeCell ref="D1242:E1242"/>
    <mergeCell ref="F1242:I1242"/>
    <mergeCell ref="J1242:N1242"/>
    <mergeCell ref="O1242:P1242"/>
    <mergeCell ref="B1239:C1239"/>
    <mergeCell ref="D1239:E1239"/>
    <mergeCell ref="F1239:I1239"/>
    <mergeCell ref="J1239:N1239"/>
    <mergeCell ref="O1239:P1239"/>
    <mergeCell ref="B1240:C1240"/>
    <mergeCell ref="D1240:E1240"/>
    <mergeCell ref="F1240:I1240"/>
    <mergeCell ref="J1240:N1240"/>
    <mergeCell ref="O1240:P1240"/>
    <mergeCell ref="B1245:C1245"/>
    <mergeCell ref="D1245:E1245"/>
    <mergeCell ref="F1245:I1245"/>
    <mergeCell ref="J1245:N1245"/>
    <mergeCell ref="O1245:P1245"/>
    <mergeCell ref="B1246:C1246"/>
    <mergeCell ref="D1246:E1246"/>
    <mergeCell ref="F1246:I1246"/>
    <mergeCell ref="J1246:N1246"/>
    <mergeCell ref="O1246:P1246"/>
    <mergeCell ref="B1243:C1243"/>
    <mergeCell ref="D1243:E1243"/>
    <mergeCell ref="F1243:I1243"/>
    <mergeCell ref="J1243:N1243"/>
    <mergeCell ref="O1243:P1243"/>
    <mergeCell ref="B1244:C1244"/>
    <mergeCell ref="D1244:E1244"/>
    <mergeCell ref="F1244:I1244"/>
    <mergeCell ref="J1244:N1244"/>
    <mergeCell ref="O1244:P1244"/>
    <mergeCell ref="B1249:C1249"/>
    <mergeCell ref="D1249:E1249"/>
    <mergeCell ref="F1249:I1249"/>
    <mergeCell ref="J1249:N1249"/>
    <mergeCell ref="O1249:P1249"/>
    <mergeCell ref="B1250:C1250"/>
    <mergeCell ref="D1250:E1250"/>
    <mergeCell ref="F1250:I1250"/>
    <mergeCell ref="J1250:N1250"/>
    <mergeCell ref="O1250:P1250"/>
    <mergeCell ref="B1247:C1247"/>
    <mergeCell ref="D1247:E1247"/>
    <mergeCell ref="F1247:I1247"/>
    <mergeCell ref="J1247:N1247"/>
    <mergeCell ref="O1247:P1247"/>
    <mergeCell ref="B1248:C1248"/>
    <mergeCell ref="D1248:E1248"/>
    <mergeCell ref="F1248:I1248"/>
    <mergeCell ref="J1248:N1248"/>
    <mergeCell ref="O1248:P1248"/>
    <mergeCell ref="A1256:A1260"/>
    <mergeCell ref="B1256:C1256"/>
    <mergeCell ref="D1256:E1256"/>
    <mergeCell ref="F1256:I1256"/>
    <mergeCell ref="J1256:N1256"/>
    <mergeCell ref="O1256:P1256"/>
    <mergeCell ref="B1257:C1257"/>
    <mergeCell ref="D1257:H1257"/>
    <mergeCell ref="J1257:N1257"/>
    <mergeCell ref="O1257:P1257"/>
    <mergeCell ref="B1254:C1254"/>
    <mergeCell ref="D1254:H1254"/>
    <mergeCell ref="J1254:N1254"/>
    <mergeCell ref="O1254:P1254"/>
    <mergeCell ref="B1255:C1255"/>
    <mergeCell ref="D1255:E1255"/>
    <mergeCell ref="F1255:I1255"/>
    <mergeCell ref="J1255:N1255"/>
    <mergeCell ref="O1255:P1255"/>
    <mergeCell ref="A1252:A1255"/>
    <mergeCell ref="B1252:C1252"/>
    <mergeCell ref="D1252:H1252"/>
    <mergeCell ref="J1252:N1252"/>
    <mergeCell ref="O1252:P1252"/>
    <mergeCell ref="B1253:C1253"/>
    <mergeCell ref="D1253:E1253"/>
    <mergeCell ref="F1253:I1253"/>
    <mergeCell ref="J1253:N1253"/>
    <mergeCell ref="O1253:P1253"/>
    <mergeCell ref="B1260:C1260"/>
    <mergeCell ref="D1260:E1260"/>
    <mergeCell ref="F1260:I1260"/>
    <mergeCell ref="J1260:N1260"/>
    <mergeCell ref="O1260:P1260"/>
    <mergeCell ref="B1261:C1261"/>
    <mergeCell ref="D1261:E1261"/>
    <mergeCell ref="F1261:I1261"/>
    <mergeCell ref="J1261:N1261"/>
    <mergeCell ref="O1261:Q1261"/>
    <mergeCell ref="B1258:C1258"/>
    <mergeCell ref="D1258:E1258"/>
    <mergeCell ref="F1258:I1258"/>
    <mergeCell ref="J1258:N1258"/>
    <mergeCell ref="O1258:P1258"/>
    <mergeCell ref="B1259:C1259"/>
    <mergeCell ref="D1259:H1259"/>
    <mergeCell ref="J1259:N1259"/>
    <mergeCell ref="O1259:P1259"/>
    <mergeCell ref="I1271:L1271"/>
    <mergeCell ref="M1271:P1271"/>
    <mergeCell ref="A1272:B1272"/>
    <mergeCell ref="C1272:D1272"/>
    <mergeCell ref="E1272:G1272"/>
    <mergeCell ref="A1273:B1273"/>
    <mergeCell ref="C1273:D1273"/>
    <mergeCell ref="I1266:P1266"/>
    <mergeCell ref="I1267:P1267"/>
    <mergeCell ref="I1268:P1268"/>
    <mergeCell ref="I1269:L1269"/>
    <mergeCell ref="M1269:P1269"/>
    <mergeCell ref="I1270:L1270"/>
    <mergeCell ref="M1270:P1270"/>
    <mergeCell ref="B1262:C1262"/>
    <mergeCell ref="D1262:E1262"/>
    <mergeCell ref="F1262:I1262"/>
    <mergeCell ref="J1262:N1262"/>
    <mergeCell ref="O1262:P1262"/>
    <mergeCell ref="A1263:H1271"/>
    <mergeCell ref="I1263:L1263"/>
    <mergeCell ref="M1263:P1263"/>
    <mergeCell ref="I1264:P1264"/>
    <mergeCell ref="I1265:P1265"/>
    <mergeCell ref="A1278:B1278"/>
    <mergeCell ref="C1278:D1278"/>
    <mergeCell ref="A1279:B1279"/>
    <mergeCell ref="C1279:D1279"/>
    <mergeCell ref="A1276:B1276"/>
    <mergeCell ref="C1276:D1276"/>
    <mergeCell ref="A1277:B1277"/>
    <mergeCell ref="C1277:D1277"/>
    <mergeCell ref="A1274:B1274"/>
    <mergeCell ref="C1274:D1274"/>
    <mergeCell ref="A1275:B1275"/>
    <mergeCell ref="C1275:D1275"/>
    <mergeCell ref="A1284:B1284"/>
    <mergeCell ref="C1284:D1284"/>
    <mergeCell ref="E1284:G1284"/>
    <mergeCell ref="A1285:B1285"/>
    <mergeCell ref="C1285:D1285"/>
    <mergeCell ref="E1285:G1285"/>
    <mergeCell ref="A1282:B1282"/>
    <mergeCell ref="C1282:D1282"/>
    <mergeCell ref="E1282:G1282"/>
    <mergeCell ref="A1283:B1283"/>
    <mergeCell ref="C1283:D1283"/>
    <mergeCell ref="E1283:G1283"/>
    <mergeCell ref="A1280:B1280"/>
    <mergeCell ref="C1280:D1280"/>
    <mergeCell ref="E1280:G1280"/>
    <mergeCell ref="A1281:B1281"/>
    <mergeCell ref="C1281:D1281"/>
    <mergeCell ref="E1281:G1281"/>
    <mergeCell ref="A1291:B1291"/>
    <mergeCell ref="C1291:D1291"/>
    <mergeCell ref="E1291:G1291"/>
    <mergeCell ref="A1292:B1292"/>
    <mergeCell ref="C1292:D1292"/>
    <mergeCell ref="E1292:G1292"/>
    <mergeCell ref="A1288:B1288"/>
    <mergeCell ref="C1288:D1288"/>
    <mergeCell ref="E1288:G1288"/>
    <mergeCell ref="A1290:B1290"/>
    <mergeCell ref="C1290:D1290"/>
    <mergeCell ref="E1290:G1290"/>
    <mergeCell ref="A1286:B1286"/>
    <mergeCell ref="C1286:D1286"/>
    <mergeCell ref="E1286:G1286"/>
    <mergeCell ref="A1287:B1287"/>
    <mergeCell ref="C1287:D1287"/>
    <mergeCell ref="A1297:B1297"/>
    <mergeCell ref="C1297:D1297"/>
    <mergeCell ref="A1298:B1298"/>
    <mergeCell ref="C1298:D1298"/>
    <mergeCell ref="E1298:G1298"/>
    <mergeCell ref="A1295:B1295"/>
    <mergeCell ref="C1295:D1295"/>
    <mergeCell ref="A1296:B1296"/>
    <mergeCell ref="C1296:D1296"/>
    <mergeCell ref="A1293:B1293"/>
    <mergeCell ref="C1293:D1293"/>
    <mergeCell ref="E1293:G1293"/>
    <mergeCell ref="A1294:B1294"/>
    <mergeCell ref="C1294:D1294"/>
    <mergeCell ref="A1303:B1303"/>
    <mergeCell ref="C1303:D1303"/>
    <mergeCell ref="E1303:G1303"/>
    <mergeCell ref="A1304:D1304"/>
    <mergeCell ref="E1304:G1304"/>
    <mergeCell ref="A1305:D1305"/>
    <mergeCell ref="E1305:G1305"/>
    <mergeCell ref="A1301:B1301"/>
    <mergeCell ref="C1301:D1301"/>
    <mergeCell ref="E1301:G1301"/>
    <mergeCell ref="A1302:B1302"/>
    <mergeCell ref="C1302:D1302"/>
    <mergeCell ref="E1302:G1302"/>
    <mergeCell ref="A1299:B1299"/>
    <mergeCell ref="C1299:D1299"/>
    <mergeCell ref="E1299:G1299"/>
    <mergeCell ref="A1300:B1300"/>
    <mergeCell ref="C1300:D1300"/>
    <mergeCell ref="E1300:G1300"/>
    <mergeCell ref="A1312:D1312"/>
    <mergeCell ref="E1312:G1312"/>
    <mergeCell ref="A1313:D1313"/>
    <mergeCell ref="E1313:G1313"/>
    <mergeCell ref="A1314:D1314"/>
    <mergeCell ref="E1314:G1314"/>
    <mergeCell ref="A1309:D1309"/>
    <mergeCell ref="E1309:G1309"/>
    <mergeCell ref="A1310:D1310"/>
    <mergeCell ref="E1310:G1310"/>
    <mergeCell ref="A1311:D1311"/>
    <mergeCell ref="E1311:G1311"/>
    <mergeCell ref="A1306:D1306"/>
    <mergeCell ref="E1306:G1306"/>
    <mergeCell ref="A1307:D1307"/>
    <mergeCell ref="E1307:G1307"/>
    <mergeCell ref="A1308:D1308"/>
    <mergeCell ref="E1308:G1308"/>
    <mergeCell ref="A1321:D1321"/>
    <mergeCell ref="E1321:G1321"/>
    <mergeCell ref="A1323:D1323"/>
    <mergeCell ref="E1323:G1323"/>
    <mergeCell ref="A1324:D1324"/>
    <mergeCell ref="A1318:D1318"/>
    <mergeCell ref="E1318:G1318"/>
    <mergeCell ref="A1319:D1319"/>
    <mergeCell ref="E1319:G1319"/>
    <mergeCell ref="A1320:D1320"/>
    <mergeCell ref="E1320:G1320"/>
    <mergeCell ref="A1315:D1315"/>
    <mergeCell ref="E1315:G1315"/>
    <mergeCell ref="A1316:D1316"/>
    <mergeCell ref="E1316:G1316"/>
    <mergeCell ref="A1317:D1317"/>
    <mergeCell ref="E1317:G1317"/>
    <mergeCell ref="A1331:D1331"/>
    <mergeCell ref="E1331:G1331"/>
    <mergeCell ref="A1332:D1332"/>
    <mergeCell ref="E1332:G1332"/>
    <mergeCell ref="A1333:D1333"/>
    <mergeCell ref="E1333:G1333"/>
    <mergeCell ref="A1328:D1328"/>
    <mergeCell ref="E1328:G1328"/>
    <mergeCell ref="A1329:D1329"/>
    <mergeCell ref="E1329:G1329"/>
    <mergeCell ref="A1330:D1330"/>
    <mergeCell ref="E1330:G1330"/>
    <mergeCell ref="A1325:D1325"/>
    <mergeCell ref="E1325:G1325"/>
    <mergeCell ref="A1326:D1326"/>
    <mergeCell ref="E1326:G1326"/>
    <mergeCell ref="A1327:D1327"/>
    <mergeCell ref="E1327:G1327"/>
    <mergeCell ref="A1340:D1340"/>
    <mergeCell ref="A1341:D1341"/>
    <mergeCell ref="E1341:G1341"/>
    <mergeCell ref="A1342:D1342"/>
    <mergeCell ref="E1342:G1342"/>
    <mergeCell ref="A1337:D1337"/>
    <mergeCell ref="E1337:G1337"/>
    <mergeCell ref="A1338:D1338"/>
    <mergeCell ref="E1338:G1338"/>
    <mergeCell ref="A1339:D1339"/>
    <mergeCell ref="E1339:G1339"/>
    <mergeCell ref="A1334:D1334"/>
    <mergeCell ref="E1334:G1334"/>
    <mergeCell ref="A1335:D1335"/>
    <mergeCell ref="E1335:G1335"/>
    <mergeCell ref="A1336:D1336"/>
    <mergeCell ref="E1336:G1336"/>
    <mergeCell ref="A1349:D1349"/>
    <mergeCell ref="E1349:G1349"/>
    <mergeCell ref="A1350:D1350"/>
    <mergeCell ref="E1350:G1350"/>
    <mergeCell ref="A1351:D1351"/>
    <mergeCell ref="E1351:G1351"/>
    <mergeCell ref="A1346:D1346"/>
    <mergeCell ref="E1346:G1346"/>
    <mergeCell ref="A1347:D1347"/>
    <mergeCell ref="E1347:G1347"/>
    <mergeCell ref="A1348:D1348"/>
    <mergeCell ref="E1348:G1348"/>
    <mergeCell ref="A1343:D1343"/>
    <mergeCell ref="A1344:D1344"/>
    <mergeCell ref="E1344:G1344"/>
    <mergeCell ref="A1345:D1345"/>
    <mergeCell ref="E1345:G1345"/>
    <mergeCell ref="A1359:D1359"/>
    <mergeCell ref="E1359:G1359"/>
    <mergeCell ref="A1360:D1360"/>
    <mergeCell ref="E1360:G1360"/>
    <mergeCell ref="A1361:D1361"/>
    <mergeCell ref="E1361:G1361"/>
    <mergeCell ref="A1355:D1355"/>
    <mergeCell ref="E1355:G1355"/>
    <mergeCell ref="A1357:D1357"/>
    <mergeCell ref="E1357:G1357"/>
    <mergeCell ref="A1358:D1358"/>
    <mergeCell ref="E1358:G1358"/>
    <mergeCell ref="A1352:D1352"/>
    <mergeCell ref="A1353:D1353"/>
    <mergeCell ref="E1353:G1353"/>
    <mergeCell ref="A1354:D1354"/>
    <mergeCell ref="E1354:G1354"/>
    <mergeCell ref="A1368:D1368"/>
    <mergeCell ref="E1368:G1368"/>
    <mergeCell ref="A1369:D1369"/>
    <mergeCell ref="E1369:G1369"/>
    <mergeCell ref="A1370:D1370"/>
    <mergeCell ref="E1370:G1370"/>
    <mergeCell ref="A1365:D1365"/>
    <mergeCell ref="E1365:G1365"/>
    <mergeCell ref="A1366:D1366"/>
    <mergeCell ref="E1366:G1366"/>
    <mergeCell ref="A1367:D1367"/>
    <mergeCell ref="E1367:G1367"/>
    <mergeCell ref="A1362:D1362"/>
    <mergeCell ref="E1362:G1362"/>
    <mergeCell ref="A1363:D1363"/>
    <mergeCell ref="E1363:G1363"/>
    <mergeCell ref="A1364:D1364"/>
    <mergeCell ref="E1364:G1364"/>
    <mergeCell ref="A1377:D1377"/>
    <mergeCell ref="E1377:G1377"/>
    <mergeCell ref="A1378:D1378"/>
    <mergeCell ref="E1378:G1378"/>
    <mergeCell ref="A1379:D1379"/>
    <mergeCell ref="E1379:G1379"/>
    <mergeCell ref="A1374:D1374"/>
    <mergeCell ref="E1374:G1374"/>
    <mergeCell ref="A1375:D1375"/>
    <mergeCell ref="E1375:G1375"/>
    <mergeCell ref="A1376:D1376"/>
    <mergeCell ref="E1376:G1376"/>
    <mergeCell ref="A1371:D1371"/>
    <mergeCell ref="E1371:G1371"/>
    <mergeCell ref="A1372:D1372"/>
    <mergeCell ref="E1372:G1372"/>
    <mergeCell ref="A1373:D1373"/>
    <mergeCell ref="E1373:G1373"/>
    <mergeCell ref="A1386:D1386"/>
    <mergeCell ref="E1386:G1386"/>
    <mergeCell ref="A1387:D1387"/>
    <mergeCell ref="E1387:G1387"/>
    <mergeCell ref="A1389:D1389"/>
    <mergeCell ref="E1389:G1389"/>
    <mergeCell ref="A1383:D1383"/>
    <mergeCell ref="E1383:G1383"/>
    <mergeCell ref="A1384:D1384"/>
    <mergeCell ref="E1384:G1384"/>
    <mergeCell ref="A1385:D1385"/>
    <mergeCell ref="E1385:G1385"/>
    <mergeCell ref="A1380:D1380"/>
    <mergeCell ref="E1380:G1380"/>
    <mergeCell ref="A1381:D1381"/>
    <mergeCell ref="A1382:D1382"/>
    <mergeCell ref="E1382:G1382"/>
    <mergeCell ref="A1392:B1392"/>
    <mergeCell ref="C1392:F1392"/>
    <mergeCell ref="G1392:K1392"/>
    <mergeCell ref="L1392:O1392"/>
    <mergeCell ref="P1392:Q1392"/>
    <mergeCell ref="A1393:B1393"/>
    <mergeCell ref="C1393:F1393"/>
    <mergeCell ref="G1393:K1393"/>
    <mergeCell ref="L1393:O1393"/>
    <mergeCell ref="P1393:Q1393"/>
    <mergeCell ref="A1390:B1390"/>
    <mergeCell ref="C1390:F1390"/>
    <mergeCell ref="G1390:K1390"/>
    <mergeCell ref="L1390:O1390"/>
    <mergeCell ref="P1390:Q1390"/>
    <mergeCell ref="A1391:B1391"/>
    <mergeCell ref="C1391:F1391"/>
    <mergeCell ref="G1391:K1391"/>
    <mergeCell ref="L1391:O1391"/>
    <mergeCell ref="P1391:Q1391"/>
    <mergeCell ref="A1396:B1396"/>
    <mergeCell ref="C1396:F1396"/>
    <mergeCell ref="G1396:K1396"/>
    <mergeCell ref="L1396:O1396"/>
    <mergeCell ref="P1396:Q1396"/>
    <mergeCell ref="A1397:B1397"/>
    <mergeCell ref="C1397:F1397"/>
    <mergeCell ref="G1397:K1397"/>
    <mergeCell ref="L1397:O1397"/>
    <mergeCell ref="P1397:Q1397"/>
    <mergeCell ref="A1394:B1394"/>
    <mergeCell ref="C1394:F1394"/>
    <mergeCell ref="G1394:K1394"/>
    <mergeCell ref="L1394:O1394"/>
    <mergeCell ref="P1394:Q1394"/>
    <mergeCell ref="A1395:B1395"/>
    <mergeCell ref="C1395:F1395"/>
    <mergeCell ref="G1395:K1395"/>
    <mergeCell ref="L1395:O1395"/>
    <mergeCell ref="P1395:Q1395"/>
    <mergeCell ref="A1400:B1400"/>
    <mergeCell ref="C1400:F1400"/>
    <mergeCell ref="G1400:K1400"/>
    <mergeCell ref="L1400:O1400"/>
    <mergeCell ref="P1400:Q1400"/>
    <mergeCell ref="A1401:B1401"/>
    <mergeCell ref="C1401:F1401"/>
    <mergeCell ref="G1401:K1401"/>
    <mergeCell ref="L1401:O1401"/>
    <mergeCell ref="P1401:Q1401"/>
    <mergeCell ref="A1398:B1398"/>
    <mergeCell ref="C1398:F1398"/>
    <mergeCell ref="G1398:K1398"/>
    <mergeCell ref="L1398:O1398"/>
    <mergeCell ref="P1398:Q1398"/>
    <mergeCell ref="A1399:B1399"/>
    <mergeCell ref="C1399:F1399"/>
    <mergeCell ref="G1399:K1399"/>
    <mergeCell ref="L1399:O1399"/>
    <mergeCell ref="P1399:Q1399"/>
    <mergeCell ref="C1407:F1407"/>
    <mergeCell ref="G1407:K1407"/>
    <mergeCell ref="L1407:O1407"/>
    <mergeCell ref="P1407:Q1407"/>
    <mergeCell ref="A1404:B1404"/>
    <mergeCell ref="C1404:F1404"/>
    <mergeCell ref="G1404:K1404"/>
    <mergeCell ref="L1404:O1404"/>
    <mergeCell ref="P1404:Q1404"/>
    <mergeCell ref="A1405:B1405"/>
    <mergeCell ref="C1405:F1405"/>
    <mergeCell ref="G1405:K1405"/>
    <mergeCell ref="L1405:O1405"/>
    <mergeCell ref="P1405:Q1405"/>
    <mergeCell ref="A1402:B1402"/>
    <mergeCell ref="C1402:F1402"/>
    <mergeCell ref="G1402:K1402"/>
    <mergeCell ref="L1402:O1402"/>
    <mergeCell ref="P1402:Q1402"/>
    <mergeCell ref="A1403:B1403"/>
    <mergeCell ref="C1403:F1403"/>
    <mergeCell ref="G1403:K1403"/>
    <mergeCell ref="L1403:O1403"/>
    <mergeCell ref="P1403:Q1403"/>
    <mergeCell ref="A1406:B1406"/>
    <mergeCell ref="C1406:F1406"/>
    <mergeCell ref="G1406:K1406"/>
    <mergeCell ref="L1406:O1406"/>
    <mergeCell ref="P1406:Q1406"/>
    <mergeCell ref="A1407:B1407"/>
    <mergeCell ref="A1412:B1412"/>
    <mergeCell ref="C1412:F1412"/>
    <mergeCell ref="G1412:K1412"/>
    <mergeCell ref="L1412:O1412"/>
    <mergeCell ref="P1412:Q1412"/>
    <mergeCell ref="A1410:B1410"/>
    <mergeCell ref="C1410:F1410"/>
    <mergeCell ref="G1410:K1410"/>
    <mergeCell ref="L1410:O1410"/>
    <mergeCell ref="P1410:Q1410"/>
    <mergeCell ref="A1411:B1411"/>
    <mergeCell ref="C1411:F1411"/>
    <mergeCell ref="G1411:K1411"/>
    <mergeCell ref="L1411:O1411"/>
    <mergeCell ref="P1411:Q1411"/>
    <mergeCell ref="A1408:B1408"/>
    <mergeCell ref="C1408:F1408"/>
    <mergeCell ref="G1408:K1408"/>
    <mergeCell ref="L1408:O1408"/>
    <mergeCell ref="P1408:Q1408"/>
    <mergeCell ref="A1409:B1409"/>
    <mergeCell ref="C1409:F1409"/>
    <mergeCell ref="G1409:K1409"/>
    <mergeCell ref="L1409:O1409"/>
    <mergeCell ref="P1409:Q1409"/>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DA646-1F9C-4647-92EF-45A040BEFF2D}">
  <dimension ref="A1:I363"/>
  <sheetViews>
    <sheetView workbookViewId="0">
      <selection activeCell="B10" sqref="A5:B10"/>
    </sheetView>
  </sheetViews>
  <sheetFormatPr baseColWidth="10" defaultColWidth="8.83203125" defaultRowHeight="13" x14ac:dyDescent="0.15"/>
  <cols>
    <col min="1" max="1" width="19.5" bestFit="1" customWidth="1"/>
    <col min="2" max="2" width="16.1640625" bestFit="1" customWidth="1"/>
    <col min="3" max="3" width="12.33203125" bestFit="1" customWidth="1"/>
    <col min="4" max="4" width="17.33203125" bestFit="1" customWidth="1"/>
    <col min="5" max="5" width="14.33203125" bestFit="1" customWidth="1"/>
    <col min="6" max="6" width="19.33203125" bestFit="1" customWidth="1"/>
    <col min="7" max="7" width="7.33203125" bestFit="1" customWidth="1"/>
    <col min="8" max="8" width="9.1640625" bestFit="1" customWidth="1"/>
    <col min="9" max="9" width="12.33203125" bestFit="1" customWidth="1"/>
  </cols>
  <sheetData>
    <row r="1" spans="1:9" ht="14" x14ac:dyDescent="0.2">
      <c r="A1" s="87" t="s">
        <v>1485</v>
      </c>
    </row>
    <row r="2" spans="1:9" x14ac:dyDescent="0.15">
      <c r="A2" s="1091"/>
    </row>
    <row r="3" spans="1:9" x14ac:dyDescent="0.15">
      <c r="A3" s="1091"/>
    </row>
    <row r="4" spans="1:9" ht="14" thickBot="1" x14ac:dyDescent="0.2">
      <c r="A4" s="1091"/>
    </row>
    <row r="5" spans="1:9" ht="14" thickBot="1" x14ac:dyDescent="0.2">
      <c r="A5" s="88" t="s">
        <v>1486</v>
      </c>
      <c r="B5" s="88" t="s">
        <v>1487</v>
      </c>
    </row>
    <row r="6" spans="1:9" ht="14" thickBot="1" x14ac:dyDescent="0.2">
      <c r="A6" s="89" t="s">
        <v>1488</v>
      </c>
      <c r="B6" s="163">
        <v>6</v>
      </c>
    </row>
    <row r="7" spans="1:9" ht="14" thickBot="1" x14ac:dyDescent="0.2">
      <c r="A7" s="90" t="s">
        <v>1489</v>
      </c>
      <c r="B7" s="164">
        <v>109</v>
      </c>
    </row>
    <row r="8" spans="1:9" ht="14" thickBot="1" x14ac:dyDescent="0.2">
      <c r="A8" s="89" t="s">
        <v>1490</v>
      </c>
      <c r="B8" s="163">
        <v>147</v>
      </c>
    </row>
    <row r="9" spans="1:9" ht="14" thickBot="1" x14ac:dyDescent="0.2">
      <c r="A9" s="90" t="s">
        <v>1491</v>
      </c>
      <c r="B9" s="164">
        <v>77</v>
      </c>
    </row>
    <row r="10" spans="1:9" ht="15" thickTop="1" thickBot="1" x14ac:dyDescent="0.2">
      <c r="A10" s="91"/>
      <c r="B10" s="165">
        <v>339</v>
      </c>
    </row>
    <row r="11" spans="1:9" ht="14" x14ac:dyDescent="0.2">
      <c r="A11" s="92"/>
    </row>
    <row r="12" spans="1:9" x14ac:dyDescent="0.15">
      <c r="A12" s="1476"/>
      <c r="B12" s="1476"/>
      <c r="C12" s="1476"/>
      <c r="D12" s="1476"/>
      <c r="E12" s="1476"/>
      <c r="F12" s="1476"/>
      <c r="G12" s="1476"/>
      <c r="H12" s="1476"/>
      <c r="I12" s="1476"/>
    </row>
    <row r="13" spans="1:9" ht="18" customHeight="1" thickBot="1" x14ac:dyDescent="0.2">
      <c r="A13" s="1474" t="s">
        <v>1488</v>
      </c>
      <c r="B13" s="1474"/>
      <c r="C13" s="1474"/>
      <c r="D13" s="1474"/>
      <c r="E13" s="1474"/>
      <c r="F13" s="1474"/>
      <c r="G13" s="1474"/>
      <c r="H13" s="1474"/>
      <c r="I13" s="1474"/>
    </row>
    <row r="14" spans="1:9" ht="14" thickBot="1" x14ac:dyDescent="0.2">
      <c r="A14" s="93" t="s">
        <v>1492</v>
      </c>
      <c r="B14" s="93" t="s">
        <v>1493</v>
      </c>
      <c r="C14" s="93" t="s">
        <v>1494</v>
      </c>
      <c r="D14" s="93" t="s">
        <v>1495</v>
      </c>
      <c r="E14" s="93" t="s">
        <v>1496</v>
      </c>
      <c r="F14" s="93" t="s">
        <v>1497</v>
      </c>
      <c r="G14" s="93" t="s">
        <v>1498</v>
      </c>
      <c r="H14" s="93" t="s">
        <v>1499</v>
      </c>
      <c r="I14" s="93" t="s">
        <v>1500</v>
      </c>
    </row>
    <row r="15" spans="1:9" ht="15" thickBot="1" x14ac:dyDescent="0.2">
      <c r="A15" s="94" t="s">
        <v>1501</v>
      </c>
      <c r="B15" s="95" t="s">
        <v>19</v>
      </c>
      <c r="C15" s="95"/>
      <c r="D15" s="96">
        <v>44384</v>
      </c>
      <c r="E15" s="95" t="s">
        <v>1502</v>
      </c>
      <c r="F15" s="96">
        <v>44385</v>
      </c>
      <c r="G15" s="95" t="s">
        <v>1502</v>
      </c>
      <c r="H15" s="95" t="s">
        <v>1503</v>
      </c>
      <c r="I15" s="96">
        <v>44385</v>
      </c>
    </row>
    <row r="16" spans="1:9" ht="15" thickBot="1" x14ac:dyDescent="0.2">
      <c r="A16" s="97" t="s">
        <v>1504</v>
      </c>
      <c r="B16" s="98" t="s">
        <v>19</v>
      </c>
      <c r="C16" s="98"/>
      <c r="D16" s="99">
        <v>44392</v>
      </c>
      <c r="E16" s="98" t="s">
        <v>1502</v>
      </c>
      <c r="F16" s="99">
        <v>44396</v>
      </c>
      <c r="G16" s="98" t="s">
        <v>1502</v>
      </c>
      <c r="H16" s="98" t="s">
        <v>1503</v>
      </c>
      <c r="I16" s="99">
        <v>44396</v>
      </c>
    </row>
    <row r="17" spans="1:9" ht="15" thickBot="1" x14ac:dyDescent="0.2">
      <c r="A17" s="94" t="s">
        <v>1505</v>
      </c>
      <c r="B17" s="95" t="s">
        <v>19</v>
      </c>
      <c r="C17" s="95"/>
      <c r="D17" s="96">
        <v>44393</v>
      </c>
      <c r="E17" s="95" t="s">
        <v>1502</v>
      </c>
      <c r="F17" s="96">
        <v>44396</v>
      </c>
      <c r="G17" s="95" t="s">
        <v>1502</v>
      </c>
      <c r="H17" s="95" t="s">
        <v>1503</v>
      </c>
      <c r="I17" s="96">
        <v>44396</v>
      </c>
    </row>
    <row r="18" spans="1:9" ht="15" thickBot="1" x14ac:dyDescent="0.2">
      <c r="A18" s="97" t="s">
        <v>1506</v>
      </c>
      <c r="B18" s="98" t="s">
        <v>19</v>
      </c>
      <c r="C18" s="98"/>
      <c r="D18" s="99">
        <v>44396</v>
      </c>
      <c r="E18" s="98" t="s">
        <v>1502</v>
      </c>
      <c r="F18" s="99">
        <v>44396</v>
      </c>
      <c r="G18" s="98" t="s">
        <v>1502</v>
      </c>
      <c r="H18" s="98" t="s">
        <v>1503</v>
      </c>
      <c r="I18" s="99">
        <v>44396</v>
      </c>
    </row>
    <row r="19" spans="1:9" ht="15" thickBot="1" x14ac:dyDescent="0.2">
      <c r="A19" s="94" t="s">
        <v>1507</v>
      </c>
      <c r="B19" s="95" t="s">
        <v>19</v>
      </c>
      <c r="C19" s="95"/>
      <c r="D19" s="96">
        <v>44400</v>
      </c>
      <c r="E19" s="95" t="s">
        <v>1502</v>
      </c>
      <c r="F19" s="96">
        <v>44404</v>
      </c>
      <c r="G19" s="95" t="s">
        <v>1502</v>
      </c>
      <c r="H19" s="95" t="s">
        <v>1503</v>
      </c>
      <c r="I19" s="96">
        <v>44404</v>
      </c>
    </row>
    <row r="20" spans="1:9" ht="15" thickBot="1" x14ac:dyDescent="0.2">
      <c r="A20" s="97" t="s">
        <v>1508</v>
      </c>
      <c r="B20" s="98" t="s">
        <v>19</v>
      </c>
      <c r="C20" s="98"/>
      <c r="D20" s="99">
        <v>44403</v>
      </c>
      <c r="E20" s="98" t="s">
        <v>1502</v>
      </c>
      <c r="F20" s="99">
        <v>44404</v>
      </c>
      <c r="G20" s="98" t="s">
        <v>1502</v>
      </c>
      <c r="H20" s="98" t="s">
        <v>1503</v>
      </c>
      <c r="I20" s="99">
        <v>44404</v>
      </c>
    </row>
    <row r="21" spans="1:9" x14ac:dyDescent="0.15">
      <c r="A21" s="1475"/>
      <c r="B21" s="1475"/>
      <c r="C21" s="1475"/>
      <c r="D21" s="1475"/>
      <c r="E21" s="1475"/>
      <c r="F21" s="1475"/>
      <c r="G21" s="1475"/>
      <c r="H21" s="1475"/>
      <c r="I21" s="1475"/>
    </row>
    <row r="22" spans="1:9" ht="18" customHeight="1" thickBot="1" x14ac:dyDescent="0.2">
      <c r="A22" s="1474" t="s">
        <v>1489</v>
      </c>
      <c r="B22" s="1474"/>
      <c r="C22" s="1474"/>
      <c r="D22" s="1474"/>
      <c r="E22" s="1474"/>
      <c r="F22" s="1474"/>
      <c r="G22" s="1474"/>
      <c r="H22" s="1474"/>
      <c r="I22" s="1474"/>
    </row>
    <row r="23" spans="1:9" ht="14" thickBot="1" x14ac:dyDescent="0.2">
      <c r="A23" s="93" t="s">
        <v>1492</v>
      </c>
      <c r="B23" s="93" t="s">
        <v>1493</v>
      </c>
      <c r="C23" s="93" t="s">
        <v>1494</v>
      </c>
      <c r="D23" s="93" t="s">
        <v>1495</v>
      </c>
      <c r="E23" s="93" t="s">
        <v>1496</v>
      </c>
      <c r="F23" s="93" t="s">
        <v>1497</v>
      </c>
      <c r="G23" s="93" t="s">
        <v>1498</v>
      </c>
      <c r="H23" s="93" t="s">
        <v>1499</v>
      </c>
      <c r="I23" s="93" t="s">
        <v>1500</v>
      </c>
    </row>
    <row r="24" spans="1:9" ht="15" thickBot="1" x14ac:dyDescent="0.2">
      <c r="A24" s="94" t="s">
        <v>1509</v>
      </c>
      <c r="B24" s="95" t="s">
        <v>19</v>
      </c>
      <c r="C24" s="95"/>
      <c r="D24" s="96">
        <v>44285</v>
      </c>
      <c r="E24" s="95" t="s">
        <v>1502</v>
      </c>
      <c r="F24" s="96">
        <v>44396</v>
      </c>
      <c r="G24" s="95" t="s">
        <v>1502</v>
      </c>
      <c r="H24" s="95" t="s">
        <v>1510</v>
      </c>
      <c r="I24" s="96">
        <v>44396</v>
      </c>
    </row>
    <row r="25" spans="1:9" ht="15" thickBot="1" x14ac:dyDescent="0.2">
      <c r="A25" s="97" t="s">
        <v>1511</v>
      </c>
      <c r="B25" s="98" t="s">
        <v>19</v>
      </c>
      <c r="C25" s="98"/>
      <c r="D25" s="99">
        <v>44314</v>
      </c>
      <c r="E25" s="98" t="s">
        <v>1502</v>
      </c>
      <c r="F25" s="99">
        <v>44383</v>
      </c>
      <c r="G25" s="98" t="s">
        <v>1502</v>
      </c>
      <c r="H25" s="98" t="s">
        <v>1510</v>
      </c>
      <c r="I25" s="99">
        <v>44383</v>
      </c>
    </row>
    <row r="26" spans="1:9" ht="15" thickBot="1" x14ac:dyDescent="0.2">
      <c r="A26" s="94" t="s">
        <v>1512</v>
      </c>
      <c r="B26" s="95" t="s">
        <v>19</v>
      </c>
      <c r="C26" s="95"/>
      <c r="D26" s="96">
        <v>44355</v>
      </c>
      <c r="E26" s="95" t="s">
        <v>1513</v>
      </c>
      <c r="F26" s="96">
        <v>44390</v>
      </c>
      <c r="G26" s="95" t="s">
        <v>1502</v>
      </c>
      <c r="H26" s="95" t="s">
        <v>1510</v>
      </c>
      <c r="I26" s="96">
        <v>44389</v>
      </c>
    </row>
    <row r="27" spans="1:9" ht="15" thickBot="1" x14ac:dyDescent="0.2">
      <c r="A27" s="97" t="s">
        <v>1514</v>
      </c>
      <c r="B27" s="98" t="s">
        <v>19</v>
      </c>
      <c r="C27" s="98"/>
      <c r="D27" s="99">
        <v>44361</v>
      </c>
      <c r="E27" s="98" t="s">
        <v>1502</v>
      </c>
      <c r="F27" s="99">
        <v>44379</v>
      </c>
      <c r="G27" s="98" t="s">
        <v>1502</v>
      </c>
      <c r="H27" s="98" t="s">
        <v>1510</v>
      </c>
      <c r="I27" s="99">
        <v>44379</v>
      </c>
    </row>
    <row r="28" spans="1:9" ht="15" thickBot="1" x14ac:dyDescent="0.2">
      <c r="A28" s="94" t="s">
        <v>1515</v>
      </c>
      <c r="B28" s="95" t="s">
        <v>19</v>
      </c>
      <c r="C28" s="95"/>
      <c r="D28" s="96">
        <v>44377</v>
      </c>
      <c r="E28" s="95" t="s">
        <v>1502</v>
      </c>
      <c r="F28" s="96">
        <v>44379</v>
      </c>
      <c r="G28" s="95" t="s">
        <v>1502</v>
      </c>
      <c r="H28" s="95" t="s">
        <v>1510</v>
      </c>
      <c r="I28" s="96">
        <v>44379</v>
      </c>
    </row>
    <row r="29" spans="1:9" ht="15" thickBot="1" x14ac:dyDescent="0.2">
      <c r="A29" s="97" t="s">
        <v>1516</v>
      </c>
      <c r="B29" s="98" t="s">
        <v>19</v>
      </c>
      <c r="C29" s="98"/>
      <c r="D29" s="99">
        <v>44377</v>
      </c>
      <c r="E29" s="98" t="s">
        <v>1513</v>
      </c>
      <c r="F29" s="99">
        <v>44385</v>
      </c>
      <c r="G29" s="98" t="s">
        <v>1502</v>
      </c>
      <c r="H29" s="98" t="s">
        <v>1510</v>
      </c>
      <c r="I29" s="99">
        <v>44378</v>
      </c>
    </row>
    <row r="30" spans="1:9" ht="15" thickBot="1" x14ac:dyDescent="0.2">
      <c r="A30" s="94" t="s">
        <v>1517</v>
      </c>
      <c r="B30" s="95" t="s">
        <v>19</v>
      </c>
      <c r="C30" s="95"/>
      <c r="D30" s="96">
        <v>44378</v>
      </c>
      <c r="E30" s="95" t="s">
        <v>1502</v>
      </c>
      <c r="F30" s="96">
        <v>44378</v>
      </c>
      <c r="G30" s="95" t="s">
        <v>1502</v>
      </c>
      <c r="H30" s="95" t="s">
        <v>1510</v>
      </c>
      <c r="I30" s="96">
        <v>44378</v>
      </c>
    </row>
    <row r="31" spans="1:9" ht="15" thickBot="1" x14ac:dyDescent="0.2">
      <c r="A31" s="97" t="s">
        <v>1518</v>
      </c>
      <c r="B31" s="98" t="s">
        <v>19</v>
      </c>
      <c r="C31" s="98"/>
      <c r="D31" s="99">
        <v>44378</v>
      </c>
      <c r="E31" s="98" t="s">
        <v>1513</v>
      </c>
      <c r="F31" s="99">
        <v>44389</v>
      </c>
      <c r="G31" s="98" t="s">
        <v>1502</v>
      </c>
      <c r="H31" s="98" t="s">
        <v>1510</v>
      </c>
      <c r="I31" s="99">
        <v>44378</v>
      </c>
    </row>
    <row r="32" spans="1:9" ht="15" thickBot="1" x14ac:dyDescent="0.2">
      <c r="A32" s="94" t="s">
        <v>1519</v>
      </c>
      <c r="B32" s="95" t="s">
        <v>19</v>
      </c>
      <c r="C32" s="95"/>
      <c r="D32" s="96">
        <v>44378</v>
      </c>
      <c r="E32" s="95" t="s">
        <v>1502</v>
      </c>
      <c r="F32" s="96">
        <v>44379</v>
      </c>
      <c r="G32" s="95" t="s">
        <v>1502</v>
      </c>
      <c r="H32" s="95" t="s">
        <v>1510</v>
      </c>
      <c r="I32" s="96">
        <v>44379</v>
      </c>
    </row>
    <row r="33" spans="1:9" ht="15" thickBot="1" x14ac:dyDescent="0.2">
      <c r="A33" s="97" t="s">
        <v>1520</v>
      </c>
      <c r="B33" s="98" t="s">
        <v>19</v>
      </c>
      <c r="C33" s="98"/>
      <c r="D33" s="99">
        <v>44378</v>
      </c>
      <c r="E33" s="98" t="s">
        <v>1502</v>
      </c>
      <c r="F33" s="99">
        <v>44378</v>
      </c>
      <c r="G33" s="98" t="s">
        <v>1502</v>
      </c>
      <c r="H33" s="98" t="s">
        <v>1510</v>
      </c>
      <c r="I33" s="99">
        <v>44378</v>
      </c>
    </row>
    <row r="34" spans="1:9" ht="15" thickBot="1" x14ac:dyDescent="0.2">
      <c r="A34" s="94" t="s">
        <v>1521</v>
      </c>
      <c r="B34" s="95" t="s">
        <v>19</v>
      </c>
      <c r="C34" s="95"/>
      <c r="D34" s="96">
        <v>44379</v>
      </c>
      <c r="E34" s="95" t="s">
        <v>1513</v>
      </c>
      <c r="F34" s="96">
        <v>44397</v>
      </c>
      <c r="G34" s="95" t="s">
        <v>1502</v>
      </c>
      <c r="H34" s="95" t="s">
        <v>1510</v>
      </c>
      <c r="I34" s="96">
        <v>44379</v>
      </c>
    </row>
    <row r="35" spans="1:9" ht="15" thickBot="1" x14ac:dyDescent="0.2">
      <c r="A35" s="97" t="s">
        <v>1522</v>
      </c>
      <c r="B35" s="98" t="s">
        <v>19</v>
      </c>
      <c r="C35" s="98"/>
      <c r="D35" s="99">
        <v>44379</v>
      </c>
      <c r="E35" s="98" t="s">
        <v>1502</v>
      </c>
      <c r="F35" s="99">
        <v>44383</v>
      </c>
      <c r="G35" s="98" t="s">
        <v>1502</v>
      </c>
      <c r="H35" s="98" t="s">
        <v>1510</v>
      </c>
      <c r="I35" s="99">
        <v>44383</v>
      </c>
    </row>
    <row r="36" spans="1:9" ht="15" thickBot="1" x14ac:dyDescent="0.2">
      <c r="A36" s="94" t="s">
        <v>1523</v>
      </c>
      <c r="B36" s="95" t="s">
        <v>19</v>
      </c>
      <c r="C36" s="95"/>
      <c r="D36" s="96">
        <v>44383</v>
      </c>
      <c r="E36" s="95" t="s">
        <v>1502</v>
      </c>
      <c r="F36" s="96">
        <v>44384</v>
      </c>
      <c r="G36" s="95" t="s">
        <v>1502</v>
      </c>
      <c r="H36" s="95" t="s">
        <v>1510</v>
      </c>
      <c r="I36" s="96">
        <v>44384</v>
      </c>
    </row>
    <row r="37" spans="1:9" ht="15" thickBot="1" x14ac:dyDescent="0.2">
      <c r="A37" s="97" t="s">
        <v>1524</v>
      </c>
      <c r="B37" s="98" t="s">
        <v>19</v>
      </c>
      <c r="C37" s="98"/>
      <c r="D37" s="99">
        <v>44384</v>
      </c>
      <c r="E37" s="98" t="s">
        <v>1502</v>
      </c>
      <c r="F37" s="99">
        <v>44385</v>
      </c>
      <c r="G37" s="98" t="s">
        <v>1502</v>
      </c>
      <c r="H37" s="98" t="s">
        <v>1510</v>
      </c>
      <c r="I37" s="99">
        <v>44385</v>
      </c>
    </row>
    <row r="38" spans="1:9" ht="15" thickBot="1" x14ac:dyDescent="0.2">
      <c r="A38" s="94" t="s">
        <v>1525</v>
      </c>
      <c r="B38" s="95" t="s">
        <v>19</v>
      </c>
      <c r="C38" s="95"/>
      <c r="D38" s="96">
        <v>44384</v>
      </c>
      <c r="E38" s="95" t="s">
        <v>1502</v>
      </c>
      <c r="F38" s="96">
        <v>44385</v>
      </c>
      <c r="G38" s="95" t="s">
        <v>1502</v>
      </c>
      <c r="H38" s="95" t="s">
        <v>1510</v>
      </c>
      <c r="I38" s="96">
        <v>44385</v>
      </c>
    </row>
    <row r="39" spans="1:9" ht="15" thickBot="1" x14ac:dyDescent="0.2">
      <c r="A39" s="97" t="s">
        <v>1526</v>
      </c>
      <c r="B39" s="98" t="s">
        <v>19</v>
      </c>
      <c r="C39" s="98"/>
      <c r="D39" s="99">
        <v>44384</v>
      </c>
      <c r="E39" s="98" t="s">
        <v>1513</v>
      </c>
      <c r="F39" s="99">
        <v>44392</v>
      </c>
      <c r="G39" s="98" t="s">
        <v>1502</v>
      </c>
      <c r="H39" s="98" t="s">
        <v>1510</v>
      </c>
      <c r="I39" s="99">
        <v>44385</v>
      </c>
    </row>
    <row r="40" spans="1:9" ht="15" thickBot="1" x14ac:dyDescent="0.2">
      <c r="A40" s="94" t="s">
        <v>1527</v>
      </c>
      <c r="B40" s="95" t="s">
        <v>19</v>
      </c>
      <c r="C40" s="95"/>
      <c r="D40" s="96">
        <v>44385</v>
      </c>
      <c r="E40" s="95" t="s">
        <v>1502</v>
      </c>
      <c r="F40" s="96">
        <v>44385</v>
      </c>
      <c r="G40" s="95" t="s">
        <v>1502</v>
      </c>
      <c r="H40" s="95" t="s">
        <v>1510</v>
      </c>
      <c r="I40" s="96">
        <v>44385</v>
      </c>
    </row>
    <row r="41" spans="1:9" ht="15" thickBot="1" x14ac:dyDescent="0.2">
      <c r="A41" s="97" t="s">
        <v>1528</v>
      </c>
      <c r="B41" s="98" t="s">
        <v>19</v>
      </c>
      <c r="C41" s="98"/>
      <c r="D41" s="99">
        <v>44385</v>
      </c>
      <c r="E41" s="98" t="s">
        <v>1513</v>
      </c>
      <c r="F41" s="99">
        <v>44398</v>
      </c>
      <c r="G41" s="98" t="s">
        <v>1502</v>
      </c>
      <c r="H41" s="98" t="s">
        <v>1510</v>
      </c>
      <c r="I41" s="99">
        <v>44385</v>
      </c>
    </row>
    <row r="42" spans="1:9" ht="15" thickBot="1" x14ac:dyDescent="0.2">
      <c r="A42" s="94" t="s">
        <v>1529</v>
      </c>
      <c r="B42" s="95" t="s">
        <v>19</v>
      </c>
      <c r="C42" s="95"/>
      <c r="D42" s="96">
        <v>44385</v>
      </c>
      <c r="E42" s="95" t="s">
        <v>1502</v>
      </c>
      <c r="F42" s="96">
        <v>44385</v>
      </c>
      <c r="G42" s="95" t="s">
        <v>1502</v>
      </c>
      <c r="H42" s="95" t="s">
        <v>1510</v>
      </c>
      <c r="I42" s="96">
        <v>44385</v>
      </c>
    </row>
    <row r="43" spans="1:9" ht="15" thickBot="1" x14ac:dyDescent="0.2">
      <c r="A43" s="97" t="s">
        <v>1530</v>
      </c>
      <c r="B43" s="98" t="s">
        <v>19</v>
      </c>
      <c r="C43" s="98"/>
      <c r="D43" s="99">
        <v>44386</v>
      </c>
      <c r="E43" s="98" t="s">
        <v>1502</v>
      </c>
      <c r="F43" s="99">
        <v>44386</v>
      </c>
      <c r="G43" s="98" t="s">
        <v>1502</v>
      </c>
      <c r="H43" s="98" t="s">
        <v>1510</v>
      </c>
      <c r="I43" s="99">
        <v>44386</v>
      </c>
    </row>
    <row r="44" spans="1:9" ht="15" thickBot="1" x14ac:dyDescent="0.2">
      <c r="A44" s="94" t="s">
        <v>1531</v>
      </c>
      <c r="B44" s="95" t="s">
        <v>19</v>
      </c>
      <c r="C44" s="95"/>
      <c r="D44" s="96">
        <v>44386</v>
      </c>
      <c r="E44" s="95" t="s">
        <v>1502</v>
      </c>
      <c r="F44" s="96">
        <v>44390</v>
      </c>
      <c r="G44" s="95" t="s">
        <v>1502</v>
      </c>
      <c r="H44" s="95" t="s">
        <v>1510</v>
      </c>
      <c r="I44" s="96">
        <v>44390</v>
      </c>
    </row>
    <row r="45" spans="1:9" ht="15" thickBot="1" x14ac:dyDescent="0.2">
      <c r="A45" s="97" t="s">
        <v>1532</v>
      </c>
      <c r="B45" s="98" t="s">
        <v>19</v>
      </c>
      <c r="C45" s="98"/>
      <c r="D45" s="99">
        <v>44387</v>
      </c>
      <c r="E45" s="98" t="s">
        <v>1502</v>
      </c>
      <c r="F45" s="99">
        <v>44389</v>
      </c>
      <c r="G45" s="98" t="s">
        <v>1502</v>
      </c>
      <c r="H45" s="98" t="s">
        <v>1510</v>
      </c>
      <c r="I45" s="99">
        <v>44389</v>
      </c>
    </row>
    <row r="46" spans="1:9" ht="15" thickBot="1" x14ac:dyDescent="0.2">
      <c r="A46" s="94" t="s">
        <v>1533</v>
      </c>
      <c r="B46" s="95" t="s">
        <v>19</v>
      </c>
      <c r="C46" s="95"/>
      <c r="D46" s="96">
        <v>44388</v>
      </c>
      <c r="E46" s="95" t="s">
        <v>1513</v>
      </c>
      <c r="F46" s="96">
        <v>44390</v>
      </c>
      <c r="G46" s="95" t="s">
        <v>1502</v>
      </c>
      <c r="H46" s="95" t="s">
        <v>1510</v>
      </c>
      <c r="I46" s="96">
        <v>44389</v>
      </c>
    </row>
    <row r="47" spans="1:9" ht="15" thickBot="1" x14ac:dyDescent="0.2">
      <c r="A47" s="97" t="s">
        <v>1534</v>
      </c>
      <c r="B47" s="98" t="s">
        <v>19</v>
      </c>
      <c r="C47" s="98"/>
      <c r="D47" s="99">
        <v>44389</v>
      </c>
      <c r="E47" s="98" t="s">
        <v>1513</v>
      </c>
      <c r="F47" s="99">
        <v>44390</v>
      </c>
      <c r="G47" s="98" t="s">
        <v>1502</v>
      </c>
      <c r="H47" s="98" t="s">
        <v>1510</v>
      </c>
      <c r="I47" s="99">
        <v>44389</v>
      </c>
    </row>
    <row r="48" spans="1:9" ht="15" thickBot="1" x14ac:dyDescent="0.2">
      <c r="A48" s="94" t="s">
        <v>1535</v>
      </c>
      <c r="B48" s="95" t="s">
        <v>19</v>
      </c>
      <c r="C48" s="95"/>
      <c r="D48" s="96">
        <v>44389</v>
      </c>
      <c r="E48" s="95" t="s">
        <v>1502</v>
      </c>
      <c r="F48" s="96">
        <v>44389</v>
      </c>
      <c r="G48" s="95" t="s">
        <v>1502</v>
      </c>
      <c r="H48" s="95" t="s">
        <v>1510</v>
      </c>
      <c r="I48" s="96">
        <v>44389</v>
      </c>
    </row>
    <row r="49" spans="1:9" ht="15" thickBot="1" x14ac:dyDescent="0.2">
      <c r="A49" s="97" t="s">
        <v>1536</v>
      </c>
      <c r="B49" s="98" t="s">
        <v>19</v>
      </c>
      <c r="C49" s="98"/>
      <c r="D49" s="99">
        <v>44389</v>
      </c>
      <c r="E49" s="98" t="s">
        <v>1502</v>
      </c>
      <c r="F49" s="99">
        <v>44389</v>
      </c>
      <c r="G49" s="98" t="s">
        <v>1502</v>
      </c>
      <c r="H49" s="98" t="s">
        <v>1510</v>
      </c>
      <c r="I49" s="99">
        <v>44389</v>
      </c>
    </row>
    <row r="50" spans="1:9" ht="15" thickBot="1" x14ac:dyDescent="0.2">
      <c r="A50" s="94" t="s">
        <v>1537</v>
      </c>
      <c r="B50" s="95" t="s">
        <v>19</v>
      </c>
      <c r="C50" s="95"/>
      <c r="D50" s="96">
        <v>44389</v>
      </c>
      <c r="E50" s="95" t="s">
        <v>1513</v>
      </c>
      <c r="F50" s="96">
        <v>44393</v>
      </c>
      <c r="G50" s="95" t="s">
        <v>1502</v>
      </c>
      <c r="H50" s="95" t="s">
        <v>1510</v>
      </c>
      <c r="I50" s="96">
        <v>44389</v>
      </c>
    </row>
    <row r="51" spans="1:9" ht="15" thickBot="1" x14ac:dyDescent="0.2">
      <c r="A51" s="97" t="s">
        <v>1538</v>
      </c>
      <c r="B51" s="98" t="s">
        <v>19</v>
      </c>
      <c r="C51" s="98"/>
      <c r="D51" s="99">
        <v>44389</v>
      </c>
      <c r="E51" s="98" t="s">
        <v>1502</v>
      </c>
      <c r="F51" s="99">
        <v>44389</v>
      </c>
      <c r="G51" s="98" t="s">
        <v>1502</v>
      </c>
      <c r="H51" s="98" t="s">
        <v>1510</v>
      </c>
      <c r="I51" s="99">
        <v>44389</v>
      </c>
    </row>
    <row r="52" spans="1:9" ht="15" thickBot="1" x14ac:dyDescent="0.2">
      <c r="A52" s="94" t="s">
        <v>1539</v>
      </c>
      <c r="B52" s="95" t="s">
        <v>19</v>
      </c>
      <c r="C52" s="95"/>
      <c r="D52" s="96">
        <v>44389</v>
      </c>
      <c r="E52" s="95" t="s">
        <v>1513</v>
      </c>
      <c r="F52" s="96">
        <v>44397</v>
      </c>
      <c r="G52" s="95" t="s">
        <v>1502</v>
      </c>
      <c r="H52" s="95" t="s">
        <v>1510</v>
      </c>
      <c r="I52" s="96">
        <v>44389</v>
      </c>
    </row>
    <row r="53" spans="1:9" ht="15" thickBot="1" x14ac:dyDescent="0.2">
      <c r="A53" s="97" t="s">
        <v>1540</v>
      </c>
      <c r="B53" s="98" t="s">
        <v>19</v>
      </c>
      <c r="C53" s="98"/>
      <c r="D53" s="99">
        <v>44389</v>
      </c>
      <c r="E53" s="98" t="s">
        <v>1513</v>
      </c>
      <c r="F53" s="99">
        <v>44398</v>
      </c>
      <c r="G53" s="98" t="s">
        <v>1502</v>
      </c>
      <c r="H53" s="98" t="s">
        <v>1510</v>
      </c>
      <c r="I53" s="99">
        <v>44389</v>
      </c>
    </row>
    <row r="54" spans="1:9" ht="15" thickBot="1" x14ac:dyDescent="0.2">
      <c r="A54" s="94" t="s">
        <v>1541</v>
      </c>
      <c r="B54" s="95" t="s">
        <v>19</v>
      </c>
      <c r="C54" s="95"/>
      <c r="D54" s="96">
        <v>44389</v>
      </c>
      <c r="E54" s="95" t="s">
        <v>1513</v>
      </c>
      <c r="F54" s="96">
        <v>44393</v>
      </c>
      <c r="G54" s="95" t="s">
        <v>1502</v>
      </c>
      <c r="H54" s="95" t="s">
        <v>1510</v>
      </c>
      <c r="I54" s="96">
        <v>44390</v>
      </c>
    </row>
    <row r="55" spans="1:9" ht="15" thickBot="1" x14ac:dyDescent="0.2">
      <c r="A55" s="97" t="s">
        <v>1542</v>
      </c>
      <c r="B55" s="98" t="s">
        <v>19</v>
      </c>
      <c r="C55" s="98"/>
      <c r="D55" s="99">
        <v>44390</v>
      </c>
      <c r="E55" s="98" t="s">
        <v>1513</v>
      </c>
      <c r="F55" s="99">
        <v>44392</v>
      </c>
      <c r="G55" s="98" t="s">
        <v>1502</v>
      </c>
      <c r="H55" s="98" t="s">
        <v>1510</v>
      </c>
      <c r="I55" s="99">
        <v>44390</v>
      </c>
    </row>
    <row r="56" spans="1:9" ht="15" thickBot="1" x14ac:dyDescent="0.2">
      <c r="A56" s="94" t="s">
        <v>1543</v>
      </c>
      <c r="B56" s="95" t="s">
        <v>19</v>
      </c>
      <c r="C56" s="95"/>
      <c r="D56" s="96">
        <v>44390</v>
      </c>
      <c r="E56" s="95" t="s">
        <v>1502</v>
      </c>
      <c r="F56" s="96">
        <v>44391</v>
      </c>
      <c r="G56" s="95" t="s">
        <v>1502</v>
      </c>
      <c r="H56" s="95" t="s">
        <v>1510</v>
      </c>
      <c r="I56" s="96">
        <v>44391</v>
      </c>
    </row>
    <row r="57" spans="1:9" ht="15" thickBot="1" x14ac:dyDescent="0.2">
      <c r="A57" s="97" t="s">
        <v>1544</v>
      </c>
      <c r="B57" s="98" t="s">
        <v>19</v>
      </c>
      <c r="C57" s="98"/>
      <c r="D57" s="99">
        <v>44391</v>
      </c>
      <c r="E57" s="98" t="s">
        <v>1502</v>
      </c>
      <c r="F57" s="99">
        <v>44392</v>
      </c>
      <c r="G57" s="98" t="s">
        <v>1502</v>
      </c>
      <c r="H57" s="98" t="s">
        <v>1510</v>
      </c>
      <c r="I57" s="99">
        <v>44392</v>
      </c>
    </row>
    <row r="58" spans="1:9" ht="15" thickBot="1" x14ac:dyDescent="0.2">
      <c r="A58" s="94" t="s">
        <v>1545</v>
      </c>
      <c r="B58" s="95" t="s">
        <v>19</v>
      </c>
      <c r="C58" s="95"/>
      <c r="D58" s="96">
        <v>44391</v>
      </c>
      <c r="E58" s="95" t="s">
        <v>1502</v>
      </c>
      <c r="F58" s="96">
        <v>44392</v>
      </c>
      <c r="G58" s="95" t="s">
        <v>1502</v>
      </c>
      <c r="H58" s="95" t="s">
        <v>1510</v>
      </c>
      <c r="I58" s="96">
        <v>44392</v>
      </c>
    </row>
    <row r="59" spans="1:9" ht="15" thickBot="1" x14ac:dyDescent="0.2">
      <c r="A59" s="97" t="s">
        <v>1546</v>
      </c>
      <c r="B59" s="98" t="s">
        <v>19</v>
      </c>
      <c r="C59" s="98"/>
      <c r="D59" s="99">
        <v>44391</v>
      </c>
      <c r="E59" s="98" t="s">
        <v>1502</v>
      </c>
      <c r="F59" s="99">
        <v>44396</v>
      </c>
      <c r="G59" s="98" t="s">
        <v>1502</v>
      </c>
      <c r="H59" s="98" t="s">
        <v>1510</v>
      </c>
      <c r="I59" s="99">
        <v>44396</v>
      </c>
    </row>
    <row r="60" spans="1:9" ht="15" thickBot="1" x14ac:dyDescent="0.2">
      <c r="A60" s="94" t="s">
        <v>1547</v>
      </c>
      <c r="B60" s="95" t="s">
        <v>19</v>
      </c>
      <c r="C60" s="95"/>
      <c r="D60" s="96">
        <v>44391</v>
      </c>
      <c r="E60" s="95" t="s">
        <v>1513</v>
      </c>
      <c r="F60" s="96">
        <v>44393</v>
      </c>
      <c r="G60" s="95" t="s">
        <v>1502</v>
      </c>
      <c r="H60" s="95" t="s">
        <v>1510</v>
      </c>
      <c r="I60" s="96">
        <v>44391</v>
      </c>
    </row>
    <row r="61" spans="1:9" ht="15" thickBot="1" x14ac:dyDescent="0.2">
      <c r="A61" s="97" t="s">
        <v>1548</v>
      </c>
      <c r="B61" s="98" t="s">
        <v>19</v>
      </c>
      <c r="C61" s="98"/>
      <c r="D61" s="99">
        <v>44391</v>
      </c>
      <c r="E61" s="98" t="s">
        <v>1502</v>
      </c>
      <c r="F61" s="99">
        <v>44392</v>
      </c>
      <c r="G61" s="98" t="s">
        <v>1502</v>
      </c>
      <c r="H61" s="98" t="s">
        <v>1510</v>
      </c>
      <c r="I61" s="99">
        <v>44392</v>
      </c>
    </row>
    <row r="62" spans="1:9" ht="15" thickBot="1" x14ac:dyDescent="0.2">
      <c r="A62" s="94" t="s">
        <v>1549</v>
      </c>
      <c r="B62" s="95" t="s">
        <v>19</v>
      </c>
      <c r="C62" s="95"/>
      <c r="D62" s="96">
        <v>44391</v>
      </c>
      <c r="E62" s="95" t="s">
        <v>1513</v>
      </c>
      <c r="F62" s="96">
        <v>44400</v>
      </c>
      <c r="G62" s="95" t="s">
        <v>1502</v>
      </c>
      <c r="H62" s="95" t="s">
        <v>1510</v>
      </c>
      <c r="I62" s="96">
        <v>44392</v>
      </c>
    </row>
    <row r="63" spans="1:9" ht="15" thickBot="1" x14ac:dyDescent="0.2">
      <c r="A63" s="97" t="s">
        <v>1550</v>
      </c>
      <c r="B63" s="98" t="s">
        <v>19</v>
      </c>
      <c r="C63" s="98"/>
      <c r="D63" s="99">
        <v>44392</v>
      </c>
      <c r="E63" s="98" t="s">
        <v>1502</v>
      </c>
      <c r="F63" s="99">
        <v>44392</v>
      </c>
      <c r="G63" s="98" t="s">
        <v>1502</v>
      </c>
      <c r="H63" s="98" t="s">
        <v>1510</v>
      </c>
      <c r="I63" s="99">
        <v>44392</v>
      </c>
    </row>
    <row r="64" spans="1:9" ht="15" thickBot="1" x14ac:dyDescent="0.2">
      <c r="A64" s="94" t="s">
        <v>1551</v>
      </c>
      <c r="B64" s="95" t="s">
        <v>19</v>
      </c>
      <c r="C64" s="95"/>
      <c r="D64" s="96">
        <v>44392</v>
      </c>
      <c r="E64" s="95" t="s">
        <v>1513</v>
      </c>
      <c r="F64" s="96">
        <v>44398</v>
      </c>
      <c r="G64" s="95" t="s">
        <v>1502</v>
      </c>
      <c r="H64" s="95" t="s">
        <v>1510</v>
      </c>
      <c r="I64" s="96">
        <v>44393</v>
      </c>
    </row>
    <row r="65" spans="1:9" ht="15" thickBot="1" x14ac:dyDescent="0.2">
      <c r="A65" s="97" t="s">
        <v>1552</v>
      </c>
      <c r="B65" s="98" t="s">
        <v>19</v>
      </c>
      <c r="C65" s="98"/>
      <c r="D65" s="99">
        <v>44392</v>
      </c>
      <c r="E65" s="98" t="s">
        <v>1513</v>
      </c>
      <c r="F65" s="99">
        <v>44410</v>
      </c>
      <c r="G65" s="98" t="s">
        <v>1502</v>
      </c>
      <c r="H65" s="98" t="s">
        <v>1510</v>
      </c>
      <c r="I65" s="99">
        <v>44406</v>
      </c>
    </row>
    <row r="66" spans="1:9" ht="15" thickBot="1" x14ac:dyDescent="0.2">
      <c r="A66" s="94" t="s">
        <v>1553</v>
      </c>
      <c r="B66" s="95" t="s">
        <v>19</v>
      </c>
      <c r="C66" s="95"/>
      <c r="D66" s="96">
        <v>44393</v>
      </c>
      <c r="E66" s="95" t="s">
        <v>1513</v>
      </c>
      <c r="F66" s="96">
        <v>44405</v>
      </c>
      <c r="G66" s="95" t="s">
        <v>1502</v>
      </c>
      <c r="H66" s="95" t="s">
        <v>1510</v>
      </c>
      <c r="I66" s="96">
        <v>44395</v>
      </c>
    </row>
    <row r="67" spans="1:9" ht="15" thickBot="1" x14ac:dyDescent="0.2">
      <c r="A67" s="97" t="s">
        <v>1554</v>
      </c>
      <c r="B67" s="98" t="s">
        <v>19</v>
      </c>
      <c r="C67" s="98"/>
      <c r="D67" s="99">
        <v>44393</v>
      </c>
      <c r="E67" s="98" t="s">
        <v>1513</v>
      </c>
      <c r="F67" s="99">
        <v>44397</v>
      </c>
      <c r="G67" s="98" t="s">
        <v>1502</v>
      </c>
      <c r="H67" s="98" t="s">
        <v>1510</v>
      </c>
      <c r="I67" s="99">
        <v>44396</v>
      </c>
    </row>
    <row r="68" spans="1:9" ht="15" thickBot="1" x14ac:dyDescent="0.2">
      <c r="A68" s="94" t="s">
        <v>1555</v>
      </c>
      <c r="B68" s="95" t="s">
        <v>19</v>
      </c>
      <c r="C68" s="95"/>
      <c r="D68" s="96">
        <v>44393</v>
      </c>
      <c r="E68" s="95" t="s">
        <v>1513</v>
      </c>
      <c r="F68" s="96">
        <v>44397</v>
      </c>
      <c r="G68" s="95" t="s">
        <v>1502</v>
      </c>
      <c r="H68" s="95" t="s">
        <v>1510</v>
      </c>
      <c r="I68" s="96">
        <v>44396</v>
      </c>
    </row>
    <row r="69" spans="1:9" ht="15" thickBot="1" x14ac:dyDescent="0.2">
      <c r="A69" s="97" t="s">
        <v>1556</v>
      </c>
      <c r="B69" s="98" t="s">
        <v>19</v>
      </c>
      <c r="C69" s="98"/>
      <c r="D69" s="99">
        <v>44393</v>
      </c>
      <c r="E69" s="98" t="s">
        <v>1513</v>
      </c>
      <c r="F69" s="99">
        <v>44396</v>
      </c>
      <c r="G69" s="98" t="s">
        <v>1502</v>
      </c>
      <c r="H69" s="98" t="s">
        <v>1510</v>
      </c>
      <c r="I69" s="99">
        <v>44393</v>
      </c>
    </row>
    <row r="70" spans="1:9" ht="15" thickBot="1" x14ac:dyDescent="0.2">
      <c r="A70" s="94" t="s">
        <v>1557</v>
      </c>
      <c r="B70" s="95" t="s">
        <v>19</v>
      </c>
      <c r="C70" s="95"/>
      <c r="D70" s="96">
        <v>44393</v>
      </c>
      <c r="E70" s="95" t="s">
        <v>1502</v>
      </c>
      <c r="F70" s="96">
        <v>44396</v>
      </c>
      <c r="G70" s="95" t="s">
        <v>1502</v>
      </c>
      <c r="H70" s="95" t="s">
        <v>1510</v>
      </c>
      <c r="I70" s="96">
        <v>44396</v>
      </c>
    </row>
    <row r="71" spans="1:9" ht="15" thickBot="1" x14ac:dyDescent="0.2">
      <c r="A71" s="97" t="s">
        <v>1558</v>
      </c>
      <c r="B71" s="98" t="s">
        <v>19</v>
      </c>
      <c r="C71" s="98"/>
      <c r="D71" s="99">
        <v>44393</v>
      </c>
      <c r="E71" s="98" t="s">
        <v>1502</v>
      </c>
      <c r="F71" s="99">
        <v>44393</v>
      </c>
      <c r="G71" s="98" t="s">
        <v>1502</v>
      </c>
      <c r="H71" s="98" t="s">
        <v>1510</v>
      </c>
      <c r="I71" s="99">
        <v>44393</v>
      </c>
    </row>
    <row r="72" spans="1:9" ht="15" thickBot="1" x14ac:dyDescent="0.2">
      <c r="A72" s="94" t="s">
        <v>1559</v>
      </c>
      <c r="B72" s="95" t="s">
        <v>19</v>
      </c>
      <c r="C72" s="95"/>
      <c r="D72" s="96">
        <v>44393</v>
      </c>
      <c r="E72" s="95" t="s">
        <v>1502</v>
      </c>
      <c r="F72" s="96">
        <v>44396</v>
      </c>
      <c r="G72" s="95" t="s">
        <v>1502</v>
      </c>
      <c r="H72" s="95" t="s">
        <v>1510</v>
      </c>
      <c r="I72" s="96">
        <v>44396</v>
      </c>
    </row>
    <row r="73" spans="1:9" ht="15" thickBot="1" x14ac:dyDescent="0.2">
      <c r="A73" s="97" t="s">
        <v>1560</v>
      </c>
      <c r="B73" s="98" t="s">
        <v>19</v>
      </c>
      <c r="C73" s="98"/>
      <c r="D73" s="99">
        <v>44396</v>
      </c>
      <c r="E73" s="98" t="s">
        <v>1502</v>
      </c>
      <c r="F73" s="99">
        <v>44397</v>
      </c>
      <c r="G73" s="98" t="s">
        <v>1502</v>
      </c>
      <c r="H73" s="98" t="s">
        <v>1510</v>
      </c>
      <c r="I73" s="99">
        <v>44397</v>
      </c>
    </row>
    <row r="74" spans="1:9" ht="15" thickBot="1" x14ac:dyDescent="0.2">
      <c r="A74" s="94" t="s">
        <v>1561</v>
      </c>
      <c r="B74" s="95" t="s">
        <v>19</v>
      </c>
      <c r="C74" s="95"/>
      <c r="D74" s="96">
        <v>44396</v>
      </c>
      <c r="E74" s="95" t="s">
        <v>1502</v>
      </c>
      <c r="F74" s="96">
        <v>44396</v>
      </c>
      <c r="G74" s="95" t="s">
        <v>1502</v>
      </c>
      <c r="H74" s="95" t="s">
        <v>1510</v>
      </c>
      <c r="I74" s="96">
        <v>44396</v>
      </c>
    </row>
    <row r="75" spans="1:9" ht="15" thickBot="1" x14ac:dyDescent="0.2">
      <c r="A75" s="97" t="s">
        <v>1562</v>
      </c>
      <c r="B75" s="98" t="s">
        <v>19</v>
      </c>
      <c r="C75" s="98"/>
      <c r="D75" s="99">
        <v>44396</v>
      </c>
      <c r="E75" s="98" t="s">
        <v>1502</v>
      </c>
      <c r="F75" s="99">
        <v>44396</v>
      </c>
      <c r="G75" s="98" t="s">
        <v>1502</v>
      </c>
      <c r="H75" s="98" t="s">
        <v>1510</v>
      </c>
      <c r="I75" s="99">
        <v>44396</v>
      </c>
    </row>
    <row r="76" spans="1:9" ht="15" thickBot="1" x14ac:dyDescent="0.2">
      <c r="A76" s="94" t="s">
        <v>1563</v>
      </c>
      <c r="B76" s="95" t="s">
        <v>19</v>
      </c>
      <c r="C76" s="95"/>
      <c r="D76" s="96">
        <v>44396</v>
      </c>
      <c r="E76" s="95" t="s">
        <v>1513</v>
      </c>
      <c r="F76" s="96">
        <v>44398</v>
      </c>
      <c r="G76" s="95" t="s">
        <v>1502</v>
      </c>
      <c r="H76" s="95" t="s">
        <v>1510</v>
      </c>
      <c r="I76" s="96">
        <v>44397</v>
      </c>
    </row>
    <row r="77" spans="1:9" ht="15" thickBot="1" x14ac:dyDescent="0.2">
      <c r="A77" s="97" t="s">
        <v>1564</v>
      </c>
      <c r="B77" s="98" t="s">
        <v>19</v>
      </c>
      <c r="C77" s="98"/>
      <c r="D77" s="99">
        <v>44396</v>
      </c>
      <c r="E77" s="98" t="s">
        <v>1502</v>
      </c>
      <c r="F77" s="99">
        <v>44397</v>
      </c>
      <c r="G77" s="98" t="s">
        <v>1502</v>
      </c>
      <c r="H77" s="98" t="s">
        <v>1510</v>
      </c>
      <c r="I77" s="99">
        <v>44397</v>
      </c>
    </row>
    <row r="78" spans="1:9" ht="15" thickBot="1" x14ac:dyDescent="0.2">
      <c r="A78" s="94" t="s">
        <v>1565</v>
      </c>
      <c r="B78" s="95" t="s">
        <v>19</v>
      </c>
      <c r="C78" s="95"/>
      <c r="D78" s="96">
        <v>44396</v>
      </c>
      <c r="E78" s="95" t="s">
        <v>1502</v>
      </c>
      <c r="F78" s="96">
        <v>44397</v>
      </c>
      <c r="G78" s="95" t="s">
        <v>1502</v>
      </c>
      <c r="H78" s="95" t="s">
        <v>1510</v>
      </c>
      <c r="I78" s="96">
        <v>44397</v>
      </c>
    </row>
    <row r="79" spans="1:9" ht="15" thickBot="1" x14ac:dyDescent="0.2">
      <c r="A79" s="97" t="s">
        <v>1566</v>
      </c>
      <c r="B79" s="98" t="s">
        <v>19</v>
      </c>
      <c r="C79" s="98"/>
      <c r="D79" s="99">
        <v>44396</v>
      </c>
      <c r="E79" s="98" t="s">
        <v>1502</v>
      </c>
      <c r="F79" s="99">
        <v>44397</v>
      </c>
      <c r="G79" s="98" t="s">
        <v>1502</v>
      </c>
      <c r="H79" s="98" t="s">
        <v>1510</v>
      </c>
      <c r="I79" s="99">
        <v>44397</v>
      </c>
    </row>
    <row r="80" spans="1:9" ht="15" thickBot="1" x14ac:dyDescent="0.2">
      <c r="A80" s="94" t="s">
        <v>1567</v>
      </c>
      <c r="B80" s="95" t="s">
        <v>19</v>
      </c>
      <c r="C80" s="95"/>
      <c r="D80" s="96">
        <v>44396</v>
      </c>
      <c r="E80" s="95" t="s">
        <v>1502</v>
      </c>
      <c r="F80" s="96">
        <v>44397</v>
      </c>
      <c r="G80" s="95" t="s">
        <v>1502</v>
      </c>
      <c r="H80" s="95" t="s">
        <v>1510</v>
      </c>
      <c r="I80" s="96">
        <v>44397</v>
      </c>
    </row>
    <row r="81" spans="1:9" ht="15" thickBot="1" x14ac:dyDescent="0.2">
      <c r="A81" s="97" t="s">
        <v>1568</v>
      </c>
      <c r="B81" s="98" t="s">
        <v>19</v>
      </c>
      <c r="C81" s="98"/>
      <c r="D81" s="99">
        <v>44396</v>
      </c>
      <c r="E81" s="98" t="s">
        <v>1502</v>
      </c>
      <c r="F81" s="99">
        <v>44396</v>
      </c>
      <c r="G81" s="98" t="s">
        <v>1502</v>
      </c>
      <c r="H81" s="98" t="s">
        <v>1510</v>
      </c>
      <c r="I81" s="99">
        <v>44396</v>
      </c>
    </row>
    <row r="82" spans="1:9" ht="15" thickBot="1" x14ac:dyDescent="0.2">
      <c r="A82" s="94" t="s">
        <v>1569</v>
      </c>
      <c r="B82" s="95" t="s">
        <v>19</v>
      </c>
      <c r="C82" s="95"/>
      <c r="D82" s="96">
        <v>44396</v>
      </c>
      <c r="E82" s="95" t="s">
        <v>1502</v>
      </c>
      <c r="F82" s="96">
        <v>44404</v>
      </c>
      <c r="G82" s="95" t="s">
        <v>1502</v>
      </c>
      <c r="H82" s="95" t="s">
        <v>1510</v>
      </c>
      <c r="I82" s="96">
        <v>44404</v>
      </c>
    </row>
    <row r="83" spans="1:9" ht="15" thickBot="1" x14ac:dyDescent="0.2">
      <c r="A83" s="97" t="s">
        <v>1570</v>
      </c>
      <c r="B83" s="98" t="s">
        <v>19</v>
      </c>
      <c r="C83" s="98"/>
      <c r="D83" s="99">
        <v>44397</v>
      </c>
      <c r="E83" s="98" t="s">
        <v>1513</v>
      </c>
      <c r="F83" s="99">
        <v>44398</v>
      </c>
      <c r="G83" s="98" t="s">
        <v>1502</v>
      </c>
      <c r="H83" s="98" t="s">
        <v>1510</v>
      </c>
      <c r="I83" s="99">
        <v>44397</v>
      </c>
    </row>
    <row r="84" spans="1:9" ht="15" thickBot="1" x14ac:dyDescent="0.2">
      <c r="A84" s="94" t="s">
        <v>1571</v>
      </c>
      <c r="B84" s="95" t="s">
        <v>19</v>
      </c>
      <c r="C84" s="95"/>
      <c r="D84" s="96">
        <v>44397</v>
      </c>
      <c r="E84" s="95" t="s">
        <v>1502</v>
      </c>
      <c r="F84" s="96">
        <v>44399</v>
      </c>
      <c r="G84" s="95" t="s">
        <v>1502</v>
      </c>
      <c r="H84" s="95" t="s">
        <v>1510</v>
      </c>
      <c r="I84" s="96">
        <v>44399</v>
      </c>
    </row>
    <row r="85" spans="1:9" ht="15" thickBot="1" x14ac:dyDescent="0.2">
      <c r="A85" s="97" t="s">
        <v>1572</v>
      </c>
      <c r="B85" s="98" t="s">
        <v>19</v>
      </c>
      <c r="C85" s="98"/>
      <c r="D85" s="99">
        <v>44397</v>
      </c>
      <c r="E85" s="98" t="s">
        <v>1502</v>
      </c>
      <c r="F85" s="99">
        <v>44398</v>
      </c>
      <c r="G85" s="98" t="s">
        <v>1502</v>
      </c>
      <c r="H85" s="98" t="s">
        <v>1510</v>
      </c>
      <c r="I85" s="99">
        <v>44398</v>
      </c>
    </row>
    <row r="86" spans="1:9" ht="15" thickBot="1" x14ac:dyDescent="0.2">
      <c r="A86" s="94" t="s">
        <v>1573</v>
      </c>
      <c r="B86" s="95" t="s">
        <v>19</v>
      </c>
      <c r="C86" s="95"/>
      <c r="D86" s="96">
        <v>44397</v>
      </c>
      <c r="E86" s="95" t="s">
        <v>1513</v>
      </c>
      <c r="F86" s="96">
        <v>44406</v>
      </c>
      <c r="G86" s="95" t="s">
        <v>1502</v>
      </c>
      <c r="H86" s="95" t="s">
        <v>1510</v>
      </c>
      <c r="I86" s="96">
        <v>44398</v>
      </c>
    </row>
    <row r="87" spans="1:9" ht="15" thickBot="1" x14ac:dyDescent="0.2">
      <c r="A87" s="97" t="s">
        <v>1574</v>
      </c>
      <c r="B87" s="98" t="s">
        <v>19</v>
      </c>
      <c r="C87" s="98"/>
      <c r="D87" s="99">
        <v>44397</v>
      </c>
      <c r="E87" s="98" t="s">
        <v>1502</v>
      </c>
      <c r="F87" s="99">
        <v>44398</v>
      </c>
      <c r="G87" s="98" t="s">
        <v>1502</v>
      </c>
      <c r="H87" s="98" t="s">
        <v>1510</v>
      </c>
      <c r="I87" s="99">
        <v>44398</v>
      </c>
    </row>
    <row r="88" spans="1:9" ht="15" thickBot="1" x14ac:dyDescent="0.2">
      <c r="A88" s="94" t="s">
        <v>1575</v>
      </c>
      <c r="B88" s="95" t="s">
        <v>19</v>
      </c>
      <c r="C88" s="95"/>
      <c r="D88" s="96">
        <v>44398</v>
      </c>
      <c r="E88" s="95" t="s">
        <v>1502</v>
      </c>
      <c r="F88" s="96">
        <v>44399</v>
      </c>
      <c r="G88" s="95" t="s">
        <v>1502</v>
      </c>
      <c r="H88" s="95" t="s">
        <v>1510</v>
      </c>
      <c r="I88" s="96">
        <v>44399</v>
      </c>
    </row>
    <row r="89" spans="1:9" ht="15" thickBot="1" x14ac:dyDescent="0.2">
      <c r="A89" s="97" t="s">
        <v>1576</v>
      </c>
      <c r="B89" s="98" t="s">
        <v>19</v>
      </c>
      <c r="C89" s="98"/>
      <c r="D89" s="99">
        <v>44398</v>
      </c>
      <c r="E89" s="98" t="s">
        <v>1577</v>
      </c>
      <c r="F89" s="99">
        <v>44400</v>
      </c>
      <c r="G89" s="98" t="s">
        <v>1502</v>
      </c>
      <c r="H89" s="98" t="s">
        <v>1510</v>
      </c>
      <c r="I89" s="99">
        <v>44398</v>
      </c>
    </row>
    <row r="90" spans="1:9" ht="15" thickBot="1" x14ac:dyDescent="0.2">
      <c r="A90" s="94" t="s">
        <v>1578</v>
      </c>
      <c r="B90" s="95" t="s">
        <v>19</v>
      </c>
      <c r="C90" s="95"/>
      <c r="D90" s="96">
        <v>44398</v>
      </c>
      <c r="E90" s="95" t="s">
        <v>1502</v>
      </c>
      <c r="F90" s="96">
        <v>44398</v>
      </c>
      <c r="G90" s="95" t="s">
        <v>1502</v>
      </c>
      <c r="H90" s="95" t="s">
        <v>1510</v>
      </c>
      <c r="I90" s="96">
        <v>44398</v>
      </c>
    </row>
    <row r="91" spans="1:9" ht="15" thickBot="1" x14ac:dyDescent="0.2">
      <c r="A91" s="97" t="s">
        <v>1579</v>
      </c>
      <c r="B91" s="98" t="s">
        <v>19</v>
      </c>
      <c r="C91" s="98"/>
      <c r="D91" s="99">
        <v>44398</v>
      </c>
      <c r="E91" s="98" t="s">
        <v>1513</v>
      </c>
      <c r="F91" s="99">
        <v>44404</v>
      </c>
      <c r="G91" s="98" t="s">
        <v>1502</v>
      </c>
      <c r="H91" s="98" t="s">
        <v>1510</v>
      </c>
      <c r="I91" s="99">
        <v>44398</v>
      </c>
    </row>
    <row r="92" spans="1:9" ht="15" thickBot="1" x14ac:dyDescent="0.2">
      <c r="A92" s="94" t="s">
        <v>1580</v>
      </c>
      <c r="B92" s="95" t="s">
        <v>19</v>
      </c>
      <c r="C92" s="95"/>
      <c r="D92" s="96">
        <v>44398</v>
      </c>
      <c r="E92" s="95" t="s">
        <v>1502</v>
      </c>
      <c r="F92" s="96">
        <v>44398</v>
      </c>
      <c r="G92" s="95" t="s">
        <v>1502</v>
      </c>
      <c r="H92" s="95" t="s">
        <v>1510</v>
      </c>
      <c r="I92" s="96">
        <v>44398</v>
      </c>
    </row>
    <row r="93" spans="1:9" ht="15" thickBot="1" x14ac:dyDescent="0.2">
      <c r="A93" s="97" t="s">
        <v>1581</v>
      </c>
      <c r="B93" s="98" t="s">
        <v>19</v>
      </c>
      <c r="C93" s="98"/>
      <c r="D93" s="99">
        <v>44398</v>
      </c>
      <c r="E93" s="98" t="s">
        <v>1502</v>
      </c>
      <c r="F93" s="99">
        <v>44399</v>
      </c>
      <c r="G93" s="98" t="s">
        <v>1502</v>
      </c>
      <c r="H93" s="98" t="s">
        <v>1510</v>
      </c>
      <c r="I93" s="99">
        <v>44399</v>
      </c>
    </row>
    <row r="94" spans="1:9" ht="15" thickBot="1" x14ac:dyDescent="0.2">
      <c r="A94" s="94" t="s">
        <v>1582</v>
      </c>
      <c r="B94" s="95" t="s">
        <v>19</v>
      </c>
      <c r="C94" s="95"/>
      <c r="D94" s="96">
        <v>44398</v>
      </c>
      <c r="E94" s="95" t="s">
        <v>1502</v>
      </c>
      <c r="F94" s="96">
        <v>44399</v>
      </c>
      <c r="G94" s="95" t="s">
        <v>1502</v>
      </c>
      <c r="H94" s="95" t="s">
        <v>1510</v>
      </c>
      <c r="I94" s="96">
        <v>44399</v>
      </c>
    </row>
    <row r="95" spans="1:9" ht="15" thickBot="1" x14ac:dyDescent="0.2">
      <c r="A95" s="97" t="s">
        <v>1583</v>
      </c>
      <c r="B95" s="98" t="s">
        <v>19</v>
      </c>
      <c r="C95" s="98"/>
      <c r="D95" s="99">
        <v>44398</v>
      </c>
      <c r="E95" s="98" t="s">
        <v>1502</v>
      </c>
      <c r="F95" s="99">
        <v>44399</v>
      </c>
      <c r="G95" s="98" t="s">
        <v>1502</v>
      </c>
      <c r="H95" s="98" t="s">
        <v>1510</v>
      </c>
      <c r="I95" s="99">
        <v>44399</v>
      </c>
    </row>
    <row r="96" spans="1:9" ht="15" thickBot="1" x14ac:dyDescent="0.2">
      <c r="A96" s="94" t="s">
        <v>1584</v>
      </c>
      <c r="B96" s="95" t="s">
        <v>19</v>
      </c>
      <c r="C96" s="95"/>
      <c r="D96" s="96">
        <v>44398</v>
      </c>
      <c r="E96" s="95" t="s">
        <v>1513</v>
      </c>
      <c r="F96" s="96">
        <v>44407</v>
      </c>
      <c r="G96" s="95" t="s">
        <v>1502</v>
      </c>
      <c r="H96" s="95" t="s">
        <v>1510</v>
      </c>
      <c r="I96" s="96">
        <v>44399</v>
      </c>
    </row>
    <row r="97" spans="1:9" ht="15" thickBot="1" x14ac:dyDescent="0.2">
      <c r="A97" s="97" t="s">
        <v>1585</v>
      </c>
      <c r="B97" s="98" t="s">
        <v>19</v>
      </c>
      <c r="C97" s="98"/>
      <c r="D97" s="99">
        <v>44398</v>
      </c>
      <c r="E97" s="98" t="s">
        <v>1502</v>
      </c>
      <c r="F97" s="99">
        <v>44399</v>
      </c>
      <c r="G97" s="98" t="s">
        <v>1502</v>
      </c>
      <c r="H97" s="98" t="s">
        <v>1510</v>
      </c>
      <c r="I97" s="99">
        <v>44399</v>
      </c>
    </row>
    <row r="98" spans="1:9" ht="15" thickBot="1" x14ac:dyDescent="0.2">
      <c r="A98" s="94" t="s">
        <v>1586</v>
      </c>
      <c r="B98" s="95" t="s">
        <v>19</v>
      </c>
      <c r="C98" s="95"/>
      <c r="D98" s="96">
        <v>44398</v>
      </c>
      <c r="E98" s="95" t="s">
        <v>1502</v>
      </c>
      <c r="F98" s="96">
        <v>44404</v>
      </c>
      <c r="G98" s="95" t="s">
        <v>1502</v>
      </c>
      <c r="H98" s="95" t="s">
        <v>1510</v>
      </c>
      <c r="I98" s="96">
        <v>44404</v>
      </c>
    </row>
    <row r="99" spans="1:9" ht="15" thickBot="1" x14ac:dyDescent="0.2">
      <c r="A99" s="97" t="s">
        <v>1587</v>
      </c>
      <c r="B99" s="98" t="s">
        <v>19</v>
      </c>
      <c r="C99" s="98"/>
      <c r="D99" s="99">
        <v>44399</v>
      </c>
      <c r="E99" s="98" t="s">
        <v>1502</v>
      </c>
      <c r="F99" s="99">
        <v>44400</v>
      </c>
      <c r="G99" s="98" t="s">
        <v>1502</v>
      </c>
      <c r="H99" s="98" t="s">
        <v>1510</v>
      </c>
      <c r="I99" s="99">
        <v>44400</v>
      </c>
    </row>
    <row r="100" spans="1:9" ht="15" thickBot="1" x14ac:dyDescent="0.2">
      <c r="A100" s="94" t="s">
        <v>1588</v>
      </c>
      <c r="B100" s="95" t="s">
        <v>19</v>
      </c>
      <c r="C100" s="95"/>
      <c r="D100" s="96">
        <v>44399</v>
      </c>
      <c r="E100" s="95" t="s">
        <v>1502</v>
      </c>
      <c r="F100" s="96">
        <v>44400</v>
      </c>
      <c r="G100" s="95" t="s">
        <v>1502</v>
      </c>
      <c r="H100" s="95" t="s">
        <v>1510</v>
      </c>
      <c r="I100" s="96">
        <v>44400</v>
      </c>
    </row>
    <row r="101" spans="1:9" ht="15" thickBot="1" x14ac:dyDescent="0.2">
      <c r="A101" s="97" t="s">
        <v>1589</v>
      </c>
      <c r="B101" s="98" t="s">
        <v>19</v>
      </c>
      <c r="C101" s="98"/>
      <c r="D101" s="99">
        <v>44399</v>
      </c>
      <c r="E101" s="98" t="s">
        <v>1502</v>
      </c>
      <c r="F101" s="99">
        <v>44399</v>
      </c>
      <c r="G101" s="98" t="s">
        <v>1502</v>
      </c>
      <c r="H101" s="98" t="s">
        <v>1510</v>
      </c>
      <c r="I101" s="99">
        <v>44399</v>
      </c>
    </row>
    <row r="102" spans="1:9" ht="15" thickBot="1" x14ac:dyDescent="0.2">
      <c r="A102" s="94" t="s">
        <v>1590</v>
      </c>
      <c r="B102" s="95" t="s">
        <v>19</v>
      </c>
      <c r="C102" s="95"/>
      <c r="D102" s="96">
        <v>44399</v>
      </c>
      <c r="E102" s="95" t="s">
        <v>1502</v>
      </c>
      <c r="F102" s="96">
        <v>44399</v>
      </c>
      <c r="G102" s="95" t="s">
        <v>1502</v>
      </c>
      <c r="H102" s="95" t="s">
        <v>1510</v>
      </c>
      <c r="I102" s="96">
        <v>44399</v>
      </c>
    </row>
    <row r="103" spans="1:9" ht="15" thickBot="1" x14ac:dyDescent="0.2">
      <c r="A103" s="97" t="s">
        <v>1591</v>
      </c>
      <c r="B103" s="98" t="s">
        <v>19</v>
      </c>
      <c r="C103" s="98"/>
      <c r="D103" s="99">
        <v>44400</v>
      </c>
      <c r="E103" s="98" t="s">
        <v>1513</v>
      </c>
      <c r="F103" s="99">
        <v>44404</v>
      </c>
      <c r="G103" s="98" t="s">
        <v>1502</v>
      </c>
      <c r="H103" s="98" t="s">
        <v>1510</v>
      </c>
      <c r="I103" s="99">
        <v>44403</v>
      </c>
    </row>
    <row r="104" spans="1:9" ht="15" thickBot="1" x14ac:dyDescent="0.2">
      <c r="A104" s="94" t="s">
        <v>1592</v>
      </c>
      <c r="B104" s="95" t="s">
        <v>19</v>
      </c>
      <c r="C104" s="95"/>
      <c r="D104" s="96">
        <v>44400</v>
      </c>
      <c r="E104" s="95" t="s">
        <v>1502</v>
      </c>
      <c r="F104" s="96">
        <v>44404</v>
      </c>
      <c r="G104" s="95" t="s">
        <v>1502</v>
      </c>
      <c r="H104" s="95" t="s">
        <v>1510</v>
      </c>
      <c r="I104" s="96">
        <v>44404</v>
      </c>
    </row>
    <row r="105" spans="1:9" ht="15" thickBot="1" x14ac:dyDescent="0.2">
      <c r="A105" s="97" t="s">
        <v>1593</v>
      </c>
      <c r="B105" s="98" t="s">
        <v>19</v>
      </c>
      <c r="C105" s="98"/>
      <c r="D105" s="99">
        <v>44400</v>
      </c>
      <c r="E105" s="98" t="s">
        <v>1502</v>
      </c>
      <c r="F105" s="99">
        <v>44403</v>
      </c>
      <c r="G105" s="98" t="s">
        <v>1502</v>
      </c>
      <c r="H105" s="98" t="s">
        <v>1510</v>
      </c>
      <c r="I105" s="99">
        <v>44403</v>
      </c>
    </row>
    <row r="106" spans="1:9" ht="15" thickBot="1" x14ac:dyDescent="0.2">
      <c r="A106" s="94" t="s">
        <v>1594</v>
      </c>
      <c r="B106" s="95" t="s">
        <v>19</v>
      </c>
      <c r="C106" s="95"/>
      <c r="D106" s="96">
        <v>44400</v>
      </c>
      <c r="E106" s="95" t="s">
        <v>1502</v>
      </c>
      <c r="F106" s="96">
        <v>44400</v>
      </c>
      <c r="G106" s="95" t="s">
        <v>1502</v>
      </c>
      <c r="H106" s="95" t="s">
        <v>1510</v>
      </c>
      <c r="I106" s="96">
        <v>44400</v>
      </c>
    </row>
    <row r="107" spans="1:9" ht="15" thickBot="1" x14ac:dyDescent="0.2">
      <c r="A107" s="97" t="s">
        <v>1595</v>
      </c>
      <c r="B107" s="98" t="s">
        <v>19</v>
      </c>
      <c r="C107" s="98"/>
      <c r="D107" s="99">
        <v>44400</v>
      </c>
      <c r="E107" s="98" t="s">
        <v>1502</v>
      </c>
      <c r="F107" s="99">
        <v>44403</v>
      </c>
      <c r="G107" s="98" t="s">
        <v>1502</v>
      </c>
      <c r="H107" s="98" t="s">
        <v>1510</v>
      </c>
      <c r="I107" s="99">
        <v>44403</v>
      </c>
    </row>
    <row r="108" spans="1:9" ht="15" thickBot="1" x14ac:dyDescent="0.2">
      <c r="A108" s="94" t="s">
        <v>1596</v>
      </c>
      <c r="B108" s="95" t="s">
        <v>19</v>
      </c>
      <c r="C108" s="95"/>
      <c r="D108" s="96">
        <v>44403</v>
      </c>
      <c r="E108" s="95" t="s">
        <v>1502</v>
      </c>
      <c r="F108" s="96">
        <v>44404</v>
      </c>
      <c r="G108" s="95" t="s">
        <v>1502</v>
      </c>
      <c r="H108" s="95" t="s">
        <v>1510</v>
      </c>
      <c r="I108" s="96">
        <v>44404</v>
      </c>
    </row>
    <row r="109" spans="1:9" ht="15" thickBot="1" x14ac:dyDescent="0.2">
      <c r="A109" s="97" t="s">
        <v>1597</v>
      </c>
      <c r="B109" s="98" t="s">
        <v>19</v>
      </c>
      <c r="C109" s="98"/>
      <c r="D109" s="99">
        <v>44403</v>
      </c>
      <c r="E109" s="98" t="s">
        <v>1513</v>
      </c>
      <c r="F109" s="99">
        <v>44407</v>
      </c>
      <c r="G109" s="98" t="s">
        <v>1502</v>
      </c>
      <c r="H109" s="98" t="s">
        <v>1510</v>
      </c>
      <c r="I109" s="99">
        <v>44405</v>
      </c>
    </row>
    <row r="110" spans="1:9" ht="15" thickBot="1" x14ac:dyDescent="0.2">
      <c r="A110" s="94" t="s">
        <v>1598</v>
      </c>
      <c r="B110" s="95" t="s">
        <v>19</v>
      </c>
      <c r="C110" s="95"/>
      <c r="D110" s="96">
        <v>44403</v>
      </c>
      <c r="E110" s="95" t="s">
        <v>1502</v>
      </c>
      <c r="F110" s="96">
        <v>44403</v>
      </c>
      <c r="G110" s="95" t="s">
        <v>1502</v>
      </c>
      <c r="H110" s="95" t="s">
        <v>1510</v>
      </c>
      <c r="I110" s="96">
        <v>44403</v>
      </c>
    </row>
    <row r="111" spans="1:9" ht="15" thickBot="1" x14ac:dyDescent="0.2">
      <c r="A111" s="97" t="s">
        <v>1599</v>
      </c>
      <c r="B111" s="98" t="s">
        <v>19</v>
      </c>
      <c r="C111" s="98"/>
      <c r="D111" s="99">
        <v>44403</v>
      </c>
      <c r="E111" s="98" t="s">
        <v>1502</v>
      </c>
      <c r="F111" s="99">
        <v>44403</v>
      </c>
      <c r="G111" s="98" t="s">
        <v>1502</v>
      </c>
      <c r="H111" s="98" t="s">
        <v>1510</v>
      </c>
      <c r="I111" s="99">
        <v>44403</v>
      </c>
    </row>
    <row r="112" spans="1:9" ht="15" thickBot="1" x14ac:dyDescent="0.2">
      <c r="A112" s="94" t="s">
        <v>1600</v>
      </c>
      <c r="B112" s="95" t="s">
        <v>19</v>
      </c>
      <c r="C112" s="95"/>
      <c r="D112" s="96">
        <v>44403</v>
      </c>
      <c r="E112" s="95" t="s">
        <v>1502</v>
      </c>
      <c r="F112" s="96">
        <v>44404</v>
      </c>
      <c r="G112" s="95" t="s">
        <v>1502</v>
      </c>
      <c r="H112" s="95" t="s">
        <v>1510</v>
      </c>
      <c r="I112" s="96">
        <v>44404</v>
      </c>
    </row>
    <row r="113" spans="1:9" ht="15" thickBot="1" x14ac:dyDescent="0.2">
      <c r="A113" s="97" t="s">
        <v>1601</v>
      </c>
      <c r="B113" s="98" t="s">
        <v>19</v>
      </c>
      <c r="C113" s="98"/>
      <c r="D113" s="99">
        <v>44403</v>
      </c>
      <c r="E113" s="98" t="s">
        <v>1502</v>
      </c>
      <c r="F113" s="99">
        <v>44404</v>
      </c>
      <c r="G113" s="98" t="s">
        <v>1502</v>
      </c>
      <c r="H113" s="98" t="s">
        <v>1510</v>
      </c>
      <c r="I113" s="99">
        <v>44404</v>
      </c>
    </row>
    <row r="114" spans="1:9" ht="15" thickBot="1" x14ac:dyDescent="0.2">
      <c r="A114" s="94" t="s">
        <v>1602</v>
      </c>
      <c r="B114" s="95" t="s">
        <v>19</v>
      </c>
      <c r="C114" s="95"/>
      <c r="D114" s="96">
        <v>44403</v>
      </c>
      <c r="E114" s="95" t="s">
        <v>1502</v>
      </c>
      <c r="F114" s="96">
        <v>44404</v>
      </c>
      <c r="G114" s="95" t="s">
        <v>1502</v>
      </c>
      <c r="H114" s="95" t="s">
        <v>1510</v>
      </c>
      <c r="I114" s="96">
        <v>44404</v>
      </c>
    </row>
    <row r="115" spans="1:9" ht="15" thickBot="1" x14ac:dyDescent="0.2">
      <c r="A115" s="97" t="s">
        <v>1603</v>
      </c>
      <c r="B115" s="98" t="s">
        <v>19</v>
      </c>
      <c r="C115" s="98"/>
      <c r="D115" s="99">
        <v>44403</v>
      </c>
      <c r="E115" s="98" t="s">
        <v>1502</v>
      </c>
      <c r="F115" s="99">
        <v>44404</v>
      </c>
      <c r="G115" s="98" t="s">
        <v>1502</v>
      </c>
      <c r="H115" s="98" t="s">
        <v>1510</v>
      </c>
      <c r="I115" s="99">
        <v>44404</v>
      </c>
    </row>
    <row r="116" spans="1:9" ht="15" thickBot="1" x14ac:dyDescent="0.2">
      <c r="A116" s="94" t="s">
        <v>1604</v>
      </c>
      <c r="B116" s="95" t="s">
        <v>19</v>
      </c>
      <c r="C116" s="95"/>
      <c r="D116" s="96">
        <v>44403</v>
      </c>
      <c r="E116" s="95" t="s">
        <v>1502</v>
      </c>
      <c r="F116" s="96">
        <v>44404</v>
      </c>
      <c r="G116" s="95" t="s">
        <v>1502</v>
      </c>
      <c r="H116" s="95" t="s">
        <v>1510</v>
      </c>
      <c r="I116" s="96">
        <v>44404</v>
      </c>
    </row>
    <row r="117" spans="1:9" ht="15" thickBot="1" x14ac:dyDescent="0.2">
      <c r="A117" s="97" t="s">
        <v>1605</v>
      </c>
      <c r="B117" s="98" t="s">
        <v>19</v>
      </c>
      <c r="C117" s="98"/>
      <c r="D117" s="99">
        <v>44404</v>
      </c>
      <c r="E117" s="98" t="s">
        <v>1513</v>
      </c>
      <c r="F117" s="99">
        <v>44410</v>
      </c>
      <c r="G117" s="98" t="s">
        <v>1502</v>
      </c>
      <c r="H117" s="98" t="s">
        <v>1510</v>
      </c>
      <c r="I117" s="99">
        <v>44404</v>
      </c>
    </row>
    <row r="118" spans="1:9" ht="15" thickBot="1" x14ac:dyDescent="0.2">
      <c r="A118" s="94" t="s">
        <v>1606</v>
      </c>
      <c r="B118" s="95" t="s">
        <v>19</v>
      </c>
      <c r="C118" s="95"/>
      <c r="D118" s="96">
        <v>44404</v>
      </c>
      <c r="E118" s="95" t="s">
        <v>1502</v>
      </c>
      <c r="F118" s="96">
        <v>44405</v>
      </c>
      <c r="G118" s="95" t="s">
        <v>1502</v>
      </c>
      <c r="H118" s="95" t="s">
        <v>1510</v>
      </c>
      <c r="I118" s="96">
        <v>44405</v>
      </c>
    </row>
    <row r="119" spans="1:9" ht="15" thickBot="1" x14ac:dyDescent="0.2">
      <c r="A119" s="97" t="s">
        <v>1607</v>
      </c>
      <c r="B119" s="98" t="s">
        <v>19</v>
      </c>
      <c r="C119" s="98"/>
      <c r="D119" s="99">
        <v>44404</v>
      </c>
      <c r="E119" s="98" t="s">
        <v>1502</v>
      </c>
      <c r="F119" s="99">
        <v>44404</v>
      </c>
      <c r="G119" s="98" t="s">
        <v>1502</v>
      </c>
      <c r="H119" s="98" t="s">
        <v>1510</v>
      </c>
      <c r="I119" s="99">
        <v>44404</v>
      </c>
    </row>
    <row r="120" spans="1:9" ht="15" thickBot="1" x14ac:dyDescent="0.2">
      <c r="A120" s="94" t="s">
        <v>1608</v>
      </c>
      <c r="B120" s="95" t="s">
        <v>19</v>
      </c>
      <c r="C120" s="95"/>
      <c r="D120" s="96">
        <v>44404</v>
      </c>
      <c r="E120" s="95" t="s">
        <v>1502</v>
      </c>
      <c r="F120" s="96">
        <v>44404</v>
      </c>
      <c r="G120" s="95" t="s">
        <v>1502</v>
      </c>
      <c r="H120" s="95" t="s">
        <v>1510</v>
      </c>
      <c r="I120" s="96">
        <v>44404</v>
      </c>
    </row>
    <row r="121" spans="1:9" ht="15" thickBot="1" x14ac:dyDescent="0.2">
      <c r="A121" s="97" t="s">
        <v>1609</v>
      </c>
      <c r="B121" s="98" t="s">
        <v>19</v>
      </c>
      <c r="C121" s="98"/>
      <c r="D121" s="99">
        <v>44404</v>
      </c>
      <c r="E121" s="98" t="s">
        <v>1502</v>
      </c>
      <c r="F121" s="99">
        <v>44404</v>
      </c>
      <c r="G121" s="98" t="s">
        <v>1502</v>
      </c>
      <c r="H121" s="98" t="s">
        <v>1510</v>
      </c>
      <c r="I121" s="99">
        <v>44404</v>
      </c>
    </row>
    <row r="122" spans="1:9" ht="15" thickBot="1" x14ac:dyDescent="0.2">
      <c r="A122" s="94" t="s">
        <v>1610</v>
      </c>
      <c r="B122" s="95" t="s">
        <v>19</v>
      </c>
      <c r="C122" s="95"/>
      <c r="D122" s="96">
        <v>44404</v>
      </c>
      <c r="E122" s="95" t="s">
        <v>1502</v>
      </c>
      <c r="F122" s="96">
        <v>44405</v>
      </c>
      <c r="G122" s="95" t="s">
        <v>1502</v>
      </c>
      <c r="H122" s="95" t="s">
        <v>1510</v>
      </c>
      <c r="I122" s="96">
        <v>44405</v>
      </c>
    </row>
    <row r="123" spans="1:9" ht="15" thickBot="1" x14ac:dyDescent="0.2">
      <c r="A123" s="97" t="s">
        <v>1611</v>
      </c>
      <c r="B123" s="98" t="s">
        <v>19</v>
      </c>
      <c r="C123" s="98"/>
      <c r="D123" s="99">
        <v>44404</v>
      </c>
      <c r="E123" s="98" t="s">
        <v>1502</v>
      </c>
      <c r="F123" s="99">
        <v>44405</v>
      </c>
      <c r="G123" s="98" t="s">
        <v>1502</v>
      </c>
      <c r="H123" s="98" t="s">
        <v>1510</v>
      </c>
      <c r="I123" s="99">
        <v>44405</v>
      </c>
    </row>
    <row r="124" spans="1:9" ht="15" thickBot="1" x14ac:dyDescent="0.2">
      <c r="A124" s="94" t="s">
        <v>1612</v>
      </c>
      <c r="B124" s="95" t="s">
        <v>19</v>
      </c>
      <c r="C124" s="95"/>
      <c r="D124" s="96">
        <v>44404</v>
      </c>
      <c r="E124" s="95" t="s">
        <v>1502</v>
      </c>
      <c r="F124" s="96">
        <v>44405</v>
      </c>
      <c r="G124" s="95" t="s">
        <v>1502</v>
      </c>
      <c r="H124" s="95" t="s">
        <v>1510</v>
      </c>
      <c r="I124" s="96">
        <v>44405</v>
      </c>
    </row>
    <row r="125" spans="1:9" ht="15" thickBot="1" x14ac:dyDescent="0.2">
      <c r="A125" s="97" t="s">
        <v>1613</v>
      </c>
      <c r="B125" s="98" t="s">
        <v>19</v>
      </c>
      <c r="C125" s="98"/>
      <c r="D125" s="99">
        <v>44405</v>
      </c>
      <c r="E125" s="98" t="s">
        <v>1502</v>
      </c>
      <c r="F125" s="99">
        <v>44405</v>
      </c>
      <c r="G125" s="98" t="s">
        <v>1502</v>
      </c>
      <c r="H125" s="98" t="s">
        <v>1510</v>
      </c>
      <c r="I125" s="99">
        <v>44405</v>
      </c>
    </row>
    <row r="126" spans="1:9" ht="15" thickBot="1" x14ac:dyDescent="0.2">
      <c r="A126" s="94" t="s">
        <v>1614</v>
      </c>
      <c r="B126" s="95" t="s">
        <v>19</v>
      </c>
      <c r="C126" s="95"/>
      <c r="D126" s="96">
        <v>44405</v>
      </c>
      <c r="E126" s="95" t="s">
        <v>1502</v>
      </c>
      <c r="F126" s="96">
        <v>44406</v>
      </c>
      <c r="G126" s="95" t="s">
        <v>1502</v>
      </c>
      <c r="H126" s="95" t="s">
        <v>1510</v>
      </c>
      <c r="I126" s="96">
        <v>44406</v>
      </c>
    </row>
    <row r="127" spans="1:9" ht="15" thickBot="1" x14ac:dyDescent="0.2">
      <c r="A127" s="97" t="s">
        <v>1615</v>
      </c>
      <c r="B127" s="98" t="s">
        <v>19</v>
      </c>
      <c r="C127" s="98"/>
      <c r="D127" s="99">
        <v>44405</v>
      </c>
      <c r="E127" s="98" t="s">
        <v>1502</v>
      </c>
      <c r="F127" s="99">
        <v>44406</v>
      </c>
      <c r="G127" s="98" t="s">
        <v>1502</v>
      </c>
      <c r="H127" s="98" t="s">
        <v>1510</v>
      </c>
      <c r="I127" s="99">
        <v>44406</v>
      </c>
    </row>
    <row r="128" spans="1:9" ht="15" thickBot="1" x14ac:dyDescent="0.2">
      <c r="A128" s="94" t="s">
        <v>1616</v>
      </c>
      <c r="B128" s="95" t="s">
        <v>19</v>
      </c>
      <c r="C128" s="95"/>
      <c r="D128" s="96">
        <v>44405</v>
      </c>
      <c r="E128" s="95" t="s">
        <v>1502</v>
      </c>
      <c r="F128" s="96">
        <v>44406</v>
      </c>
      <c r="G128" s="95" t="s">
        <v>1502</v>
      </c>
      <c r="H128" s="95" t="s">
        <v>1510</v>
      </c>
      <c r="I128" s="96">
        <v>44406</v>
      </c>
    </row>
    <row r="129" spans="1:9" ht="15" thickBot="1" x14ac:dyDescent="0.2">
      <c r="A129" s="97" t="s">
        <v>1617</v>
      </c>
      <c r="B129" s="98" t="s">
        <v>19</v>
      </c>
      <c r="C129" s="98"/>
      <c r="D129" s="99">
        <v>44405</v>
      </c>
      <c r="E129" s="98" t="s">
        <v>1502</v>
      </c>
      <c r="F129" s="99">
        <v>44406</v>
      </c>
      <c r="G129" s="98" t="s">
        <v>1502</v>
      </c>
      <c r="H129" s="98" t="s">
        <v>1510</v>
      </c>
      <c r="I129" s="99">
        <v>44406</v>
      </c>
    </row>
    <row r="130" spans="1:9" ht="15" thickBot="1" x14ac:dyDescent="0.2">
      <c r="A130" s="94" t="s">
        <v>1618</v>
      </c>
      <c r="B130" s="95" t="s">
        <v>19</v>
      </c>
      <c r="C130" s="95"/>
      <c r="D130" s="96">
        <v>44407</v>
      </c>
      <c r="E130" s="95" t="s">
        <v>1502</v>
      </c>
      <c r="F130" s="96">
        <v>44407</v>
      </c>
      <c r="G130" s="95" t="s">
        <v>1502</v>
      </c>
      <c r="H130" s="95" t="s">
        <v>1510</v>
      </c>
      <c r="I130" s="96">
        <v>44407</v>
      </c>
    </row>
    <row r="131" spans="1:9" ht="15" thickBot="1" x14ac:dyDescent="0.2">
      <c r="A131" s="97" t="s">
        <v>1619</v>
      </c>
      <c r="B131" s="98" t="s">
        <v>19</v>
      </c>
      <c r="C131" s="98"/>
      <c r="D131" s="99">
        <v>44407</v>
      </c>
      <c r="E131" s="98" t="s">
        <v>1502</v>
      </c>
      <c r="F131" s="99">
        <v>44407</v>
      </c>
      <c r="G131" s="98" t="s">
        <v>1502</v>
      </c>
      <c r="H131" s="98" t="s">
        <v>1510</v>
      </c>
      <c r="I131" s="99">
        <v>44407</v>
      </c>
    </row>
    <row r="132" spans="1:9" ht="15" thickBot="1" x14ac:dyDescent="0.2">
      <c r="A132" s="94" t="s">
        <v>1620</v>
      </c>
      <c r="B132" s="95" t="s">
        <v>19</v>
      </c>
      <c r="C132" s="95"/>
      <c r="D132" s="96">
        <v>44407</v>
      </c>
      <c r="E132" s="95" t="s">
        <v>1502</v>
      </c>
      <c r="F132" s="96">
        <v>44407</v>
      </c>
      <c r="G132" s="95" t="s">
        <v>1502</v>
      </c>
      <c r="H132" s="95" t="s">
        <v>1510</v>
      </c>
      <c r="I132" s="96">
        <v>44407</v>
      </c>
    </row>
    <row r="133" spans="1:9" x14ac:dyDescent="0.15">
      <c r="A133" s="1475"/>
      <c r="B133" s="1475"/>
      <c r="C133" s="1475"/>
      <c r="D133" s="1475"/>
      <c r="E133" s="1475"/>
      <c r="F133" s="1475"/>
      <c r="G133" s="1475"/>
      <c r="H133" s="1475"/>
      <c r="I133" s="1475"/>
    </row>
    <row r="134" spans="1:9" ht="18" customHeight="1" thickBot="1" x14ac:dyDescent="0.2">
      <c r="A134" s="1474" t="s">
        <v>1490</v>
      </c>
      <c r="B134" s="1474"/>
      <c r="C134" s="1474"/>
      <c r="D134" s="1474"/>
      <c r="E134" s="1474"/>
      <c r="F134" s="1474"/>
      <c r="G134" s="1474"/>
      <c r="H134" s="1474"/>
      <c r="I134" s="1474"/>
    </row>
    <row r="135" spans="1:9" ht="14" thickBot="1" x14ac:dyDescent="0.2">
      <c r="A135" s="93" t="s">
        <v>1492</v>
      </c>
      <c r="B135" s="93" t="s">
        <v>1493</v>
      </c>
      <c r="C135" s="93" t="s">
        <v>1494</v>
      </c>
      <c r="D135" s="93" t="s">
        <v>1495</v>
      </c>
      <c r="E135" s="93" t="s">
        <v>1496</v>
      </c>
      <c r="F135" s="93" t="s">
        <v>1497</v>
      </c>
      <c r="G135" s="93" t="s">
        <v>1498</v>
      </c>
      <c r="H135" s="93" t="s">
        <v>1499</v>
      </c>
      <c r="I135" s="93" t="s">
        <v>1500</v>
      </c>
    </row>
    <row r="136" spans="1:9" ht="15" thickBot="1" x14ac:dyDescent="0.2">
      <c r="A136" s="94" t="s">
        <v>1621</v>
      </c>
      <c r="B136" s="95" t="s">
        <v>19</v>
      </c>
      <c r="C136" s="95"/>
      <c r="D136" s="96">
        <v>44272</v>
      </c>
      <c r="E136" s="95" t="s">
        <v>1502</v>
      </c>
      <c r="F136" s="96">
        <v>44406</v>
      </c>
      <c r="G136" s="95" t="s">
        <v>1502</v>
      </c>
      <c r="H136" s="95" t="s">
        <v>1510</v>
      </c>
      <c r="I136" s="96">
        <v>44406</v>
      </c>
    </row>
    <row r="137" spans="1:9" ht="15" thickBot="1" x14ac:dyDescent="0.2">
      <c r="A137" s="97" t="s">
        <v>1622</v>
      </c>
      <c r="B137" s="98" t="s">
        <v>19</v>
      </c>
      <c r="C137" s="98"/>
      <c r="D137" s="99">
        <v>44363</v>
      </c>
      <c r="E137" s="98" t="s">
        <v>1502</v>
      </c>
      <c r="F137" s="99">
        <v>44379</v>
      </c>
      <c r="G137" s="98" t="s">
        <v>1502</v>
      </c>
      <c r="H137" s="98" t="s">
        <v>1510</v>
      </c>
      <c r="I137" s="99">
        <v>44379</v>
      </c>
    </row>
    <row r="138" spans="1:9" ht="15" thickBot="1" x14ac:dyDescent="0.2">
      <c r="A138" s="94" t="s">
        <v>1623</v>
      </c>
      <c r="B138" s="95" t="s">
        <v>19</v>
      </c>
      <c r="C138" s="95"/>
      <c r="D138" s="96">
        <v>44369</v>
      </c>
      <c r="E138" s="95" t="s">
        <v>1502</v>
      </c>
      <c r="F138" s="96">
        <v>44379</v>
      </c>
      <c r="G138" s="95" t="s">
        <v>1502</v>
      </c>
      <c r="H138" s="95" t="s">
        <v>1510</v>
      </c>
      <c r="I138" s="96">
        <v>44379</v>
      </c>
    </row>
    <row r="139" spans="1:9" ht="15" thickBot="1" x14ac:dyDescent="0.2">
      <c r="A139" s="97" t="s">
        <v>1624</v>
      </c>
      <c r="B139" s="98" t="s">
        <v>19</v>
      </c>
      <c r="C139" s="98"/>
      <c r="D139" s="99">
        <v>44375</v>
      </c>
      <c r="E139" s="98" t="s">
        <v>1502</v>
      </c>
      <c r="F139" s="99">
        <v>44379</v>
      </c>
      <c r="G139" s="98" t="s">
        <v>1502</v>
      </c>
      <c r="H139" s="98" t="s">
        <v>1510</v>
      </c>
      <c r="I139" s="99">
        <v>44379</v>
      </c>
    </row>
    <row r="140" spans="1:9" ht="15" thickBot="1" x14ac:dyDescent="0.2">
      <c r="A140" s="94" t="s">
        <v>1625</v>
      </c>
      <c r="B140" s="95" t="s">
        <v>19</v>
      </c>
      <c r="C140" s="95"/>
      <c r="D140" s="96">
        <v>44376</v>
      </c>
      <c r="E140" s="95" t="s">
        <v>1502</v>
      </c>
      <c r="F140" s="96">
        <v>44379</v>
      </c>
      <c r="G140" s="95" t="s">
        <v>1502</v>
      </c>
      <c r="H140" s="95" t="s">
        <v>1510</v>
      </c>
      <c r="I140" s="96">
        <v>44379</v>
      </c>
    </row>
    <row r="141" spans="1:9" ht="15" thickBot="1" x14ac:dyDescent="0.2">
      <c r="A141" s="97" t="s">
        <v>1626</v>
      </c>
      <c r="B141" s="98" t="s">
        <v>19</v>
      </c>
      <c r="C141" s="98"/>
      <c r="D141" s="99">
        <v>44376</v>
      </c>
      <c r="E141" s="98" t="s">
        <v>1502</v>
      </c>
      <c r="F141" s="99">
        <v>44379</v>
      </c>
      <c r="G141" s="98" t="s">
        <v>1502</v>
      </c>
      <c r="H141" s="98" t="s">
        <v>1510</v>
      </c>
      <c r="I141" s="99">
        <v>44379</v>
      </c>
    </row>
    <row r="142" spans="1:9" ht="15" thickBot="1" x14ac:dyDescent="0.2">
      <c r="A142" s="94" t="s">
        <v>1627</v>
      </c>
      <c r="B142" s="95" t="s">
        <v>19</v>
      </c>
      <c r="C142" s="95"/>
      <c r="D142" s="96">
        <v>44377</v>
      </c>
      <c r="E142" s="95" t="s">
        <v>1502</v>
      </c>
      <c r="F142" s="96">
        <v>44379</v>
      </c>
      <c r="G142" s="95" t="s">
        <v>1502</v>
      </c>
      <c r="H142" s="95" t="s">
        <v>1510</v>
      </c>
      <c r="I142" s="96">
        <v>44379</v>
      </c>
    </row>
    <row r="143" spans="1:9" ht="15" thickBot="1" x14ac:dyDescent="0.2">
      <c r="A143" s="97" t="s">
        <v>1628</v>
      </c>
      <c r="B143" s="98" t="s">
        <v>19</v>
      </c>
      <c r="C143" s="98"/>
      <c r="D143" s="99">
        <v>44377</v>
      </c>
      <c r="E143" s="98" t="s">
        <v>1502</v>
      </c>
      <c r="F143" s="99">
        <v>44378</v>
      </c>
      <c r="G143" s="98" t="s">
        <v>1502</v>
      </c>
      <c r="H143" s="98" t="s">
        <v>1510</v>
      </c>
      <c r="I143" s="99">
        <v>44378</v>
      </c>
    </row>
    <row r="144" spans="1:9" ht="15" thickBot="1" x14ac:dyDescent="0.2">
      <c r="A144" s="94" t="s">
        <v>1629</v>
      </c>
      <c r="B144" s="95" t="s">
        <v>19</v>
      </c>
      <c r="C144" s="95"/>
      <c r="D144" s="96">
        <v>44377</v>
      </c>
      <c r="E144" s="95" t="s">
        <v>1502</v>
      </c>
      <c r="F144" s="96">
        <v>44378</v>
      </c>
      <c r="G144" s="95" t="s">
        <v>1502</v>
      </c>
      <c r="H144" s="95" t="s">
        <v>1510</v>
      </c>
      <c r="I144" s="96">
        <v>44378</v>
      </c>
    </row>
    <row r="145" spans="1:9" ht="15" thickBot="1" x14ac:dyDescent="0.2">
      <c r="A145" s="97" t="s">
        <v>1630</v>
      </c>
      <c r="B145" s="98" t="s">
        <v>19</v>
      </c>
      <c r="C145" s="98"/>
      <c r="D145" s="99">
        <v>44378</v>
      </c>
      <c r="E145" s="98" t="s">
        <v>1513</v>
      </c>
      <c r="F145" s="99">
        <v>44397</v>
      </c>
      <c r="G145" s="98" t="s">
        <v>1502</v>
      </c>
      <c r="H145" s="98" t="s">
        <v>1510</v>
      </c>
      <c r="I145" s="99">
        <v>44379</v>
      </c>
    </row>
    <row r="146" spans="1:9" ht="15" thickBot="1" x14ac:dyDescent="0.2">
      <c r="A146" s="94" t="s">
        <v>1631</v>
      </c>
      <c r="B146" s="95" t="s">
        <v>19</v>
      </c>
      <c r="C146" s="95"/>
      <c r="D146" s="96">
        <v>44378</v>
      </c>
      <c r="E146" s="95" t="s">
        <v>1502</v>
      </c>
      <c r="F146" s="96">
        <v>44378</v>
      </c>
      <c r="G146" s="95" t="s">
        <v>1502</v>
      </c>
      <c r="H146" s="95" t="s">
        <v>1510</v>
      </c>
      <c r="I146" s="96">
        <v>44378</v>
      </c>
    </row>
    <row r="147" spans="1:9" ht="15" thickBot="1" x14ac:dyDescent="0.2">
      <c r="A147" s="97" t="s">
        <v>1632</v>
      </c>
      <c r="B147" s="98" t="s">
        <v>19</v>
      </c>
      <c r="C147" s="98"/>
      <c r="D147" s="99">
        <v>44379</v>
      </c>
      <c r="E147" s="98" t="s">
        <v>1502</v>
      </c>
      <c r="F147" s="99">
        <v>44386</v>
      </c>
      <c r="G147" s="98" t="s">
        <v>1502</v>
      </c>
      <c r="H147" s="98" t="s">
        <v>1510</v>
      </c>
      <c r="I147" s="99">
        <v>44386</v>
      </c>
    </row>
    <row r="148" spans="1:9" ht="15" thickBot="1" x14ac:dyDescent="0.2">
      <c r="A148" s="94" t="s">
        <v>1633</v>
      </c>
      <c r="B148" s="95" t="s">
        <v>19</v>
      </c>
      <c r="C148" s="95"/>
      <c r="D148" s="96">
        <v>44379</v>
      </c>
      <c r="E148" s="95" t="s">
        <v>1502</v>
      </c>
      <c r="F148" s="96">
        <v>44383</v>
      </c>
      <c r="G148" s="95" t="s">
        <v>1502</v>
      </c>
      <c r="H148" s="95" t="s">
        <v>1510</v>
      </c>
      <c r="I148" s="96">
        <v>44383</v>
      </c>
    </row>
    <row r="149" spans="1:9" ht="15" thickBot="1" x14ac:dyDescent="0.2">
      <c r="A149" s="97" t="s">
        <v>1634</v>
      </c>
      <c r="B149" s="98" t="s">
        <v>19</v>
      </c>
      <c r="C149" s="98"/>
      <c r="D149" s="99">
        <v>44379</v>
      </c>
      <c r="E149" s="98" t="s">
        <v>1502</v>
      </c>
      <c r="F149" s="99">
        <v>44383</v>
      </c>
      <c r="G149" s="98" t="s">
        <v>1502</v>
      </c>
      <c r="H149" s="98" t="s">
        <v>1510</v>
      </c>
      <c r="I149" s="99">
        <v>44383</v>
      </c>
    </row>
    <row r="150" spans="1:9" ht="15" thickBot="1" x14ac:dyDescent="0.2">
      <c r="A150" s="94" t="s">
        <v>1635</v>
      </c>
      <c r="B150" s="95" t="s">
        <v>19</v>
      </c>
      <c r="C150" s="95"/>
      <c r="D150" s="96">
        <v>44379</v>
      </c>
      <c r="E150" s="95" t="s">
        <v>1502</v>
      </c>
      <c r="F150" s="96">
        <v>44386</v>
      </c>
      <c r="G150" s="95" t="s">
        <v>1502</v>
      </c>
      <c r="H150" s="95" t="s">
        <v>1510</v>
      </c>
      <c r="I150" s="96">
        <v>44386</v>
      </c>
    </row>
    <row r="151" spans="1:9" ht="15" thickBot="1" x14ac:dyDescent="0.2">
      <c r="A151" s="97" t="s">
        <v>1636</v>
      </c>
      <c r="B151" s="98" t="s">
        <v>19</v>
      </c>
      <c r="C151" s="98"/>
      <c r="D151" s="99">
        <v>44379</v>
      </c>
      <c r="E151" s="98" t="s">
        <v>1502</v>
      </c>
      <c r="F151" s="99">
        <v>44379</v>
      </c>
      <c r="G151" s="98" t="s">
        <v>1502</v>
      </c>
      <c r="H151" s="98" t="s">
        <v>1510</v>
      </c>
      <c r="I151" s="99">
        <v>44379</v>
      </c>
    </row>
    <row r="152" spans="1:9" ht="15" thickBot="1" x14ac:dyDescent="0.2">
      <c r="A152" s="94" t="s">
        <v>1637</v>
      </c>
      <c r="B152" s="95" t="s">
        <v>19</v>
      </c>
      <c r="C152" s="95"/>
      <c r="D152" s="96">
        <v>44379</v>
      </c>
      <c r="E152" s="95" t="s">
        <v>1513</v>
      </c>
      <c r="F152" s="96">
        <v>44397</v>
      </c>
      <c r="G152" s="95" t="s">
        <v>1502</v>
      </c>
      <c r="H152" s="95" t="s">
        <v>1510</v>
      </c>
      <c r="I152" s="96">
        <v>44379</v>
      </c>
    </row>
    <row r="153" spans="1:9" ht="15" thickBot="1" x14ac:dyDescent="0.2">
      <c r="A153" s="97" t="s">
        <v>1638</v>
      </c>
      <c r="B153" s="98" t="s">
        <v>19</v>
      </c>
      <c r="C153" s="98"/>
      <c r="D153" s="99">
        <v>44379</v>
      </c>
      <c r="E153" s="98" t="s">
        <v>1513</v>
      </c>
      <c r="F153" s="99">
        <v>44411</v>
      </c>
      <c r="G153" s="98" t="s">
        <v>1502</v>
      </c>
      <c r="H153" s="98" t="s">
        <v>1510</v>
      </c>
      <c r="I153" s="99">
        <v>44384</v>
      </c>
    </row>
    <row r="154" spans="1:9" ht="15" thickBot="1" x14ac:dyDescent="0.2">
      <c r="A154" s="94" t="s">
        <v>1639</v>
      </c>
      <c r="B154" s="95" t="s">
        <v>19</v>
      </c>
      <c r="C154" s="95"/>
      <c r="D154" s="96">
        <v>44383</v>
      </c>
      <c r="E154" s="95" t="s">
        <v>1502</v>
      </c>
      <c r="F154" s="96">
        <v>44383</v>
      </c>
      <c r="G154" s="95" t="s">
        <v>1502</v>
      </c>
      <c r="H154" s="95" t="s">
        <v>1510</v>
      </c>
      <c r="I154" s="96">
        <v>44383</v>
      </c>
    </row>
    <row r="155" spans="1:9" ht="15" thickBot="1" x14ac:dyDescent="0.2">
      <c r="A155" s="97" t="s">
        <v>1640</v>
      </c>
      <c r="B155" s="98" t="s">
        <v>19</v>
      </c>
      <c r="C155" s="98"/>
      <c r="D155" s="99">
        <v>44383</v>
      </c>
      <c r="E155" s="98" t="s">
        <v>1502</v>
      </c>
      <c r="F155" s="99">
        <v>44383</v>
      </c>
      <c r="G155" s="98" t="s">
        <v>1502</v>
      </c>
      <c r="H155" s="98" t="s">
        <v>1510</v>
      </c>
      <c r="I155" s="99">
        <v>44383</v>
      </c>
    </row>
    <row r="156" spans="1:9" ht="15" thickBot="1" x14ac:dyDescent="0.2">
      <c r="A156" s="94" t="s">
        <v>1641</v>
      </c>
      <c r="B156" s="95" t="s">
        <v>19</v>
      </c>
      <c r="C156" s="95"/>
      <c r="D156" s="96">
        <v>44383</v>
      </c>
      <c r="E156" s="95" t="s">
        <v>1502</v>
      </c>
      <c r="F156" s="96">
        <v>44384</v>
      </c>
      <c r="G156" s="95" t="s">
        <v>1502</v>
      </c>
      <c r="H156" s="95" t="s">
        <v>1510</v>
      </c>
      <c r="I156" s="96">
        <v>44384</v>
      </c>
    </row>
    <row r="157" spans="1:9" ht="15" thickBot="1" x14ac:dyDescent="0.2">
      <c r="A157" s="97" t="s">
        <v>1642</v>
      </c>
      <c r="B157" s="98" t="s">
        <v>19</v>
      </c>
      <c r="C157" s="98"/>
      <c r="D157" s="99">
        <v>44384</v>
      </c>
      <c r="E157" s="98" t="s">
        <v>1502</v>
      </c>
      <c r="F157" s="99">
        <v>44384</v>
      </c>
      <c r="G157" s="98" t="s">
        <v>1502</v>
      </c>
      <c r="H157" s="98" t="s">
        <v>1510</v>
      </c>
      <c r="I157" s="99">
        <v>44384</v>
      </c>
    </row>
    <row r="158" spans="1:9" ht="15" thickBot="1" x14ac:dyDescent="0.2">
      <c r="A158" s="94" t="s">
        <v>1643</v>
      </c>
      <c r="B158" s="95" t="s">
        <v>19</v>
      </c>
      <c r="C158" s="95"/>
      <c r="D158" s="96">
        <v>44384</v>
      </c>
      <c r="E158" s="95" t="s">
        <v>1513</v>
      </c>
      <c r="F158" s="96">
        <v>44404</v>
      </c>
      <c r="G158" s="95" t="s">
        <v>1502</v>
      </c>
      <c r="H158" s="95" t="s">
        <v>1510</v>
      </c>
      <c r="I158" s="96">
        <v>44384</v>
      </c>
    </row>
    <row r="159" spans="1:9" ht="15" thickBot="1" x14ac:dyDescent="0.2">
      <c r="A159" s="97" t="s">
        <v>1644</v>
      </c>
      <c r="B159" s="98" t="s">
        <v>19</v>
      </c>
      <c r="C159" s="98"/>
      <c r="D159" s="99">
        <v>44384</v>
      </c>
      <c r="E159" s="98" t="s">
        <v>1513</v>
      </c>
      <c r="F159" s="99">
        <v>44392</v>
      </c>
      <c r="G159" s="98" t="s">
        <v>1502</v>
      </c>
      <c r="H159" s="98" t="s">
        <v>1510</v>
      </c>
      <c r="I159" s="99">
        <v>44384</v>
      </c>
    </row>
    <row r="160" spans="1:9" ht="15" thickBot="1" x14ac:dyDescent="0.2">
      <c r="A160" s="94" t="s">
        <v>1645</v>
      </c>
      <c r="B160" s="95" t="s">
        <v>19</v>
      </c>
      <c r="C160" s="95"/>
      <c r="D160" s="96">
        <v>44384</v>
      </c>
      <c r="E160" s="95" t="s">
        <v>1502</v>
      </c>
      <c r="F160" s="96">
        <v>44384</v>
      </c>
      <c r="G160" s="95" t="s">
        <v>1502</v>
      </c>
      <c r="H160" s="95" t="s">
        <v>1510</v>
      </c>
      <c r="I160" s="96">
        <v>44384</v>
      </c>
    </row>
    <row r="161" spans="1:9" ht="15" thickBot="1" x14ac:dyDescent="0.2">
      <c r="A161" s="97" t="s">
        <v>1646</v>
      </c>
      <c r="B161" s="98" t="s">
        <v>19</v>
      </c>
      <c r="C161" s="98"/>
      <c r="D161" s="99">
        <v>44384</v>
      </c>
      <c r="E161" s="98" t="s">
        <v>1513</v>
      </c>
      <c r="F161" s="99">
        <v>44398</v>
      </c>
      <c r="G161" s="98" t="s">
        <v>1502</v>
      </c>
      <c r="H161" s="98" t="s">
        <v>1510</v>
      </c>
      <c r="I161" s="99">
        <v>44386</v>
      </c>
    </row>
    <row r="162" spans="1:9" ht="15" thickBot="1" x14ac:dyDescent="0.2">
      <c r="A162" s="94" t="s">
        <v>1647</v>
      </c>
      <c r="B162" s="95" t="s">
        <v>19</v>
      </c>
      <c r="C162" s="95"/>
      <c r="D162" s="96">
        <v>44384</v>
      </c>
      <c r="E162" s="95" t="s">
        <v>1513</v>
      </c>
      <c r="F162" s="96">
        <v>44414</v>
      </c>
      <c r="G162" s="95" t="s">
        <v>1502</v>
      </c>
      <c r="H162" s="95" t="s">
        <v>1510</v>
      </c>
      <c r="I162" s="96">
        <v>44386</v>
      </c>
    </row>
    <row r="163" spans="1:9" ht="15" thickBot="1" x14ac:dyDescent="0.2">
      <c r="A163" s="97" t="s">
        <v>1648</v>
      </c>
      <c r="B163" s="98" t="s">
        <v>19</v>
      </c>
      <c r="C163" s="98"/>
      <c r="D163" s="99">
        <v>44384</v>
      </c>
      <c r="E163" s="98" t="s">
        <v>1513</v>
      </c>
      <c r="F163" s="99">
        <v>44406</v>
      </c>
      <c r="G163" s="98" t="s">
        <v>1502</v>
      </c>
      <c r="H163" s="98" t="s">
        <v>1510</v>
      </c>
      <c r="I163" s="99">
        <v>44385</v>
      </c>
    </row>
    <row r="164" spans="1:9" ht="15" thickBot="1" x14ac:dyDescent="0.2">
      <c r="A164" s="94" t="s">
        <v>1649</v>
      </c>
      <c r="B164" s="95" t="s">
        <v>19</v>
      </c>
      <c r="C164" s="95"/>
      <c r="D164" s="96">
        <v>44384</v>
      </c>
      <c r="E164" s="95" t="s">
        <v>1502</v>
      </c>
      <c r="F164" s="96">
        <v>44384</v>
      </c>
      <c r="G164" s="95" t="s">
        <v>1502</v>
      </c>
      <c r="H164" s="95" t="s">
        <v>1510</v>
      </c>
      <c r="I164" s="96">
        <v>44384</v>
      </c>
    </row>
    <row r="165" spans="1:9" ht="15" thickBot="1" x14ac:dyDescent="0.2">
      <c r="A165" s="97" t="s">
        <v>1650</v>
      </c>
      <c r="B165" s="98" t="s">
        <v>19</v>
      </c>
      <c r="C165" s="98"/>
      <c r="D165" s="99">
        <v>44384</v>
      </c>
      <c r="E165" s="98" t="s">
        <v>1502</v>
      </c>
      <c r="F165" s="99">
        <v>44384</v>
      </c>
      <c r="G165" s="98" t="s">
        <v>1502</v>
      </c>
      <c r="H165" s="98" t="s">
        <v>1510</v>
      </c>
      <c r="I165" s="99">
        <v>44384</v>
      </c>
    </row>
    <row r="166" spans="1:9" ht="15" thickBot="1" x14ac:dyDescent="0.2">
      <c r="A166" s="94" t="s">
        <v>1651</v>
      </c>
      <c r="B166" s="95" t="s">
        <v>19</v>
      </c>
      <c r="C166" s="95"/>
      <c r="D166" s="96">
        <v>44384</v>
      </c>
      <c r="E166" s="95" t="s">
        <v>1502</v>
      </c>
      <c r="F166" s="96">
        <v>44384</v>
      </c>
      <c r="G166" s="95" t="s">
        <v>1502</v>
      </c>
      <c r="H166" s="95" t="s">
        <v>1510</v>
      </c>
      <c r="I166" s="96">
        <v>44384</v>
      </c>
    </row>
    <row r="167" spans="1:9" ht="15" thickBot="1" x14ac:dyDescent="0.2">
      <c r="A167" s="97" t="s">
        <v>1652</v>
      </c>
      <c r="B167" s="98" t="s">
        <v>19</v>
      </c>
      <c r="C167" s="98"/>
      <c r="D167" s="99">
        <v>44384</v>
      </c>
      <c r="E167" s="98" t="s">
        <v>1502</v>
      </c>
      <c r="F167" s="99">
        <v>44384</v>
      </c>
      <c r="G167" s="98" t="s">
        <v>1502</v>
      </c>
      <c r="H167" s="98" t="s">
        <v>1510</v>
      </c>
      <c r="I167" s="99">
        <v>44384</v>
      </c>
    </row>
    <row r="168" spans="1:9" ht="15" thickBot="1" x14ac:dyDescent="0.2">
      <c r="A168" s="94" t="s">
        <v>1653</v>
      </c>
      <c r="B168" s="95" t="s">
        <v>19</v>
      </c>
      <c r="C168" s="95"/>
      <c r="D168" s="96">
        <v>44384</v>
      </c>
      <c r="E168" s="95" t="s">
        <v>1502</v>
      </c>
      <c r="F168" s="96">
        <v>44384</v>
      </c>
      <c r="G168" s="95" t="s">
        <v>1502</v>
      </c>
      <c r="H168" s="95" t="s">
        <v>1510</v>
      </c>
      <c r="I168" s="96">
        <v>44384</v>
      </c>
    </row>
    <row r="169" spans="1:9" ht="15" thickBot="1" x14ac:dyDescent="0.2">
      <c r="A169" s="97" t="s">
        <v>1654</v>
      </c>
      <c r="B169" s="98" t="s">
        <v>19</v>
      </c>
      <c r="C169" s="98"/>
      <c r="D169" s="99">
        <v>44384</v>
      </c>
      <c r="E169" s="98" t="s">
        <v>1502</v>
      </c>
      <c r="F169" s="99">
        <v>44384</v>
      </c>
      <c r="G169" s="98" t="s">
        <v>1502</v>
      </c>
      <c r="H169" s="98" t="s">
        <v>1510</v>
      </c>
      <c r="I169" s="99">
        <v>44384</v>
      </c>
    </row>
    <row r="170" spans="1:9" ht="15" thickBot="1" x14ac:dyDescent="0.2">
      <c r="A170" s="94" t="s">
        <v>1655</v>
      </c>
      <c r="B170" s="95" t="s">
        <v>19</v>
      </c>
      <c r="C170" s="95"/>
      <c r="D170" s="96">
        <v>44384</v>
      </c>
      <c r="E170" s="95" t="s">
        <v>1502</v>
      </c>
      <c r="F170" s="96">
        <v>44384</v>
      </c>
      <c r="G170" s="95" t="s">
        <v>1502</v>
      </c>
      <c r="H170" s="95" t="s">
        <v>1510</v>
      </c>
      <c r="I170" s="96">
        <v>44384</v>
      </c>
    </row>
    <row r="171" spans="1:9" ht="15" thickBot="1" x14ac:dyDescent="0.2">
      <c r="A171" s="97" t="s">
        <v>1656</v>
      </c>
      <c r="B171" s="98" t="s">
        <v>19</v>
      </c>
      <c r="C171" s="98"/>
      <c r="D171" s="99">
        <v>44384</v>
      </c>
      <c r="E171" s="98" t="s">
        <v>1502</v>
      </c>
      <c r="F171" s="99">
        <v>44386</v>
      </c>
      <c r="G171" s="98" t="s">
        <v>1502</v>
      </c>
      <c r="H171" s="98" t="s">
        <v>1510</v>
      </c>
      <c r="I171" s="99">
        <v>44386</v>
      </c>
    </row>
    <row r="172" spans="1:9" ht="15" thickBot="1" x14ac:dyDescent="0.2">
      <c r="A172" s="94" t="s">
        <v>1657</v>
      </c>
      <c r="B172" s="95" t="s">
        <v>19</v>
      </c>
      <c r="C172" s="95"/>
      <c r="D172" s="96">
        <v>44384</v>
      </c>
      <c r="E172" s="95" t="s">
        <v>1502</v>
      </c>
      <c r="F172" s="96">
        <v>44384</v>
      </c>
      <c r="G172" s="95" t="s">
        <v>1502</v>
      </c>
      <c r="H172" s="95" t="s">
        <v>1510</v>
      </c>
      <c r="I172" s="96">
        <v>44384</v>
      </c>
    </row>
    <row r="173" spans="1:9" ht="15" thickBot="1" x14ac:dyDescent="0.2">
      <c r="A173" s="97" t="s">
        <v>1658</v>
      </c>
      <c r="B173" s="98" t="s">
        <v>19</v>
      </c>
      <c r="C173" s="98"/>
      <c r="D173" s="99">
        <v>44384</v>
      </c>
      <c r="E173" s="98" t="s">
        <v>1502</v>
      </c>
      <c r="F173" s="99">
        <v>44384</v>
      </c>
      <c r="G173" s="98" t="s">
        <v>1502</v>
      </c>
      <c r="H173" s="98" t="s">
        <v>1510</v>
      </c>
      <c r="I173" s="99">
        <v>44384</v>
      </c>
    </row>
    <row r="174" spans="1:9" ht="15" thickBot="1" x14ac:dyDescent="0.2">
      <c r="A174" s="94" t="s">
        <v>1659</v>
      </c>
      <c r="B174" s="95" t="s">
        <v>19</v>
      </c>
      <c r="C174" s="95"/>
      <c r="D174" s="96">
        <v>44384</v>
      </c>
      <c r="E174" s="95" t="s">
        <v>1502</v>
      </c>
      <c r="F174" s="96">
        <v>44384</v>
      </c>
      <c r="G174" s="95" t="s">
        <v>1502</v>
      </c>
      <c r="H174" s="95" t="s">
        <v>1510</v>
      </c>
      <c r="I174" s="96">
        <v>44384</v>
      </c>
    </row>
    <row r="175" spans="1:9" ht="15" thickBot="1" x14ac:dyDescent="0.2">
      <c r="A175" s="97" t="s">
        <v>1660</v>
      </c>
      <c r="B175" s="98" t="s">
        <v>19</v>
      </c>
      <c r="C175" s="98"/>
      <c r="D175" s="99">
        <v>44384</v>
      </c>
      <c r="E175" s="98" t="s">
        <v>1502</v>
      </c>
      <c r="F175" s="99">
        <v>44385</v>
      </c>
      <c r="G175" s="98" t="s">
        <v>1502</v>
      </c>
      <c r="H175" s="98" t="s">
        <v>1510</v>
      </c>
      <c r="I175" s="99">
        <v>44385</v>
      </c>
    </row>
    <row r="176" spans="1:9" ht="15" thickBot="1" x14ac:dyDescent="0.2">
      <c r="A176" s="94" t="s">
        <v>1661</v>
      </c>
      <c r="B176" s="95" t="s">
        <v>19</v>
      </c>
      <c r="C176" s="95"/>
      <c r="D176" s="96">
        <v>44385</v>
      </c>
      <c r="E176" s="95" t="s">
        <v>1502</v>
      </c>
      <c r="F176" s="96">
        <v>44385</v>
      </c>
      <c r="G176" s="95" t="s">
        <v>1502</v>
      </c>
      <c r="H176" s="95" t="s">
        <v>1510</v>
      </c>
      <c r="I176" s="96">
        <v>44385</v>
      </c>
    </row>
    <row r="177" spans="1:9" ht="15" thickBot="1" x14ac:dyDescent="0.2">
      <c r="A177" s="97" t="s">
        <v>1662</v>
      </c>
      <c r="B177" s="98" t="s">
        <v>19</v>
      </c>
      <c r="C177" s="98"/>
      <c r="D177" s="99">
        <v>44385</v>
      </c>
      <c r="E177" s="98" t="s">
        <v>1502</v>
      </c>
      <c r="F177" s="99">
        <v>44389</v>
      </c>
      <c r="G177" s="98" t="s">
        <v>1502</v>
      </c>
      <c r="H177" s="98" t="s">
        <v>1510</v>
      </c>
      <c r="I177" s="99">
        <v>44389</v>
      </c>
    </row>
    <row r="178" spans="1:9" ht="15" thickBot="1" x14ac:dyDescent="0.2">
      <c r="A178" s="94" t="s">
        <v>1663</v>
      </c>
      <c r="B178" s="95" t="s">
        <v>19</v>
      </c>
      <c r="C178" s="95"/>
      <c r="D178" s="96">
        <v>44385</v>
      </c>
      <c r="E178" s="95" t="s">
        <v>1513</v>
      </c>
      <c r="F178" s="96">
        <v>44393</v>
      </c>
      <c r="G178" s="95" t="s">
        <v>1502</v>
      </c>
      <c r="H178" s="95" t="s">
        <v>1510</v>
      </c>
      <c r="I178" s="96">
        <v>44386</v>
      </c>
    </row>
    <row r="179" spans="1:9" ht="15" thickBot="1" x14ac:dyDescent="0.2">
      <c r="A179" s="97" t="s">
        <v>1664</v>
      </c>
      <c r="B179" s="98" t="s">
        <v>19</v>
      </c>
      <c r="C179" s="98"/>
      <c r="D179" s="99">
        <v>44385</v>
      </c>
      <c r="E179" s="98" t="s">
        <v>1502</v>
      </c>
      <c r="F179" s="99">
        <v>44391</v>
      </c>
      <c r="G179" s="98" t="s">
        <v>1502</v>
      </c>
      <c r="H179" s="98" t="s">
        <v>1510</v>
      </c>
      <c r="I179" s="99">
        <v>44385</v>
      </c>
    </row>
    <row r="180" spans="1:9" ht="15" thickBot="1" x14ac:dyDescent="0.2">
      <c r="A180" s="94" t="s">
        <v>1664</v>
      </c>
      <c r="B180" s="95" t="s">
        <v>19</v>
      </c>
      <c r="C180" s="95"/>
      <c r="D180" s="96">
        <v>44385</v>
      </c>
      <c r="E180" s="95" t="s">
        <v>1502</v>
      </c>
      <c r="F180" s="96">
        <v>44391</v>
      </c>
      <c r="G180" s="95" t="s">
        <v>1502</v>
      </c>
      <c r="H180" s="95" t="s">
        <v>1510</v>
      </c>
      <c r="I180" s="96">
        <v>44391</v>
      </c>
    </row>
    <row r="181" spans="1:9" ht="15" thickBot="1" x14ac:dyDescent="0.2">
      <c r="A181" s="97" t="s">
        <v>1665</v>
      </c>
      <c r="B181" s="98" t="s">
        <v>19</v>
      </c>
      <c r="C181" s="98"/>
      <c r="D181" s="99">
        <v>44385</v>
      </c>
      <c r="E181" s="98" t="s">
        <v>1502</v>
      </c>
      <c r="F181" s="99">
        <v>44386</v>
      </c>
      <c r="G181" s="98" t="s">
        <v>1502</v>
      </c>
      <c r="H181" s="98" t="s">
        <v>1510</v>
      </c>
      <c r="I181" s="99">
        <v>44386</v>
      </c>
    </row>
    <row r="182" spans="1:9" ht="15" thickBot="1" x14ac:dyDescent="0.2">
      <c r="A182" s="94" t="s">
        <v>1666</v>
      </c>
      <c r="B182" s="95" t="s">
        <v>19</v>
      </c>
      <c r="C182" s="95"/>
      <c r="D182" s="96">
        <v>44386</v>
      </c>
      <c r="E182" s="95" t="s">
        <v>1502</v>
      </c>
      <c r="F182" s="96">
        <v>44386</v>
      </c>
      <c r="G182" s="95" t="s">
        <v>1502</v>
      </c>
      <c r="H182" s="95" t="s">
        <v>1510</v>
      </c>
      <c r="I182" s="96">
        <v>44386</v>
      </c>
    </row>
    <row r="183" spans="1:9" ht="15" thickBot="1" x14ac:dyDescent="0.2">
      <c r="A183" s="97" t="s">
        <v>1667</v>
      </c>
      <c r="B183" s="98" t="s">
        <v>19</v>
      </c>
      <c r="C183" s="98"/>
      <c r="D183" s="99">
        <v>44386</v>
      </c>
      <c r="E183" s="98" t="s">
        <v>1502</v>
      </c>
      <c r="F183" s="99">
        <v>44386</v>
      </c>
      <c r="G183" s="98" t="s">
        <v>1502</v>
      </c>
      <c r="H183" s="98" t="s">
        <v>1510</v>
      </c>
      <c r="I183" s="99">
        <v>44386</v>
      </c>
    </row>
    <row r="184" spans="1:9" ht="15" thickBot="1" x14ac:dyDescent="0.2">
      <c r="A184" s="94" t="s">
        <v>1668</v>
      </c>
      <c r="B184" s="95" t="s">
        <v>19</v>
      </c>
      <c r="C184" s="95"/>
      <c r="D184" s="96">
        <v>44386</v>
      </c>
      <c r="E184" s="95" t="s">
        <v>1502</v>
      </c>
      <c r="F184" s="96">
        <v>44390</v>
      </c>
      <c r="G184" s="95" t="s">
        <v>1502</v>
      </c>
      <c r="H184" s="95" t="s">
        <v>1510</v>
      </c>
      <c r="I184" s="96">
        <v>44390</v>
      </c>
    </row>
    <row r="185" spans="1:9" ht="15" thickBot="1" x14ac:dyDescent="0.2">
      <c r="A185" s="97" t="s">
        <v>1669</v>
      </c>
      <c r="B185" s="98" t="s">
        <v>19</v>
      </c>
      <c r="C185" s="98"/>
      <c r="D185" s="99">
        <v>44386</v>
      </c>
      <c r="E185" s="98" t="s">
        <v>1502</v>
      </c>
      <c r="F185" s="99">
        <v>44407</v>
      </c>
      <c r="G185" s="98" t="s">
        <v>1502</v>
      </c>
      <c r="H185" s="98" t="s">
        <v>1510</v>
      </c>
      <c r="I185" s="99">
        <v>44407</v>
      </c>
    </row>
    <row r="186" spans="1:9" ht="15" thickBot="1" x14ac:dyDescent="0.2">
      <c r="A186" s="94" t="s">
        <v>1670</v>
      </c>
      <c r="B186" s="95" t="s">
        <v>19</v>
      </c>
      <c r="C186" s="95"/>
      <c r="D186" s="96">
        <v>44386</v>
      </c>
      <c r="E186" s="95" t="s">
        <v>1577</v>
      </c>
      <c r="F186" s="96">
        <v>44410</v>
      </c>
      <c r="G186" s="95" t="s">
        <v>1502</v>
      </c>
      <c r="H186" s="95" t="s">
        <v>1510</v>
      </c>
      <c r="I186" s="96">
        <v>44386</v>
      </c>
    </row>
    <row r="187" spans="1:9" ht="15" thickBot="1" x14ac:dyDescent="0.2">
      <c r="A187" s="97" t="s">
        <v>1671</v>
      </c>
      <c r="B187" s="98" t="s">
        <v>19</v>
      </c>
      <c r="C187" s="98"/>
      <c r="D187" s="99">
        <v>44386</v>
      </c>
      <c r="E187" s="98" t="s">
        <v>1502</v>
      </c>
      <c r="F187" s="99">
        <v>44396</v>
      </c>
      <c r="G187" s="98" t="s">
        <v>1502</v>
      </c>
      <c r="H187" s="98" t="s">
        <v>1510</v>
      </c>
      <c r="I187" s="99">
        <v>44396</v>
      </c>
    </row>
    <row r="188" spans="1:9" ht="15" thickBot="1" x14ac:dyDescent="0.2">
      <c r="A188" s="94" t="s">
        <v>1672</v>
      </c>
      <c r="B188" s="95" t="s">
        <v>19</v>
      </c>
      <c r="C188" s="95"/>
      <c r="D188" s="96">
        <v>44386</v>
      </c>
      <c r="E188" s="95" t="s">
        <v>1502</v>
      </c>
      <c r="F188" s="96">
        <v>44390</v>
      </c>
      <c r="G188" s="95" t="s">
        <v>1502</v>
      </c>
      <c r="H188" s="95" t="s">
        <v>1510</v>
      </c>
      <c r="I188" s="96">
        <v>44390</v>
      </c>
    </row>
    <row r="189" spans="1:9" ht="15" thickBot="1" x14ac:dyDescent="0.2">
      <c r="A189" s="97" t="s">
        <v>1673</v>
      </c>
      <c r="B189" s="98" t="s">
        <v>19</v>
      </c>
      <c r="C189" s="98"/>
      <c r="D189" s="99">
        <v>44386</v>
      </c>
      <c r="E189" s="98" t="s">
        <v>1502</v>
      </c>
      <c r="F189" s="99">
        <v>44389</v>
      </c>
      <c r="G189" s="98" t="s">
        <v>1502</v>
      </c>
      <c r="H189" s="98" t="s">
        <v>1510</v>
      </c>
      <c r="I189" s="99">
        <v>44389</v>
      </c>
    </row>
    <row r="190" spans="1:9" ht="15" thickBot="1" x14ac:dyDescent="0.2">
      <c r="A190" s="94" t="s">
        <v>1674</v>
      </c>
      <c r="B190" s="95" t="s">
        <v>19</v>
      </c>
      <c r="C190" s="95"/>
      <c r="D190" s="96">
        <v>44388</v>
      </c>
      <c r="E190" s="95" t="s">
        <v>1513</v>
      </c>
      <c r="F190" s="96">
        <v>44390</v>
      </c>
      <c r="G190" s="95" t="s">
        <v>1502</v>
      </c>
      <c r="H190" s="95" t="s">
        <v>1510</v>
      </c>
      <c r="I190" s="96">
        <v>44389</v>
      </c>
    </row>
    <row r="191" spans="1:9" ht="15" thickBot="1" x14ac:dyDescent="0.2">
      <c r="A191" s="97" t="s">
        <v>1675</v>
      </c>
      <c r="B191" s="98" t="s">
        <v>19</v>
      </c>
      <c r="C191" s="98"/>
      <c r="D191" s="99">
        <v>44389</v>
      </c>
      <c r="E191" s="98" t="s">
        <v>1502</v>
      </c>
      <c r="F191" s="99">
        <v>44390</v>
      </c>
      <c r="G191" s="98" t="s">
        <v>1502</v>
      </c>
      <c r="H191" s="98" t="s">
        <v>1510</v>
      </c>
      <c r="I191" s="99">
        <v>44390</v>
      </c>
    </row>
    <row r="192" spans="1:9" ht="15" thickBot="1" x14ac:dyDescent="0.2">
      <c r="A192" s="94" t="s">
        <v>1676</v>
      </c>
      <c r="B192" s="95" t="s">
        <v>19</v>
      </c>
      <c r="C192" s="95"/>
      <c r="D192" s="96">
        <v>44389</v>
      </c>
      <c r="E192" s="95" t="s">
        <v>1513</v>
      </c>
      <c r="F192" s="96">
        <v>44403</v>
      </c>
      <c r="G192" s="95" t="s">
        <v>1502</v>
      </c>
      <c r="H192" s="95" t="s">
        <v>1510</v>
      </c>
      <c r="I192" s="96">
        <v>44390</v>
      </c>
    </row>
    <row r="193" spans="1:9" ht="15" thickBot="1" x14ac:dyDescent="0.2">
      <c r="A193" s="97" t="s">
        <v>1677</v>
      </c>
      <c r="B193" s="98" t="s">
        <v>19</v>
      </c>
      <c r="C193" s="98"/>
      <c r="D193" s="99">
        <v>44389</v>
      </c>
      <c r="E193" s="98" t="s">
        <v>1513</v>
      </c>
      <c r="F193" s="99">
        <v>44413</v>
      </c>
      <c r="G193" s="98" t="s">
        <v>1502</v>
      </c>
      <c r="H193" s="98" t="s">
        <v>1510</v>
      </c>
      <c r="I193" s="99">
        <v>44390</v>
      </c>
    </row>
    <row r="194" spans="1:9" ht="15" thickBot="1" x14ac:dyDescent="0.2">
      <c r="A194" s="94" t="s">
        <v>1678</v>
      </c>
      <c r="B194" s="95" t="s">
        <v>19</v>
      </c>
      <c r="C194" s="95"/>
      <c r="D194" s="96">
        <v>44389</v>
      </c>
      <c r="E194" s="95" t="s">
        <v>1502</v>
      </c>
      <c r="F194" s="96">
        <v>44389</v>
      </c>
      <c r="G194" s="95" t="s">
        <v>1502</v>
      </c>
      <c r="H194" s="95" t="s">
        <v>1510</v>
      </c>
      <c r="I194" s="96">
        <v>44389</v>
      </c>
    </row>
    <row r="195" spans="1:9" ht="15" thickBot="1" x14ac:dyDescent="0.2">
      <c r="A195" s="97" t="s">
        <v>1679</v>
      </c>
      <c r="B195" s="98" t="s">
        <v>19</v>
      </c>
      <c r="C195" s="98"/>
      <c r="D195" s="99">
        <v>44390</v>
      </c>
      <c r="E195" s="98" t="s">
        <v>1502</v>
      </c>
      <c r="F195" s="99">
        <v>44390</v>
      </c>
      <c r="G195" s="98" t="s">
        <v>1502</v>
      </c>
      <c r="H195" s="98" t="s">
        <v>1510</v>
      </c>
      <c r="I195" s="99">
        <v>44390</v>
      </c>
    </row>
    <row r="196" spans="1:9" ht="15" thickBot="1" x14ac:dyDescent="0.2">
      <c r="A196" s="94" t="s">
        <v>1680</v>
      </c>
      <c r="B196" s="95" t="s">
        <v>19</v>
      </c>
      <c r="C196" s="95"/>
      <c r="D196" s="96">
        <v>44390</v>
      </c>
      <c r="E196" s="95" t="s">
        <v>1502</v>
      </c>
      <c r="F196" s="96">
        <v>44390</v>
      </c>
      <c r="G196" s="95" t="s">
        <v>1502</v>
      </c>
      <c r="H196" s="95" t="s">
        <v>1510</v>
      </c>
      <c r="I196" s="96">
        <v>44390</v>
      </c>
    </row>
    <row r="197" spans="1:9" ht="15" thickBot="1" x14ac:dyDescent="0.2">
      <c r="A197" s="97" t="s">
        <v>1681</v>
      </c>
      <c r="B197" s="98" t="s">
        <v>19</v>
      </c>
      <c r="C197" s="98"/>
      <c r="D197" s="99">
        <v>44390</v>
      </c>
      <c r="E197" s="98" t="s">
        <v>1502</v>
      </c>
      <c r="F197" s="99">
        <v>44390</v>
      </c>
      <c r="G197" s="98" t="s">
        <v>1502</v>
      </c>
      <c r="H197" s="98" t="s">
        <v>1510</v>
      </c>
      <c r="I197" s="99">
        <v>44390</v>
      </c>
    </row>
    <row r="198" spans="1:9" ht="15" thickBot="1" x14ac:dyDescent="0.2">
      <c r="A198" s="94" t="s">
        <v>1682</v>
      </c>
      <c r="B198" s="95" t="s">
        <v>19</v>
      </c>
      <c r="C198" s="95"/>
      <c r="D198" s="96">
        <v>44390</v>
      </c>
      <c r="E198" s="95" t="s">
        <v>1502</v>
      </c>
      <c r="F198" s="96">
        <v>44390</v>
      </c>
      <c r="G198" s="95" t="s">
        <v>1502</v>
      </c>
      <c r="H198" s="95" t="s">
        <v>1510</v>
      </c>
      <c r="I198" s="96">
        <v>44390</v>
      </c>
    </row>
    <row r="199" spans="1:9" ht="15" thickBot="1" x14ac:dyDescent="0.2">
      <c r="A199" s="97" t="s">
        <v>1683</v>
      </c>
      <c r="B199" s="98" t="s">
        <v>19</v>
      </c>
      <c r="C199" s="98"/>
      <c r="D199" s="99">
        <v>44390</v>
      </c>
      <c r="E199" s="98" t="s">
        <v>1502</v>
      </c>
      <c r="F199" s="99">
        <v>44390</v>
      </c>
      <c r="G199" s="98" t="s">
        <v>1502</v>
      </c>
      <c r="H199" s="98" t="s">
        <v>1510</v>
      </c>
      <c r="I199" s="99">
        <v>44390</v>
      </c>
    </row>
    <row r="200" spans="1:9" ht="15" thickBot="1" x14ac:dyDescent="0.2">
      <c r="A200" s="94" t="s">
        <v>1684</v>
      </c>
      <c r="B200" s="95" t="s">
        <v>19</v>
      </c>
      <c r="C200" s="95"/>
      <c r="D200" s="96">
        <v>44390</v>
      </c>
      <c r="E200" s="95" t="s">
        <v>1502</v>
      </c>
      <c r="F200" s="96">
        <v>44391</v>
      </c>
      <c r="G200" s="95" t="s">
        <v>1502</v>
      </c>
      <c r="H200" s="95" t="s">
        <v>1510</v>
      </c>
      <c r="I200" s="96">
        <v>44391</v>
      </c>
    </row>
    <row r="201" spans="1:9" ht="15" thickBot="1" x14ac:dyDescent="0.2">
      <c r="A201" s="97" t="s">
        <v>1685</v>
      </c>
      <c r="B201" s="98" t="s">
        <v>19</v>
      </c>
      <c r="C201" s="98"/>
      <c r="D201" s="99">
        <v>44390</v>
      </c>
      <c r="E201" s="98" t="s">
        <v>1513</v>
      </c>
      <c r="F201" s="99">
        <v>44393</v>
      </c>
      <c r="G201" s="98" t="s">
        <v>1502</v>
      </c>
      <c r="H201" s="98" t="s">
        <v>1510</v>
      </c>
      <c r="I201" s="99">
        <v>44390</v>
      </c>
    </row>
    <row r="202" spans="1:9" ht="15" thickBot="1" x14ac:dyDescent="0.2">
      <c r="A202" s="94" t="s">
        <v>1686</v>
      </c>
      <c r="B202" s="95" t="s">
        <v>19</v>
      </c>
      <c r="C202" s="95"/>
      <c r="D202" s="96">
        <v>44390</v>
      </c>
      <c r="E202" s="95" t="s">
        <v>1502</v>
      </c>
      <c r="F202" s="96">
        <v>44390</v>
      </c>
      <c r="G202" s="95" t="s">
        <v>1502</v>
      </c>
      <c r="H202" s="95" t="s">
        <v>1510</v>
      </c>
      <c r="I202" s="96">
        <v>44390</v>
      </c>
    </row>
    <row r="203" spans="1:9" ht="15" thickBot="1" x14ac:dyDescent="0.2">
      <c r="A203" s="97" t="s">
        <v>1687</v>
      </c>
      <c r="B203" s="98" t="s">
        <v>19</v>
      </c>
      <c r="C203" s="98"/>
      <c r="D203" s="99">
        <v>44390</v>
      </c>
      <c r="E203" s="98" t="s">
        <v>1502</v>
      </c>
      <c r="F203" s="99">
        <v>44391</v>
      </c>
      <c r="G203" s="98" t="s">
        <v>1502</v>
      </c>
      <c r="H203" s="98" t="s">
        <v>1510</v>
      </c>
      <c r="I203" s="99">
        <v>44391</v>
      </c>
    </row>
    <row r="204" spans="1:9" ht="15" thickBot="1" x14ac:dyDescent="0.2">
      <c r="A204" s="94" t="s">
        <v>1688</v>
      </c>
      <c r="B204" s="95" t="s">
        <v>19</v>
      </c>
      <c r="C204" s="95"/>
      <c r="D204" s="96">
        <v>44390</v>
      </c>
      <c r="E204" s="95" t="s">
        <v>1502</v>
      </c>
      <c r="F204" s="96">
        <v>44391</v>
      </c>
      <c r="G204" s="95" t="s">
        <v>1502</v>
      </c>
      <c r="H204" s="95" t="s">
        <v>1510</v>
      </c>
      <c r="I204" s="96">
        <v>44391</v>
      </c>
    </row>
    <row r="205" spans="1:9" ht="15" thickBot="1" x14ac:dyDescent="0.2">
      <c r="A205" s="97" t="s">
        <v>1689</v>
      </c>
      <c r="B205" s="98" t="s">
        <v>19</v>
      </c>
      <c r="C205" s="98"/>
      <c r="D205" s="99">
        <v>44390</v>
      </c>
      <c r="E205" s="98" t="s">
        <v>1502</v>
      </c>
      <c r="F205" s="99">
        <v>44391</v>
      </c>
      <c r="G205" s="98" t="s">
        <v>1502</v>
      </c>
      <c r="H205" s="98" t="s">
        <v>1510</v>
      </c>
      <c r="I205" s="99">
        <v>44391</v>
      </c>
    </row>
    <row r="206" spans="1:9" ht="15" thickBot="1" x14ac:dyDescent="0.2">
      <c r="A206" s="94" t="s">
        <v>1690</v>
      </c>
      <c r="B206" s="95" t="s">
        <v>19</v>
      </c>
      <c r="C206" s="95"/>
      <c r="D206" s="96">
        <v>44390</v>
      </c>
      <c r="E206" s="95" t="s">
        <v>1513</v>
      </c>
      <c r="F206" s="96">
        <v>44412</v>
      </c>
      <c r="G206" s="95" t="s">
        <v>1502</v>
      </c>
      <c r="H206" s="95" t="s">
        <v>1510</v>
      </c>
      <c r="I206" s="96">
        <v>44391</v>
      </c>
    </row>
    <row r="207" spans="1:9" ht="15" thickBot="1" x14ac:dyDescent="0.2">
      <c r="A207" s="97" t="s">
        <v>1691</v>
      </c>
      <c r="B207" s="98" t="s">
        <v>19</v>
      </c>
      <c r="C207" s="98"/>
      <c r="D207" s="99">
        <v>44390</v>
      </c>
      <c r="E207" s="98" t="s">
        <v>1502</v>
      </c>
      <c r="F207" s="99">
        <v>44390</v>
      </c>
      <c r="G207" s="98" t="s">
        <v>1502</v>
      </c>
      <c r="H207" s="98" t="s">
        <v>1510</v>
      </c>
      <c r="I207" s="99">
        <v>44390</v>
      </c>
    </row>
    <row r="208" spans="1:9" ht="15" thickBot="1" x14ac:dyDescent="0.2">
      <c r="A208" s="94" t="s">
        <v>1692</v>
      </c>
      <c r="B208" s="95" t="s">
        <v>19</v>
      </c>
      <c r="C208" s="95"/>
      <c r="D208" s="96">
        <v>44390</v>
      </c>
      <c r="E208" s="95" t="s">
        <v>1502</v>
      </c>
      <c r="F208" s="96">
        <v>44393</v>
      </c>
      <c r="G208" s="95" t="s">
        <v>1502</v>
      </c>
      <c r="H208" s="95" t="s">
        <v>1510</v>
      </c>
      <c r="I208" s="96">
        <v>44393</v>
      </c>
    </row>
    <row r="209" spans="1:9" ht="15" thickBot="1" x14ac:dyDescent="0.2">
      <c r="A209" s="97" t="s">
        <v>1693</v>
      </c>
      <c r="B209" s="98" t="s">
        <v>19</v>
      </c>
      <c r="C209" s="98"/>
      <c r="D209" s="99">
        <v>44390</v>
      </c>
      <c r="E209" s="98" t="s">
        <v>1502</v>
      </c>
      <c r="F209" s="99">
        <v>44397</v>
      </c>
      <c r="G209" s="98" t="s">
        <v>1502</v>
      </c>
      <c r="H209" s="98" t="s">
        <v>1510</v>
      </c>
      <c r="I209" s="99">
        <v>44397</v>
      </c>
    </row>
    <row r="210" spans="1:9" ht="15" thickBot="1" x14ac:dyDescent="0.2">
      <c r="A210" s="94" t="s">
        <v>1694</v>
      </c>
      <c r="B210" s="95" t="s">
        <v>19</v>
      </c>
      <c r="C210" s="95"/>
      <c r="D210" s="96">
        <v>44390</v>
      </c>
      <c r="E210" s="95" t="s">
        <v>1502</v>
      </c>
      <c r="F210" s="96">
        <v>44391</v>
      </c>
      <c r="G210" s="95" t="s">
        <v>1502</v>
      </c>
      <c r="H210" s="95" t="s">
        <v>1510</v>
      </c>
      <c r="I210" s="96">
        <v>44391</v>
      </c>
    </row>
    <row r="211" spans="1:9" ht="15" thickBot="1" x14ac:dyDescent="0.2">
      <c r="A211" s="97" t="s">
        <v>1695</v>
      </c>
      <c r="B211" s="98" t="s">
        <v>19</v>
      </c>
      <c r="C211" s="98"/>
      <c r="D211" s="99">
        <v>44390</v>
      </c>
      <c r="E211" s="98" t="s">
        <v>1502</v>
      </c>
      <c r="F211" s="99">
        <v>44391</v>
      </c>
      <c r="G211" s="98" t="s">
        <v>1502</v>
      </c>
      <c r="H211" s="98" t="s">
        <v>1510</v>
      </c>
      <c r="I211" s="99">
        <v>44391</v>
      </c>
    </row>
    <row r="212" spans="1:9" ht="15" thickBot="1" x14ac:dyDescent="0.2">
      <c r="A212" s="94" t="s">
        <v>1696</v>
      </c>
      <c r="B212" s="95" t="s">
        <v>19</v>
      </c>
      <c r="C212" s="95"/>
      <c r="D212" s="96">
        <v>44390</v>
      </c>
      <c r="E212" s="95" t="s">
        <v>1502</v>
      </c>
      <c r="F212" s="96">
        <v>44391</v>
      </c>
      <c r="G212" s="95" t="s">
        <v>1502</v>
      </c>
      <c r="H212" s="95" t="s">
        <v>1510</v>
      </c>
      <c r="I212" s="96">
        <v>44391</v>
      </c>
    </row>
    <row r="213" spans="1:9" ht="15" thickBot="1" x14ac:dyDescent="0.2">
      <c r="A213" s="97" t="s">
        <v>1697</v>
      </c>
      <c r="B213" s="98" t="s">
        <v>19</v>
      </c>
      <c r="C213" s="98"/>
      <c r="D213" s="99">
        <v>44391</v>
      </c>
      <c r="E213" s="98" t="s">
        <v>1513</v>
      </c>
      <c r="F213" s="99">
        <v>44410</v>
      </c>
      <c r="G213" s="98" t="s">
        <v>1502</v>
      </c>
      <c r="H213" s="98" t="s">
        <v>1510</v>
      </c>
      <c r="I213" s="99">
        <v>44391</v>
      </c>
    </row>
    <row r="214" spans="1:9" ht="15" thickBot="1" x14ac:dyDescent="0.2">
      <c r="A214" s="94" t="s">
        <v>1698</v>
      </c>
      <c r="B214" s="95" t="s">
        <v>19</v>
      </c>
      <c r="C214" s="95"/>
      <c r="D214" s="96">
        <v>44391</v>
      </c>
      <c r="E214" s="95" t="s">
        <v>1502</v>
      </c>
      <c r="F214" s="96">
        <v>44393</v>
      </c>
      <c r="G214" s="95" t="s">
        <v>1502</v>
      </c>
      <c r="H214" s="95" t="s">
        <v>1510</v>
      </c>
      <c r="I214" s="96">
        <v>44393</v>
      </c>
    </row>
    <row r="215" spans="1:9" ht="15" thickBot="1" x14ac:dyDescent="0.2">
      <c r="A215" s="97" t="s">
        <v>1699</v>
      </c>
      <c r="B215" s="98" t="s">
        <v>19</v>
      </c>
      <c r="C215" s="98"/>
      <c r="D215" s="99">
        <v>44392</v>
      </c>
      <c r="E215" s="98" t="s">
        <v>1502</v>
      </c>
      <c r="F215" s="99">
        <v>44392</v>
      </c>
      <c r="G215" s="98" t="s">
        <v>1502</v>
      </c>
      <c r="H215" s="98" t="s">
        <v>1510</v>
      </c>
      <c r="I215" s="99">
        <v>44392</v>
      </c>
    </row>
    <row r="216" spans="1:9" ht="15" thickBot="1" x14ac:dyDescent="0.2">
      <c r="A216" s="94" t="s">
        <v>1700</v>
      </c>
      <c r="B216" s="95" t="s">
        <v>19</v>
      </c>
      <c r="C216" s="95"/>
      <c r="D216" s="96">
        <v>44392</v>
      </c>
      <c r="E216" s="95" t="s">
        <v>1513</v>
      </c>
      <c r="F216" s="96">
        <v>44399</v>
      </c>
      <c r="G216" s="95" t="s">
        <v>1502</v>
      </c>
      <c r="H216" s="95" t="s">
        <v>1510</v>
      </c>
      <c r="I216" s="96">
        <v>44392</v>
      </c>
    </row>
    <row r="217" spans="1:9" ht="15" thickBot="1" x14ac:dyDescent="0.2">
      <c r="A217" s="97" t="s">
        <v>1701</v>
      </c>
      <c r="B217" s="98" t="s">
        <v>19</v>
      </c>
      <c r="C217" s="98"/>
      <c r="D217" s="99">
        <v>44392</v>
      </c>
      <c r="E217" s="98" t="s">
        <v>1502</v>
      </c>
      <c r="F217" s="99">
        <v>44393</v>
      </c>
      <c r="G217" s="98" t="s">
        <v>1502</v>
      </c>
      <c r="H217" s="98" t="s">
        <v>1510</v>
      </c>
      <c r="I217" s="99">
        <v>44393</v>
      </c>
    </row>
    <row r="218" spans="1:9" ht="15" thickBot="1" x14ac:dyDescent="0.2">
      <c r="A218" s="94" t="s">
        <v>1702</v>
      </c>
      <c r="B218" s="95" t="s">
        <v>19</v>
      </c>
      <c r="C218" s="95"/>
      <c r="D218" s="96">
        <v>44392</v>
      </c>
      <c r="E218" s="95" t="s">
        <v>1502</v>
      </c>
      <c r="F218" s="96">
        <v>44392</v>
      </c>
      <c r="G218" s="95" t="s">
        <v>1502</v>
      </c>
      <c r="H218" s="95" t="s">
        <v>1510</v>
      </c>
      <c r="I218" s="96">
        <v>44392</v>
      </c>
    </row>
    <row r="219" spans="1:9" ht="15" thickBot="1" x14ac:dyDescent="0.2">
      <c r="A219" s="97" t="s">
        <v>1703</v>
      </c>
      <c r="B219" s="98" t="s">
        <v>19</v>
      </c>
      <c r="C219" s="98"/>
      <c r="D219" s="99">
        <v>44392</v>
      </c>
      <c r="E219" s="98" t="s">
        <v>1502</v>
      </c>
      <c r="F219" s="99">
        <v>44406</v>
      </c>
      <c r="G219" s="98" t="s">
        <v>1502</v>
      </c>
      <c r="H219" s="98" t="s">
        <v>1510</v>
      </c>
      <c r="I219" s="99">
        <v>44406</v>
      </c>
    </row>
    <row r="220" spans="1:9" ht="15" thickBot="1" x14ac:dyDescent="0.2">
      <c r="A220" s="94" t="s">
        <v>1704</v>
      </c>
      <c r="B220" s="95" t="s">
        <v>19</v>
      </c>
      <c r="C220" s="95"/>
      <c r="D220" s="96">
        <v>44393</v>
      </c>
      <c r="E220" s="95" t="s">
        <v>1502</v>
      </c>
      <c r="F220" s="96">
        <v>44393</v>
      </c>
      <c r="G220" s="95" t="s">
        <v>1502</v>
      </c>
      <c r="H220" s="95" t="s">
        <v>1510</v>
      </c>
      <c r="I220" s="96">
        <v>44393</v>
      </c>
    </row>
    <row r="221" spans="1:9" ht="15" thickBot="1" x14ac:dyDescent="0.2">
      <c r="A221" s="97" t="s">
        <v>1705</v>
      </c>
      <c r="B221" s="98" t="s">
        <v>19</v>
      </c>
      <c r="C221" s="98"/>
      <c r="D221" s="99">
        <v>44393</v>
      </c>
      <c r="E221" s="98" t="s">
        <v>1513</v>
      </c>
      <c r="F221" s="99">
        <v>44413</v>
      </c>
      <c r="G221" s="98" t="s">
        <v>1502</v>
      </c>
      <c r="H221" s="98" t="s">
        <v>1510</v>
      </c>
      <c r="I221" s="99">
        <v>44397</v>
      </c>
    </row>
    <row r="222" spans="1:9" ht="15" thickBot="1" x14ac:dyDescent="0.2">
      <c r="A222" s="94" t="s">
        <v>1706</v>
      </c>
      <c r="B222" s="95" t="s">
        <v>19</v>
      </c>
      <c r="C222" s="95"/>
      <c r="D222" s="96">
        <v>44393</v>
      </c>
      <c r="E222" s="95" t="s">
        <v>1502</v>
      </c>
      <c r="F222" s="96">
        <v>44398</v>
      </c>
      <c r="G222" s="95" t="s">
        <v>1502</v>
      </c>
      <c r="H222" s="95" t="s">
        <v>1510</v>
      </c>
      <c r="I222" s="96">
        <v>44398</v>
      </c>
    </row>
    <row r="223" spans="1:9" ht="15" thickBot="1" x14ac:dyDescent="0.2">
      <c r="A223" s="97" t="s">
        <v>1707</v>
      </c>
      <c r="B223" s="98" t="s">
        <v>19</v>
      </c>
      <c r="C223" s="98"/>
      <c r="D223" s="99">
        <v>44393</v>
      </c>
      <c r="E223" s="98" t="s">
        <v>1502</v>
      </c>
      <c r="F223" s="99">
        <v>44393</v>
      </c>
      <c r="G223" s="98" t="s">
        <v>1502</v>
      </c>
      <c r="H223" s="98" t="s">
        <v>1510</v>
      </c>
      <c r="I223" s="99">
        <v>44393</v>
      </c>
    </row>
    <row r="224" spans="1:9" ht="15" thickBot="1" x14ac:dyDescent="0.2">
      <c r="A224" s="94" t="s">
        <v>1708</v>
      </c>
      <c r="B224" s="95" t="s">
        <v>19</v>
      </c>
      <c r="C224" s="95"/>
      <c r="D224" s="96">
        <v>44393</v>
      </c>
      <c r="E224" s="95" t="s">
        <v>1502</v>
      </c>
      <c r="F224" s="96">
        <v>44397</v>
      </c>
      <c r="G224" s="95" t="s">
        <v>1502</v>
      </c>
      <c r="H224" s="95" t="s">
        <v>1510</v>
      </c>
      <c r="I224" s="96">
        <v>44397</v>
      </c>
    </row>
    <row r="225" spans="1:9" ht="15" thickBot="1" x14ac:dyDescent="0.2">
      <c r="A225" s="97" t="s">
        <v>1709</v>
      </c>
      <c r="B225" s="98" t="s">
        <v>19</v>
      </c>
      <c r="C225" s="98"/>
      <c r="D225" s="99">
        <v>44393</v>
      </c>
      <c r="E225" s="98" t="s">
        <v>1502</v>
      </c>
      <c r="F225" s="99">
        <v>44397</v>
      </c>
      <c r="G225" s="98" t="s">
        <v>1502</v>
      </c>
      <c r="H225" s="98" t="s">
        <v>1510</v>
      </c>
      <c r="I225" s="99">
        <v>44397</v>
      </c>
    </row>
    <row r="226" spans="1:9" ht="15" thickBot="1" x14ac:dyDescent="0.2">
      <c r="A226" s="94" t="s">
        <v>1710</v>
      </c>
      <c r="B226" s="95" t="s">
        <v>19</v>
      </c>
      <c r="C226" s="95"/>
      <c r="D226" s="96">
        <v>44396</v>
      </c>
      <c r="E226" s="95" t="s">
        <v>1502</v>
      </c>
      <c r="F226" s="96">
        <v>44396</v>
      </c>
      <c r="G226" s="95" t="s">
        <v>1502</v>
      </c>
      <c r="H226" s="95" t="s">
        <v>1510</v>
      </c>
      <c r="I226" s="96">
        <v>44396</v>
      </c>
    </row>
    <row r="227" spans="1:9" ht="15" thickBot="1" x14ac:dyDescent="0.2">
      <c r="A227" s="97" t="s">
        <v>1711</v>
      </c>
      <c r="B227" s="98" t="s">
        <v>19</v>
      </c>
      <c r="C227" s="98"/>
      <c r="D227" s="99">
        <v>44396</v>
      </c>
      <c r="E227" s="98" t="s">
        <v>1513</v>
      </c>
      <c r="F227" s="99">
        <v>44414</v>
      </c>
      <c r="G227" s="98" t="s">
        <v>1502</v>
      </c>
      <c r="H227" s="98" t="s">
        <v>1510</v>
      </c>
      <c r="I227" s="99">
        <v>44397</v>
      </c>
    </row>
    <row r="228" spans="1:9" ht="15" thickBot="1" x14ac:dyDescent="0.2">
      <c r="A228" s="94" t="s">
        <v>1712</v>
      </c>
      <c r="B228" s="95" t="s">
        <v>19</v>
      </c>
      <c r="C228" s="95"/>
      <c r="D228" s="96">
        <v>44396</v>
      </c>
      <c r="E228" s="95" t="s">
        <v>1502</v>
      </c>
      <c r="F228" s="96">
        <v>44397</v>
      </c>
      <c r="G228" s="95" t="s">
        <v>1502</v>
      </c>
      <c r="H228" s="95" t="s">
        <v>1510</v>
      </c>
      <c r="I228" s="96">
        <v>44397</v>
      </c>
    </row>
    <row r="229" spans="1:9" ht="15" thickBot="1" x14ac:dyDescent="0.2">
      <c r="A229" s="97" t="s">
        <v>1713</v>
      </c>
      <c r="B229" s="98" t="s">
        <v>19</v>
      </c>
      <c r="C229" s="98"/>
      <c r="D229" s="99">
        <v>44396</v>
      </c>
      <c r="E229" s="98" t="s">
        <v>1502</v>
      </c>
      <c r="F229" s="99">
        <v>44397</v>
      </c>
      <c r="G229" s="98" t="s">
        <v>1502</v>
      </c>
      <c r="H229" s="98" t="s">
        <v>1510</v>
      </c>
      <c r="I229" s="99">
        <v>44397</v>
      </c>
    </row>
    <row r="230" spans="1:9" ht="15" thickBot="1" x14ac:dyDescent="0.2">
      <c r="A230" s="94" t="s">
        <v>1714</v>
      </c>
      <c r="B230" s="95" t="s">
        <v>19</v>
      </c>
      <c r="C230" s="95"/>
      <c r="D230" s="96">
        <v>44396</v>
      </c>
      <c r="E230" s="95" t="s">
        <v>1502</v>
      </c>
      <c r="F230" s="96">
        <v>44397</v>
      </c>
      <c r="G230" s="95" t="s">
        <v>1502</v>
      </c>
      <c r="H230" s="95" t="s">
        <v>1510</v>
      </c>
      <c r="I230" s="96">
        <v>44397</v>
      </c>
    </row>
    <row r="231" spans="1:9" ht="15" thickBot="1" x14ac:dyDescent="0.2">
      <c r="A231" s="97" t="s">
        <v>1715</v>
      </c>
      <c r="B231" s="98" t="s">
        <v>19</v>
      </c>
      <c r="C231" s="98"/>
      <c r="D231" s="99">
        <v>44396</v>
      </c>
      <c r="E231" s="98" t="s">
        <v>1513</v>
      </c>
      <c r="F231" s="99">
        <v>44414</v>
      </c>
      <c r="G231" s="98" t="s">
        <v>1502</v>
      </c>
      <c r="H231" s="98" t="s">
        <v>1510</v>
      </c>
      <c r="I231" s="99">
        <v>44397</v>
      </c>
    </row>
    <row r="232" spans="1:9" ht="15" thickBot="1" x14ac:dyDescent="0.2">
      <c r="A232" s="94" t="s">
        <v>1716</v>
      </c>
      <c r="B232" s="95" t="s">
        <v>19</v>
      </c>
      <c r="C232" s="95"/>
      <c r="D232" s="96">
        <v>44396</v>
      </c>
      <c r="E232" s="95" t="s">
        <v>1502</v>
      </c>
      <c r="F232" s="96">
        <v>44397</v>
      </c>
      <c r="G232" s="95" t="s">
        <v>1502</v>
      </c>
      <c r="H232" s="95" t="s">
        <v>1510</v>
      </c>
      <c r="I232" s="96">
        <v>44397</v>
      </c>
    </row>
    <row r="233" spans="1:9" ht="15" thickBot="1" x14ac:dyDescent="0.2">
      <c r="A233" s="97" t="s">
        <v>1717</v>
      </c>
      <c r="B233" s="98" t="s">
        <v>19</v>
      </c>
      <c r="C233" s="98"/>
      <c r="D233" s="99">
        <v>44396</v>
      </c>
      <c r="E233" s="98" t="s">
        <v>1513</v>
      </c>
      <c r="F233" s="99">
        <v>44398</v>
      </c>
      <c r="G233" s="98" t="s">
        <v>1502</v>
      </c>
      <c r="H233" s="98" t="s">
        <v>1510</v>
      </c>
      <c r="I233" s="99">
        <v>44397</v>
      </c>
    </row>
    <row r="234" spans="1:9" ht="15" thickBot="1" x14ac:dyDescent="0.2">
      <c r="A234" s="94" t="s">
        <v>1718</v>
      </c>
      <c r="B234" s="95" t="s">
        <v>19</v>
      </c>
      <c r="C234" s="95"/>
      <c r="D234" s="96">
        <v>44397</v>
      </c>
      <c r="E234" s="95" t="s">
        <v>1513</v>
      </c>
      <c r="F234" s="96">
        <v>44406</v>
      </c>
      <c r="G234" s="95" t="s">
        <v>1502</v>
      </c>
      <c r="H234" s="95" t="s">
        <v>1510</v>
      </c>
      <c r="I234" s="96">
        <v>44397</v>
      </c>
    </row>
    <row r="235" spans="1:9" ht="15" thickBot="1" x14ac:dyDescent="0.2">
      <c r="A235" s="97" t="s">
        <v>1719</v>
      </c>
      <c r="B235" s="98" t="s">
        <v>19</v>
      </c>
      <c r="C235" s="98"/>
      <c r="D235" s="99">
        <v>44397</v>
      </c>
      <c r="E235" s="98" t="s">
        <v>1502</v>
      </c>
      <c r="F235" s="99">
        <v>44398</v>
      </c>
      <c r="G235" s="98" t="s">
        <v>1502</v>
      </c>
      <c r="H235" s="98" t="s">
        <v>1510</v>
      </c>
      <c r="I235" s="99">
        <v>44398</v>
      </c>
    </row>
    <row r="236" spans="1:9" ht="15" thickBot="1" x14ac:dyDescent="0.2">
      <c r="A236" s="94" t="s">
        <v>1720</v>
      </c>
      <c r="B236" s="95" t="s">
        <v>19</v>
      </c>
      <c r="C236" s="95"/>
      <c r="D236" s="96">
        <v>44397</v>
      </c>
      <c r="E236" s="95" t="s">
        <v>1502</v>
      </c>
      <c r="F236" s="96">
        <v>44398</v>
      </c>
      <c r="G236" s="95" t="s">
        <v>1502</v>
      </c>
      <c r="H236" s="95" t="s">
        <v>1510</v>
      </c>
      <c r="I236" s="96">
        <v>44398</v>
      </c>
    </row>
    <row r="237" spans="1:9" ht="15" thickBot="1" x14ac:dyDescent="0.2">
      <c r="A237" s="97" t="s">
        <v>1721</v>
      </c>
      <c r="B237" s="98" t="s">
        <v>19</v>
      </c>
      <c r="C237" s="98"/>
      <c r="D237" s="99">
        <v>44397</v>
      </c>
      <c r="E237" s="98" t="s">
        <v>1502</v>
      </c>
      <c r="F237" s="99">
        <v>44398</v>
      </c>
      <c r="G237" s="98" t="s">
        <v>1502</v>
      </c>
      <c r="H237" s="98" t="s">
        <v>1510</v>
      </c>
      <c r="I237" s="99">
        <v>44398</v>
      </c>
    </row>
    <row r="238" spans="1:9" ht="15" thickBot="1" x14ac:dyDescent="0.2">
      <c r="A238" s="94" t="s">
        <v>1722</v>
      </c>
      <c r="B238" s="95" t="s">
        <v>19</v>
      </c>
      <c r="C238" s="95"/>
      <c r="D238" s="96">
        <v>44397</v>
      </c>
      <c r="E238" s="95" t="s">
        <v>1502</v>
      </c>
      <c r="F238" s="96">
        <v>44398</v>
      </c>
      <c r="G238" s="95" t="s">
        <v>1502</v>
      </c>
      <c r="H238" s="95" t="s">
        <v>1510</v>
      </c>
      <c r="I238" s="96">
        <v>44398</v>
      </c>
    </row>
    <row r="239" spans="1:9" ht="15" thickBot="1" x14ac:dyDescent="0.2">
      <c r="A239" s="97" t="s">
        <v>1723</v>
      </c>
      <c r="B239" s="98" t="s">
        <v>19</v>
      </c>
      <c r="C239" s="98"/>
      <c r="D239" s="99">
        <v>44397</v>
      </c>
      <c r="E239" s="98" t="s">
        <v>1502</v>
      </c>
      <c r="F239" s="99">
        <v>44398</v>
      </c>
      <c r="G239" s="98" t="s">
        <v>1502</v>
      </c>
      <c r="H239" s="98" t="s">
        <v>1510</v>
      </c>
      <c r="I239" s="99">
        <v>44398</v>
      </c>
    </row>
    <row r="240" spans="1:9" ht="15" thickBot="1" x14ac:dyDescent="0.2">
      <c r="A240" s="94" t="s">
        <v>1724</v>
      </c>
      <c r="B240" s="95" t="s">
        <v>19</v>
      </c>
      <c r="C240" s="95"/>
      <c r="D240" s="96">
        <v>44398</v>
      </c>
      <c r="E240" s="95" t="s">
        <v>1502</v>
      </c>
      <c r="F240" s="96">
        <v>44398</v>
      </c>
      <c r="G240" s="95" t="s">
        <v>1502</v>
      </c>
      <c r="H240" s="95" t="s">
        <v>1510</v>
      </c>
      <c r="I240" s="96">
        <v>44398</v>
      </c>
    </row>
    <row r="241" spans="1:9" ht="15" thickBot="1" x14ac:dyDescent="0.2">
      <c r="A241" s="97" t="s">
        <v>1725</v>
      </c>
      <c r="B241" s="98" t="s">
        <v>19</v>
      </c>
      <c r="C241" s="98"/>
      <c r="D241" s="99">
        <v>44398</v>
      </c>
      <c r="E241" s="98" t="s">
        <v>1502</v>
      </c>
      <c r="F241" s="99">
        <v>44398</v>
      </c>
      <c r="G241" s="98" t="s">
        <v>1502</v>
      </c>
      <c r="H241" s="98" t="s">
        <v>1510</v>
      </c>
      <c r="I241" s="99">
        <v>44398</v>
      </c>
    </row>
    <row r="242" spans="1:9" ht="15" thickBot="1" x14ac:dyDescent="0.2">
      <c r="A242" s="94" t="s">
        <v>1726</v>
      </c>
      <c r="B242" s="95" t="s">
        <v>19</v>
      </c>
      <c r="C242" s="95"/>
      <c r="D242" s="96">
        <v>44398</v>
      </c>
      <c r="E242" s="95" t="s">
        <v>1502</v>
      </c>
      <c r="F242" s="96">
        <v>44398</v>
      </c>
      <c r="G242" s="95" t="s">
        <v>1502</v>
      </c>
      <c r="H242" s="95" t="s">
        <v>1510</v>
      </c>
      <c r="I242" s="96">
        <v>44398</v>
      </c>
    </row>
    <row r="243" spans="1:9" ht="15" thickBot="1" x14ac:dyDescent="0.2">
      <c r="A243" s="97" t="s">
        <v>1727</v>
      </c>
      <c r="B243" s="98" t="s">
        <v>19</v>
      </c>
      <c r="C243" s="98"/>
      <c r="D243" s="99">
        <v>44398</v>
      </c>
      <c r="E243" s="98" t="s">
        <v>1502</v>
      </c>
      <c r="F243" s="99">
        <v>44398</v>
      </c>
      <c r="G243" s="98" t="s">
        <v>1502</v>
      </c>
      <c r="H243" s="98" t="s">
        <v>1510</v>
      </c>
      <c r="I243" s="99">
        <v>44398</v>
      </c>
    </row>
    <row r="244" spans="1:9" ht="15" thickBot="1" x14ac:dyDescent="0.2">
      <c r="A244" s="94" t="s">
        <v>1728</v>
      </c>
      <c r="B244" s="95" t="s">
        <v>19</v>
      </c>
      <c r="C244" s="95"/>
      <c r="D244" s="96">
        <v>44399</v>
      </c>
      <c r="E244" s="95" t="s">
        <v>1502</v>
      </c>
      <c r="F244" s="96">
        <v>44399</v>
      </c>
      <c r="G244" s="95" t="s">
        <v>1502</v>
      </c>
      <c r="H244" s="95" t="s">
        <v>1510</v>
      </c>
      <c r="I244" s="96">
        <v>44399</v>
      </c>
    </row>
    <row r="245" spans="1:9" ht="15" thickBot="1" x14ac:dyDescent="0.2">
      <c r="A245" s="97" t="s">
        <v>1729</v>
      </c>
      <c r="B245" s="98" t="s">
        <v>19</v>
      </c>
      <c r="C245" s="98"/>
      <c r="D245" s="99">
        <v>44399</v>
      </c>
      <c r="E245" s="98" t="s">
        <v>1502</v>
      </c>
      <c r="F245" s="99">
        <v>44399</v>
      </c>
      <c r="G245" s="98" t="s">
        <v>1502</v>
      </c>
      <c r="H245" s="98" t="s">
        <v>1510</v>
      </c>
      <c r="I245" s="99">
        <v>44399</v>
      </c>
    </row>
    <row r="246" spans="1:9" ht="15" thickBot="1" x14ac:dyDescent="0.2">
      <c r="A246" s="94" t="s">
        <v>1730</v>
      </c>
      <c r="B246" s="95" t="s">
        <v>19</v>
      </c>
      <c r="C246" s="95"/>
      <c r="D246" s="96">
        <v>44399</v>
      </c>
      <c r="E246" s="95" t="s">
        <v>1502</v>
      </c>
      <c r="F246" s="96">
        <v>44399</v>
      </c>
      <c r="G246" s="95" t="s">
        <v>1502</v>
      </c>
      <c r="H246" s="95" t="s">
        <v>1510</v>
      </c>
      <c r="I246" s="96">
        <v>44399</v>
      </c>
    </row>
    <row r="247" spans="1:9" ht="15" thickBot="1" x14ac:dyDescent="0.2">
      <c r="A247" s="97" t="s">
        <v>1731</v>
      </c>
      <c r="B247" s="98" t="s">
        <v>19</v>
      </c>
      <c r="C247" s="98"/>
      <c r="D247" s="99">
        <v>44399</v>
      </c>
      <c r="E247" s="98" t="s">
        <v>1502</v>
      </c>
      <c r="F247" s="99">
        <v>44399</v>
      </c>
      <c r="G247" s="98" t="s">
        <v>1502</v>
      </c>
      <c r="H247" s="98" t="s">
        <v>1510</v>
      </c>
      <c r="I247" s="99">
        <v>44399</v>
      </c>
    </row>
    <row r="248" spans="1:9" ht="15" thickBot="1" x14ac:dyDescent="0.2">
      <c r="A248" s="94" t="s">
        <v>1732</v>
      </c>
      <c r="B248" s="95" t="s">
        <v>19</v>
      </c>
      <c r="C248" s="95"/>
      <c r="D248" s="96">
        <v>44399</v>
      </c>
      <c r="E248" s="95" t="s">
        <v>1502</v>
      </c>
      <c r="F248" s="96">
        <v>44399</v>
      </c>
      <c r="G248" s="95" t="s">
        <v>1502</v>
      </c>
      <c r="H248" s="95" t="s">
        <v>1510</v>
      </c>
      <c r="I248" s="96">
        <v>44399</v>
      </c>
    </row>
    <row r="249" spans="1:9" ht="15" thickBot="1" x14ac:dyDescent="0.2">
      <c r="A249" s="97" t="s">
        <v>1733</v>
      </c>
      <c r="B249" s="98" t="s">
        <v>19</v>
      </c>
      <c r="C249" s="98"/>
      <c r="D249" s="99">
        <v>44399</v>
      </c>
      <c r="E249" s="98" t="s">
        <v>1502</v>
      </c>
      <c r="F249" s="99">
        <v>44405</v>
      </c>
      <c r="G249" s="98" t="s">
        <v>1502</v>
      </c>
      <c r="H249" s="98" t="s">
        <v>1510</v>
      </c>
      <c r="I249" s="99">
        <v>44405</v>
      </c>
    </row>
    <row r="250" spans="1:9" ht="15" thickBot="1" x14ac:dyDescent="0.2">
      <c r="A250" s="94" t="s">
        <v>1734</v>
      </c>
      <c r="B250" s="95" t="s">
        <v>19</v>
      </c>
      <c r="C250" s="95"/>
      <c r="D250" s="96">
        <v>44399</v>
      </c>
      <c r="E250" s="95" t="s">
        <v>1502</v>
      </c>
      <c r="F250" s="96">
        <v>44399</v>
      </c>
      <c r="G250" s="95" t="s">
        <v>1502</v>
      </c>
      <c r="H250" s="95" t="s">
        <v>1510</v>
      </c>
      <c r="I250" s="96">
        <v>44399</v>
      </c>
    </row>
    <row r="251" spans="1:9" ht="15" thickBot="1" x14ac:dyDescent="0.2">
      <c r="A251" s="97" t="s">
        <v>1735</v>
      </c>
      <c r="B251" s="98" t="s">
        <v>19</v>
      </c>
      <c r="C251" s="98"/>
      <c r="D251" s="99">
        <v>44399</v>
      </c>
      <c r="E251" s="98" t="s">
        <v>1502</v>
      </c>
      <c r="F251" s="99">
        <v>44399</v>
      </c>
      <c r="G251" s="98" t="s">
        <v>1502</v>
      </c>
      <c r="H251" s="98" t="s">
        <v>1510</v>
      </c>
      <c r="I251" s="99">
        <v>44399</v>
      </c>
    </row>
    <row r="252" spans="1:9" ht="15" thickBot="1" x14ac:dyDescent="0.2">
      <c r="A252" s="94" t="s">
        <v>1736</v>
      </c>
      <c r="B252" s="95" t="s">
        <v>19</v>
      </c>
      <c r="C252" s="95"/>
      <c r="D252" s="96">
        <v>44399</v>
      </c>
      <c r="E252" s="95" t="s">
        <v>1502</v>
      </c>
      <c r="F252" s="96">
        <v>44399</v>
      </c>
      <c r="G252" s="95" t="s">
        <v>1502</v>
      </c>
      <c r="H252" s="95" t="s">
        <v>1510</v>
      </c>
      <c r="I252" s="96">
        <v>44399</v>
      </c>
    </row>
    <row r="253" spans="1:9" ht="15" thickBot="1" x14ac:dyDescent="0.2">
      <c r="A253" s="97" t="s">
        <v>1737</v>
      </c>
      <c r="B253" s="98" t="s">
        <v>19</v>
      </c>
      <c r="C253" s="98"/>
      <c r="D253" s="99">
        <v>44399</v>
      </c>
      <c r="E253" s="98" t="s">
        <v>1513</v>
      </c>
      <c r="F253" s="99">
        <v>44417</v>
      </c>
      <c r="G253" s="98" t="s">
        <v>1502</v>
      </c>
      <c r="H253" s="98" t="s">
        <v>1510</v>
      </c>
      <c r="I253" s="99">
        <v>44400</v>
      </c>
    </row>
    <row r="254" spans="1:9" ht="15" thickBot="1" x14ac:dyDescent="0.2">
      <c r="A254" s="94" t="s">
        <v>1738</v>
      </c>
      <c r="B254" s="95" t="s">
        <v>19</v>
      </c>
      <c r="C254" s="95"/>
      <c r="D254" s="96">
        <v>44399</v>
      </c>
      <c r="E254" s="95" t="s">
        <v>1502</v>
      </c>
      <c r="F254" s="96">
        <v>44400</v>
      </c>
      <c r="G254" s="95" t="s">
        <v>1502</v>
      </c>
      <c r="H254" s="95" t="s">
        <v>1510</v>
      </c>
      <c r="I254" s="96">
        <v>44400</v>
      </c>
    </row>
    <row r="255" spans="1:9" ht="15" thickBot="1" x14ac:dyDescent="0.2">
      <c r="A255" s="97" t="s">
        <v>1739</v>
      </c>
      <c r="B255" s="98" t="s">
        <v>19</v>
      </c>
      <c r="C255" s="98"/>
      <c r="D255" s="99">
        <v>44399</v>
      </c>
      <c r="E255" s="98" t="s">
        <v>1502</v>
      </c>
      <c r="F255" s="99">
        <v>44400</v>
      </c>
      <c r="G255" s="98" t="s">
        <v>1502</v>
      </c>
      <c r="H255" s="98" t="s">
        <v>1510</v>
      </c>
      <c r="I255" s="99">
        <v>44400</v>
      </c>
    </row>
    <row r="256" spans="1:9" ht="15" thickBot="1" x14ac:dyDescent="0.2">
      <c r="A256" s="94" t="s">
        <v>1740</v>
      </c>
      <c r="B256" s="95" t="s">
        <v>19</v>
      </c>
      <c r="C256" s="95"/>
      <c r="D256" s="96">
        <v>44399</v>
      </c>
      <c r="E256" s="95" t="s">
        <v>1502</v>
      </c>
      <c r="F256" s="96">
        <v>44400</v>
      </c>
      <c r="G256" s="95" t="s">
        <v>1502</v>
      </c>
      <c r="H256" s="95" t="s">
        <v>1510</v>
      </c>
      <c r="I256" s="96">
        <v>44400</v>
      </c>
    </row>
    <row r="257" spans="1:9" ht="15" thickBot="1" x14ac:dyDescent="0.2">
      <c r="A257" s="97" t="s">
        <v>1741</v>
      </c>
      <c r="B257" s="98" t="s">
        <v>19</v>
      </c>
      <c r="C257" s="98"/>
      <c r="D257" s="99">
        <v>44399</v>
      </c>
      <c r="E257" s="98" t="s">
        <v>1502</v>
      </c>
      <c r="F257" s="99">
        <v>44400</v>
      </c>
      <c r="G257" s="98" t="s">
        <v>1502</v>
      </c>
      <c r="H257" s="98" t="s">
        <v>1510</v>
      </c>
      <c r="I257" s="99">
        <v>44400</v>
      </c>
    </row>
    <row r="258" spans="1:9" ht="15" thickBot="1" x14ac:dyDescent="0.2">
      <c r="A258" s="94" t="s">
        <v>1742</v>
      </c>
      <c r="B258" s="95" t="s">
        <v>19</v>
      </c>
      <c r="C258" s="95"/>
      <c r="D258" s="96">
        <v>44400</v>
      </c>
      <c r="E258" s="95" t="s">
        <v>1502</v>
      </c>
      <c r="F258" s="96">
        <v>44400</v>
      </c>
      <c r="G258" s="95" t="s">
        <v>1502</v>
      </c>
      <c r="H258" s="95" t="s">
        <v>1510</v>
      </c>
      <c r="I258" s="96">
        <v>44400</v>
      </c>
    </row>
    <row r="259" spans="1:9" ht="15" thickBot="1" x14ac:dyDescent="0.2">
      <c r="A259" s="97" t="s">
        <v>1743</v>
      </c>
      <c r="B259" s="98" t="s">
        <v>19</v>
      </c>
      <c r="C259" s="98"/>
      <c r="D259" s="99">
        <v>44400</v>
      </c>
      <c r="E259" s="98" t="s">
        <v>1513</v>
      </c>
      <c r="F259" s="99">
        <v>44412</v>
      </c>
      <c r="G259" s="98" t="s">
        <v>1502</v>
      </c>
      <c r="H259" s="98" t="s">
        <v>1510</v>
      </c>
      <c r="I259" s="99">
        <v>44403</v>
      </c>
    </row>
    <row r="260" spans="1:9" ht="15" thickBot="1" x14ac:dyDescent="0.2">
      <c r="A260" s="94" t="s">
        <v>1744</v>
      </c>
      <c r="B260" s="95" t="s">
        <v>19</v>
      </c>
      <c r="C260" s="95"/>
      <c r="D260" s="96">
        <v>44400</v>
      </c>
      <c r="E260" s="95" t="s">
        <v>1513</v>
      </c>
      <c r="F260" s="96">
        <v>44411</v>
      </c>
      <c r="G260" s="95" t="s">
        <v>1502</v>
      </c>
      <c r="H260" s="95" t="s">
        <v>1510</v>
      </c>
      <c r="I260" s="96">
        <v>44400</v>
      </c>
    </row>
    <row r="261" spans="1:9" ht="15" thickBot="1" x14ac:dyDescent="0.2">
      <c r="A261" s="97" t="s">
        <v>1745</v>
      </c>
      <c r="B261" s="98" t="s">
        <v>19</v>
      </c>
      <c r="C261" s="98"/>
      <c r="D261" s="99">
        <v>44400</v>
      </c>
      <c r="E261" s="98" t="s">
        <v>1502</v>
      </c>
      <c r="F261" s="99">
        <v>44400</v>
      </c>
      <c r="G261" s="98" t="s">
        <v>1502</v>
      </c>
      <c r="H261" s="98" t="s">
        <v>1510</v>
      </c>
      <c r="I261" s="99">
        <v>44400</v>
      </c>
    </row>
    <row r="262" spans="1:9" ht="15" thickBot="1" x14ac:dyDescent="0.2">
      <c r="A262" s="94" t="s">
        <v>1746</v>
      </c>
      <c r="B262" s="95" t="s">
        <v>19</v>
      </c>
      <c r="C262" s="95"/>
      <c r="D262" s="96">
        <v>44400</v>
      </c>
      <c r="E262" s="95" t="s">
        <v>1502</v>
      </c>
      <c r="F262" s="96">
        <v>44400</v>
      </c>
      <c r="G262" s="95" t="s">
        <v>1502</v>
      </c>
      <c r="H262" s="95" t="s">
        <v>1510</v>
      </c>
      <c r="I262" s="96">
        <v>44400</v>
      </c>
    </row>
    <row r="263" spans="1:9" ht="15" thickBot="1" x14ac:dyDescent="0.2">
      <c r="A263" s="97" t="s">
        <v>1747</v>
      </c>
      <c r="B263" s="98" t="s">
        <v>19</v>
      </c>
      <c r="C263" s="98"/>
      <c r="D263" s="99">
        <v>44400</v>
      </c>
      <c r="E263" s="98" t="s">
        <v>1502</v>
      </c>
      <c r="F263" s="99">
        <v>44400</v>
      </c>
      <c r="G263" s="98" t="s">
        <v>1502</v>
      </c>
      <c r="H263" s="98" t="s">
        <v>1510</v>
      </c>
      <c r="I263" s="99">
        <v>44400</v>
      </c>
    </row>
    <row r="264" spans="1:9" ht="15" thickBot="1" x14ac:dyDescent="0.2">
      <c r="A264" s="94" t="s">
        <v>1748</v>
      </c>
      <c r="B264" s="95" t="s">
        <v>19</v>
      </c>
      <c r="C264" s="95"/>
      <c r="D264" s="96">
        <v>44400</v>
      </c>
      <c r="E264" s="95" t="s">
        <v>1502</v>
      </c>
      <c r="F264" s="96">
        <v>44400</v>
      </c>
      <c r="G264" s="95" t="s">
        <v>1502</v>
      </c>
      <c r="H264" s="95" t="s">
        <v>1510</v>
      </c>
      <c r="I264" s="96">
        <v>44400</v>
      </c>
    </row>
    <row r="265" spans="1:9" ht="15" thickBot="1" x14ac:dyDescent="0.2">
      <c r="A265" s="97" t="s">
        <v>1749</v>
      </c>
      <c r="B265" s="98" t="s">
        <v>19</v>
      </c>
      <c r="C265" s="98"/>
      <c r="D265" s="99">
        <v>44400</v>
      </c>
      <c r="E265" s="98" t="s">
        <v>1502</v>
      </c>
      <c r="F265" s="99">
        <v>44404</v>
      </c>
      <c r="G265" s="98" t="s">
        <v>1502</v>
      </c>
      <c r="H265" s="98" t="s">
        <v>1510</v>
      </c>
      <c r="I265" s="99">
        <v>44404</v>
      </c>
    </row>
    <row r="266" spans="1:9" ht="15" thickBot="1" x14ac:dyDescent="0.2">
      <c r="A266" s="94" t="s">
        <v>1750</v>
      </c>
      <c r="B266" s="95" t="s">
        <v>19</v>
      </c>
      <c r="C266" s="95"/>
      <c r="D266" s="96">
        <v>44403</v>
      </c>
      <c r="E266" s="95" t="s">
        <v>1502</v>
      </c>
      <c r="F266" s="96">
        <v>44403</v>
      </c>
      <c r="G266" s="95" t="s">
        <v>1502</v>
      </c>
      <c r="H266" s="95" t="s">
        <v>1510</v>
      </c>
      <c r="I266" s="96">
        <v>44403</v>
      </c>
    </row>
    <row r="267" spans="1:9" ht="15" thickBot="1" x14ac:dyDescent="0.2">
      <c r="A267" s="97" t="s">
        <v>1751</v>
      </c>
      <c r="B267" s="98" t="s">
        <v>19</v>
      </c>
      <c r="C267" s="98"/>
      <c r="D267" s="99">
        <v>44403</v>
      </c>
      <c r="E267" s="98" t="s">
        <v>1502</v>
      </c>
      <c r="F267" s="99">
        <v>44404</v>
      </c>
      <c r="G267" s="98" t="s">
        <v>1502</v>
      </c>
      <c r="H267" s="98" t="s">
        <v>1510</v>
      </c>
      <c r="I267" s="99">
        <v>44404</v>
      </c>
    </row>
    <row r="268" spans="1:9" ht="15" thickBot="1" x14ac:dyDescent="0.2">
      <c r="A268" s="94" t="s">
        <v>1752</v>
      </c>
      <c r="B268" s="95" t="s">
        <v>19</v>
      </c>
      <c r="C268" s="95"/>
      <c r="D268" s="96">
        <v>44403</v>
      </c>
      <c r="E268" s="95" t="s">
        <v>1502</v>
      </c>
      <c r="F268" s="96">
        <v>44403</v>
      </c>
      <c r="G268" s="95" t="s">
        <v>1502</v>
      </c>
      <c r="H268" s="95" t="s">
        <v>1510</v>
      </c>
      <c r="I268" s="96">
        <v>44403</v>
      </c>
    </row>
    <row r="269" spans="1:9" ht="15" thickBot="1" x14ac:dyDescent="0.2">
      <c r="A269" s="97" t="s">
        <v>1753</v>
      </c>
      <c r="B269" s="98" t="s">
        <v>19</v>
      </c>
      <c r="C269" s="98"/>
      <c r="D269" s="99">
        <v>44403</v>
      </c>
      <c r="E269" s="98" t="s">
        <v>1502</v>
      </c>
      <c r="F269" s="99">
        <v>44404</v>
      </c>
      <c r="G269" s="98" t="s">
        <v>1502</v>
      </c>
      <c r="H269" s="98" t="s">
        <v>1510</v>
      </c>
      <c r="I269" s="99">
        <v>44404</v>
      </c>
    </row>
    <row r="270" spans="1:9" ht="15" thickBot="1" x14ac:dyDescent="0.2">
      <c r="A270" s="94" t="s">
        <v>1754</v>
      </c>
      <c r="B270" s="95" t="s">
        <v>19</v>
      </c>
      <c r="C270" s="95"/>
      <c r="D270" s="96">
        <v>44403</v>
      </c>
      <c r="E270" s="95" t="s">
        <v>1502</v>
      </c>
      <c r="F270" s="96">
        <v>44404</v>
      </c>
      <c r="G270" s="95" t="s">
        <v>1502</v>
      </c>
      <c r="H270" s="95" t="s">
        <v>1510</v>
      </c>
      <c r="I270" s="96">
        <v>44404</v>
      </c>
    </row>
    <row r="271" spans="1:9" ht="15" thickBot="1" x14ac:dyDescent="0.2">
      <c r="A271" s="97" t="s">
        <v>1755</v>
      </c>
      <c r="B271" s="98" t="s">
        <v>19</v>
      </c>
      <c r="C271" s="98"/>
      <c r="D271" s="99">
        <v>44404</v>
      </c>
      <c r="E271" s="98" t="s">
        <v>1513</v>
      </c>
      <c r="F271" s="99">
        <v>44405</v>
      </c>
      <c r="G271" s="98" t="s">
        <v>1502</v>
      </c>
      <c r="H271" s="98" t="s">
        <v>1510</v>
      </c>
      <c r="I271" s="99">
        <v>44404</v>
      </c>
    </row>
    <row r="272" spans="1:9" ht="15" thickBot="1" x14ac:dyDescent="0.2">
      <c r="A272" s="94" t="s">
        <v>1756</v>
      </c>
      <c r="B272" s="95" t="s">
        <v>19</v>
      </c>
      <c r="C272" s="95"/>
      <c r="D272" s="96">
        <v>44404</v>
      </c>
      <c r="E272" s="95" t="s">
        <v>1502</v>
      </c>
      <c r="F272" s="96">
        <v>44405</v>
      </c>
      <c r="G272" s="95" t="s">
        <v>1502</v>
      </c>
      <c r="H272" s="95" t="s">
        <v>1510</v>
      </c>
      <c r="I272" s="96">
        <v>44405</v>
      </c>
    </row>
    <row r="273" spans="1:9" ht="15" thickBot="1" x14ac:dyDescent="0.2">
      <c r="A273" s="97" t="s">
        <v>1757</v>
      </c>
      <c r="B273" s="98" t="s">
        <v>19</v>
      </c>
      <c r="C273" s="98"/>
      <c r="D273" s="99">
        <v>44404</v>
      </c>
      <c r="E273" s="98" t="s">
        <v>1502</v>
      </c>
      <c r="F273" s="99">
        <v>44405</v>
      </c>
      <c r="G273" s="98" t="s">
        <v>1502</v>
      </c>
      <c r="H273" s="98" t="s">
        <v>1510</v>
      </c>
      <c r="I273" s="99">
        <v>44405</v>
      </c>
    </row>
    <row r="274" spans="1:9" ht="15" thickBot="1" x14ac:dyDescent="0.2">
      <c r="A274" s="94" t="s">
        <v>1758</v>
      </c>
      <c r="B274" s="95" t="s">
        <v>19</v>
      </c>
      <c r="C274" s="95"/>
      <c r="D274" s="96">
        <v>44404</v>
      </c>
      <c r="E274" s="95" t="s">
        <v>1502</v>
      </c>
      <c r="F274" s="96">
        <v>44406</v>
      </c>
      <c r="G274" s="95" t="s">
        <v>1502</v>
      </c>
      <c r="H274" s="95" t="s">
        <v>1510</v>
      </c>
      <c r="I274" s="96">
        <v>44406</v>
      </c>
    </row>
    <row r="275" spans="1:9" ht="15" thickBot="1" x14ac:dyDescent="0.2">
      <c r="A275" s="97" t="s">
        <v>1759</v>
      </c>
      <c r="B275" s="98" t="s">
        <v>19</v>
      </c>
      <c r="C275" s="98"/>
      <c r="D275" s="99">
        <v>44404</v>
      </c>
      <c r="E275" s="98" t="s">
        <v>1502</v>
      </c>
      <c r="F275" s="99">
        <v>44406</v>
      </c>
      <c r="G275" s="98" t="s">
        <v>1502</v>
      </c>
      <c r="H275" s="98" t="s">
        <v>1510</v>
      </c>
      <c r="I275" s="99">
        <v>44406</v>
      </c>
    </row>
    <row r="276" spans="1:9" ht="15" thickBot="1" x14ac:dyDescent="0.2">
      <c r="A276" s="94" t="s">
        <v>1760</v>
      </c>
      <c r="B276" s="95" t="s">
        <v>19</v>
      </c>
      <c r="C276" s="95"/>
      <c r="D276" s="96">
        <v>44404</v>
      </c>
      <c r="E276" s="95" t="s">
        <v>1502</v>
      </c>
      <c r="F276" s="96">
        <v>44404</v>
      </c>
      <c r="G276" s="95" t="s">
        <v>1502</v>
      </c>
      <c r="H276" s="95" t="s">
        <v>1510</v>
      </c>
      <c r="I276" s="96">
        <v>44404</v>
      </c>
    </row>
    <row r="277" spans="1:9" ht="15" thickBot="1" x14ac:dyDescent="0.2">
      <c r="A277" s="97" t="s">
        <v>1761</v>
      </c>
      <c r="B277" s="98" t="s">
        <v>19</v>
      </c>
      <c r="C277" s="98"/>
      <c r="D277" s="99">
        <v>44404</v>
      </c>
      <c r="E277" s="98" t="s">
        <v>1502</v>
      </c>
      <c r="F277" s="99">
        <v>44405</v>
      </c>
      <c r="G277" s="98" t="s">
        <v>1502</v>
      </c>
      <c r="H277" s="98" t="s">
        <v>1510</v>
      </c>
      <c r="I277" s="99">
        <v>44405</v>
      </c>
    </row>
    <row r="278" spans="1:9" ht="15" thickBot="1" x14ac:dyDescent="0.2">
      <c r="A278" s="94" t="s">
        <v>1762</v>
      </c>
      <c r="B278" s="95" t="s">
        <v>19</v>
      </c>
      <c r="C278" s="95"/>
      <c r="D278" s="96">
        <v>44404</v>
      </c>
      <c r="E278" s="95" t="s">
        <v>1502</v>
      </c>
      <c r="F278" s="96">
        <v>44406</v>
      </c>
      <c r="G278" s="95" t="s">
        <v>1502</v>
      </c>
      <c r="H278" s="95" t="s">
        <v>1510</v>
      </c>
      <c r="I278" s="96">
        <v>44406</v>
      </c>
    </row>
    <row r="279" spans="1:9" ht="15" thickBot="1" x14ac:dyDescent="0.2">
      <c r="A279" s="97" t="s">
        <v>1763</v>
      </c>
      <c r="B279" s="98" t="s">
        <v>19</v>
      </c>
      <c r="C279" s="98"/>
      <c r="D279" s="99">
        <v>44405</v>
      </c>
      <c r="E279" s="98" t="s">
        <v>1502</v>
      </c>
      <c r="F279" s="99">
        <v>44406</v>
      </c>
      <c r="G279" s="98" t="s">
        <v>1502</v>
      </c>
      <c r="H279" s="98" t="s">
        <v>1510</v>
      </c>
      <c r="I279" s="99">
        <v>44406</v>
      </c>
    </row>
    <row r="280" spans="1:9" ht="15" thickBot="1" x14ac:dyDescent="0.2">
      <c r="A280" s="94" t="s">
        <v>1764</v>
      </c>
      <c r="B280" s="95" t="s">
        <v>19</v>
      </c>
      <c r="C280" s="95"/>
      <c r="D280" s="96">
        <v>44406</v>
      </c>
      <c r="E280" s="95" t="s">
        <v>1502</v>
      </c>
      <c r="F280" s="96">
        <v>44407</v>
      </c>
      <c r="G280" s="95" t="s">
        <v>1502</v>
      </c>
      <c r="H280" s="95" t="s">
        <v>1510</v>
      </c>
      <c r="I280" s="96">
        <v>44407</v>
      </c>
    </row>
    <row r="281" spans="1:9" ht="15" thickBot="1" x14ac:dyDescent="0.2">
      <c r="A281" s="97" t="s">
        <v>1765</v>
      </c>
      <c r="B281" s="98" t="s">
        <v>19</v>
      </c>
      <c r="C281" s="98"/>
      <c r="D281" s="99">
        <v>44406</v>
      </c>
      <c r="E281" s="98" t="s">
        <v>1502</v>
      </c>
      <c r="F281" s="99">
        <v>44407</v>
      </c>
      <c r="G281" s="98" t="s">
        <v>1502</v>
      </c>
      <c r="H281" s="98" t="s">
        <v>1510</v>
      </c>
      <c r="I281" s="99">
        <v>44407</v>
      </c>
    </row>
    <row r="282" spans="1:9" ht="15" thickBot="1" x14ac:dyDescent="0.2">
      <c r="A282" s="94" t="s">
        <v>1766</v>
      </c>
      <c r="B282" s="95" t="s">
        <v>19</v>
      </c>
      <c r="C282" s="95"/>
      <c r="D282" s="96">
        <v>44407</v>
      </c>
      <c r="E282" s="95" t="s">
        <v>1502</v>
      </c>
      <c r="F282" s="96">
        <v>44407</v>
      </c>
      <c r="G282" s="95" t="s">
        <v>1502</v>
      </c>
      <c r="H282" s="95" t="s">
        <v>1510</v>
      </c>
      <c r="I282" s="96">
        <v>44407</v>
      </c>
    </row>
    <row r="283" spans="1:9" x14ac:dyDescent="0.15">
      <c r="A283" s="1475"/>
      <c r="B283" s="1475"/>
      <c r="C283" s="1475"/>
      <c r="D283" s="1475"/>
      <c r="E283" s="1475"/>
      <c r="F283" s="1475"/>
      <c r="G283" s="1475"/>
      <c r="H283" s="1475"/>
      <c r="I283" s="1475"/>
    </row>
    <row r="284" spans="1:9" ht="18" customHeight="1" thickBot="1" x14ac:dyDescent="0.2">
      <c r="A284" s="1474" t="s">
        <v>1491</v>
      </c>
      <c r="B284" s="1474"/>
      <c r="C284" s="1474"/>
      <c r="D284" s="1474"/>
      <c r="E284" s="1474"/>
      <c r="F284" s="1474"/>
      <c r="G284" s="1474"/>
      <c r="H284" s="1474"/>
      <c r="I284" s="1474"/>
    </row>
    <row r="285" spans="1:9" ht="14" thickBot="1" x14ac:dyDescent="0.2">
      <c r="A285" s="93" t="s">
        <v>1492</v>
      </c>
      <c r="B285" s="93" t="s">
        <v>1493</v>
      </c>
      <c r="C285" s="93" t="s">
        <v>1494</v>
      </c>
      <c r="D285" s="93" t="s">
        <v>1495</v>
      </c>
      <c r="E285" s="93" t="s">
        <v>1496</v>
      </c>
      <c r="F285" s="93" t="s">
        <v>1497</v>
      </c>
      <c r="G285" s="93" t="s">
        <v>1498</v>
      </c>
      <c r="H285" s="93" t="s">
        <v>1499</v>
      </c>
      <c r="I285" s="93" t="s">
        <v>1500</v>
      </c>
    </row>
    <row r="286" spans="1:9" ht="15" thickBot="1" x14ac:dyDescent="0.2">
      <c r="A286" s="94" t="s">
        <v>1767</v>
      </c>
      <c r="B286" s="95" t="s">
        <v>19</v>
      </c>
      <c r="C286" s="95"/>
      <c r="D286" s="96">
        <v>44169</v>
      </c>
      <c r="E286" s="95" t="s">
        <v>1513</v>
      </c>
      <c r="F286" s="96">
        <v>44412</v>
      </c>
      <c r="G286" s="95" t="s">
        <v>1502</v>
      </c>
      <c r="H286" s="95" t="s">
        <v>1510</v>
      </c>
      <c r="I286" s="96">
        <v>44390</v>
      </c>
    </row>
    <row r="287" spans="1:9" ht="15" thickBot="1" x14ac:dyDescent="0.2">
      <c r="A287" s="97" t="s">
        <v>1768</v>
      </c>
      <c r="B287" s="98" t="s">
        <v>19</v>
      </c>
      <c r="C287" s="98"/>
      <c r="D287" s="99">
        <v>44307</v>
      </c>
      <c r="E287" s="98" t="s">
        <v>1502</v>
      </c>
      <c r="F287" s="99">
        <v>44389</v>
      </c>
      <c r="G287" s="98" t="s">
        <v>1502</v>
      </c>
      <c r="H287" s="98" t="s">
        <v>1510</v>
      </c>
      <c r="I287" s="99">
        <v>44389</v>
      </c>
    </row>
    <row r="288" spans="1:9" ht="15" thickBot="1" x14ac:dyDescent="0.2">
      <c r="A288" s="94" t="s">
        <v>1769</v>
      </c>
      <c r="B288" s="95" t="s">
        <v>19</v>
      </c>
      <c r="C288" s="95"/>
      <c r="D288" s="96">
        <v>44342</v>
      </c>
      <c r="E288" s="95" t="s">
        <v>1502</v>
      </c>
      <c r="F288" s="96">
        <v>44379</v>
      </c>
      <c r="G288" s="95" t="s">
        <v>1502</v>
      </c>
      <c r="H288" s="95" t="s">
        <v>1510</v>
      </c>
      <c r="I288" s="96">
        <v>44379</v>
      </c>
    </row>
    <row r="289" spans="1:9" ht="15" thickBot="1" x14ac:dyDescent="0.2">
      <c r="A289" s="97" t="s">
        <v>1770</v>
      </c>
      <c r="B289" s="98" t="s">
        <v>19</v>
      </c>
      <c r="C289" s="98"/>
      <c r="D289" s="99">
        <v>44369</v>
      </c>
      <c r="E289" s="98" t="s">
        <v>1502</v>
      </c>
      <c r="F289" s="99">
        <v>44379</v>
      </c>
      <c r="G289" s="98" t="s">
        <v>1502</v>
      </c>
      <c r="H289" s="98" t="s">
        <v>1510</v>
      </c>
      <c r="I289" s="99">
        <v>44379</v>
      </c>
    </row>
    <row r="290" spans="1:9" ht="15" thickBot="1" x14ac:dyDescent="0.2">
      <c r="A290" s="94" t="s">
        <v>1771</v>
      </c>
      <c r="B290" s="95" t="s">
        <v>19</v>
      </c>
      <c r="C290" s="95"/>
      <c r="D290" s="96">
        <v>44375</v>
      </c>
      <c r="E290" s="95" t="s">
        <v>1502</v>
      </c>
      <c r="F290" s="96">
        <v>44379</v>
      </c>
      <c r="G290" s="95" t="s">
        <v>1502</v>
      </c>
      <c r="H290" s="95" t="s">
        <v>1510</v>
      </c>
      <c r="I290" s="96">
        <v>44379</v>
      </c>
    </row>
    <row r="291" spans="1:9" ht="15" thickBot="1" x14ac:dyDescent="0.2">
      <c r="A291" s="97" t="s">
        <v>1772</v>
      </c>
      <c r="B291" s="98" t="s">
        <v>19</v>
      </c>
      <c r="C291" s="98"/>
      <c r="D291" s="99">
        <v>44375</v>
      </c>
      <c r="E291" s="98" t="s">
        <v>1502</v>
      </c>
      <c r="F291" s="99">
        <v>44379</v>
      </c>
      <c r="G291" s="98" t="s">
        <v>1502</v>
      </c>
      <c r="H291" s="98" t="s">
        <v>1510</v>
      </c>
      <c r="I291" s="99">
        <v>44379</v>
      </c>
    </row>
    <row r="292" spans="1:9" ht="15" thickBot="1" x14ac:dyDescent="0.2">
      <c r="A292" s="94" t="s">
        <v>1773</v>
      </c>
      <c r="B292" s="95" t="s">
        <v>19</v>
      </c>
      <c r="C292" s="95"/>
      <c r="D292" s="96">
        <v>44375</v>
      </c>
      <c r="E292" s="95" t="s">
        <v>1502</v>
      </c>
      <c r="F292" s="96">
        <v>44379</v>
      </c>
      <c r="G292" s="95" t="s">
        <v>1502</v>
      </c>
      <c r="H292" s="95" t="s">
        <v>1510</v>
      </c>
      <c r="I292" s="96">
        <v>44379</v>
      </c>
    </row>
    <row r="293" spans="1:9" ht="15" thickBot="1" x14ac:dyDescent="0.2">
      <c r="A293" s="97" t="s">
        <v>1774</v>
      </c>
      <c r="B293" s="98" t="s">
        <v>19</v>
      </c>
      <c r="C293" s="98"/>
      <c r="D293" s="99">
        <v>44376</v>
      </c>
      <c r="E293" s="98" t="s">
        <v>1502</v>
      </c>
      <c r="F293" s="99">
        <v>44378</v>
      </c>
      <c r="G293" s="98" t="s">
        <v>1502</v>
      </c>
      <c r="H293" s="98" t="s">
        <v>1510</v>
      </c>
      <c r="I293" s="99">
        <v>44378</v>
      </c>
    </row>
    <row r="294" spans="1:9" ht="15" thickBot="1" x14ac:dyDescent="0.2">
      <c r="A294" s="94" t="s">
        <v>1775</v>
      </c>
      <c r="B294" s="95" t="s">
        <v>19</v>
      </c>
      <c r="C294" s="95"/>
      <c r="D294" s="96">
        <v>44376</v>
      </c>
      <c r="E294" s="95" t="s">
        <v>1502</v>
      </c>
      <c r="F294" s="96">
        <v>44379</v>
      </c>
      <c r="G294" s="95" t="s">
        <v>1502</v>
      </c>
      <c r="H294" s="95" t="s">
        <v>1510</v>
      </c>
      <c r="I294" s="96">
        <v>44379</v>
      </c>
    </row>
    <row r="295" spans="1:9" ht="15" thickBot="1" x14ac:dyDescent="0.2">
      <c r="A295" s="97" t="s">
        <v>1776</v>
      </c>
      <c r="B295" s="98" t="s">
        <v>19</v>
      </c>
      <c r="C295" s="98"/>
      <c r="D295" s="99">
        <v>44377</v>
      </c>
      <c r="E295" s="98" t="s">
        <v>1502</v>
      </c>
      <c r="F295" s="99">
        <v>44379</v>
      </c>
      <c r="G295" s="98" t="s">
        <v>1502</v>
      </c>
      <c r="H295" s="98" t="s">
        <v>1510</v>
      </c>
      <c r="I295" s="99">
        <v>44379</v>
      </c>
    </row>
    <row r="296" spans="1:9" ht="15" thickBot="1" x14ac:dyDescent="0.2">
      <c r="A296" s="94" t="s">
        <v>1777</v>
      </c>
      <c r="B296" s="95" t="s">
        <v>19</v>
      </c>
      <c r="C296" s="95"/>
      <c r="D296" s="96">
        <v>44377</v>
      </c>
      <c r="E296" s="95" t="s">
        <v>1502</v>
      </c>
      <c r="F296" s="96">
        <v>44378</v>
      </c>
      <c r="G296" s="95" t="s">
        <v>1502</v>
      </c>
      <c r="H296" s="95" t="s">
        <v>1510</v>
      </c>
      <c r="I296" s="96">
        <v>44378</v>
      </c>
    </row>
    <row r="297" spans="1:9" ht="15" thickBot="1" x14ac:dyDescent="0.2">
      <c r="A297" s="97" t="s">
        <v>1778</v>
      </c>
      <c r="B297" s="98" t="s">
        <v>19</v>
      </c>
      <c r="C297" s="98"/>
      <c r="D297" s="99">
        <v>44378</v>
      </c>
      <c r="E297" s="98" t="s">
        <v>1502</v>
      </c>
      <c r="F297" s="99">
        <v>44378</v>
      </c>
      <c r="G297" s="98" t="s">
        <v>1502</v>
      </c>
      <c r="H297" s="98" t="s">
        <v>1510</v>
      </c>
      <c r="I297" s="99">
        <v>44378</v>
      </c>
    </row>
    <row r="298" spans="1:9" ht="15" thickBot="1" x14ac:dyDescent="0.2">
      <c r="A298" s="94" t="s">
        <v>1779</v>
      </c>
      <c r="B298" s="95" t="s">
        <v>19</v>
      </c>
      <c r="C298" s="95"/>
      <c r="D298" s="96">
        <v>44378</v>
      </c>
      <c r="E298" s="95" t="s">
        <v>1502</v>
      </c>
      <c r="F298" s="96">
        <v>44381</v>
      </c>
      <c r="G298" s="95" t="s">
        <v>1502</v>
      </c>
      <c r="H298" s="95" t="s">
        <v>1510</v>
      </c>
      <c r="I298" s="96">
        <v>44381</v>
      </c>
    </row>
    <row r="299" spans="1:9" ht="15" thickBot="1" x14ac:dyDescent="0.2">
      <c r="A299" s="97" t="s">
        <v>1780</v>
      </c>
      <c r="B299" s="98" t="s">
        <v>19</v>
      </c>
      <c r="C299" s="98"/>
      <c r="D299" s="99">
        <v>44378</v>
      </c>
      <c r="E299" s="98" t="s">
        <v>1502</v>
      </c>
      <c r="F299" s="99">
        <v>44381</v>
      </c>
      <c r="G299" s="98" t="s">
        <v>1502</v>
      </c>
      <c r="H299" s="98" t="s">
        <v>1510</v>
      </c>
      <c r="I299" s="99">
        <v>44381</v>
      </c>
    </row>
    <row r="300" spans="1:9" ht="15" thickBot="1" x14ac:dyDescent="0.2">
      <c r="A300" s="94" t="s">
        <v>1781</v>
      </c>
      <c r="B300" s="95" t="s">
        <v>19</v>
      </c>
      <c r="C300" s="95"/>
      <c r="D300" s="96">
        <v>44378</v>
      </c>
      <c r="E300" s="95" t="s">
        <v>1502</v>
      </c>
      <c r="F300" s="96">
        <v>44381</v>
      </c>
      <c r="G300" s="95" t="s">
        <v>1502</v>
      </c>
      <c r="H300" s="95" t="s">
        <v>1510</v>
      </c>
      <c r="I300" s="96">
        <v>44381</v>
      </c>
    </row>
    <row r="301" spans="1:9" ht="15" thickBot="1" x14ac:dyDescent="0.2">
      <c r="A301" s="97" t="s">
        <v>1782</v>
      </c>
      <c r="B301" s="98" t="s">
        <v>19</v>
      </c>
      <c r="C301" s="98"/>
      <c r="D301" s="99">
        <v>44378</v>
      </c>
      <c r="E301" s="98" t="s">
        <v>1502</v>
      </c>
      <c r="F301" s="99">
        <v>44383</v>
      </c>
      <c r="G301" s="98" t="s">
        <v>1502</v>
      </c>
      <c r="H301" s="98" t="s">
        <v>1510</v>
      </c>
      <c r="I301" s="99">
        <v>44383</v>
      </c>
    </row>
    <row r="302" spans="1:9" ht="15" thickBot="1" x14ac:dyDescent="0.2">
      <c r="A302" s="94" t="s">
        <v>1783</v>
      </c>
      <c r="B302" s="95" t="s">
        <v>19</v>
      </c>
      <c r="C302" s="95"/>
      <c r="D302" s="96">
        <v>44378</v>
      </c>
      <c r="E302" s="95" t="s">
        <v>1502</v>
      </c>
      <c r="F302" s="96">
        <v>44392</v>
      </c>
      <c r="G302" s="95" t="s">
        <v>1502</v>
      </c>
      <c r="H302" s="95" t="s">
        <v>1510</v>
      </c>
      <c r="I302" s="96">
        <v>44392</v>
      </c>
    </row>
    <row r="303" spans="1:9" ht="15" thickBot="1" x14ac:dyDescent="0.2">
      <c r="A303" s="97" t="s">
        <v>1784</v>
      </c>
      <c r="B303" s="98" t="s">
        <v>19</v>
      </c>
      <c r="C303" s="98"/>
      <c r="D303" s="99">
        <v>44378</v>
      </c>
      <c r="E303" s="98" t="s">
        <v>1502</v>
      </c>
      <c r="F303" s="99">
        <v>44382</v>
      </c>
      <c r="G303" s="98" t="s">
        <v>1502</v>
      </c>
      <c r="H303" s="98" t="s">
        <v>1510</v>
      </c>
      <c r="I303" s="99">
        <v>44382</v>
      </c>
    </row>
    <row r="304" spans="1:9" ht="15" thickBot="1" x14ac:dyDescent="0.2">
      <c r="A304" s="94" t="s">
        <v>1785</v>
      </c>
      <c r="B304" s="95" t="s">
        <v>19</v>
      </c>
      <c r="C304" s="95"/>
      <c r="D304" s="96">
        <v>44379</v>
      </c>
      <c r="E304" s="95" t="s">
        <v>1513</v>
      </c>
      <c r="F304" s="96">
        <v>44390</v>
      </c>
      <c r="G304" s="95" t="s">
        <v>1502</v>
      </c>
      <c r="H304" s="95" t="s">
        <v>1510</v>
      </c>
      <c r="I304" s="96">
        <v>44379</v>
      </c>
    </row>
    <row r="305" spans="1:9" ht="15" thickBot="1" x14ac:dyDescent="0.2">
      <c r="A305" s="97" t="s">
        <v>1786</v>
      </c>
      <c r="B305" s="98" t="s">
        <v>19</v>
      </c>
      <c r="C305" s="98"/>
      <c r="D305" s="99">
        <v>44382</v>
      </c>
      <c r="E305" s="98" t="s">
        <v>1502</v>
      </c>
      <c r="F305" s="99">
        <v>44385</v>
      </c>
      <c r="G305" s="98" t="s">
        <v>1502</v>
      </c>
      <c r="H305" s="98" t="s">
        <v>1510</v>
      </c>
      <c r="I305" s="99">
        <v>44385</v>
      </c>
    </row>
    <row r="306" spans="1:9" ht="15" thickBot="1" x14ac:dyDescent="0.2">
      <c r="A306" s="94" t="s">
        <v>1787</v>
      </c>
      <c r="B306" s="95" t="s">
        <v>19</v>
      </c>
      <c r="C306" s="95"/>
      <c r="D306" s="96">
        <v>44383</v>
      </c>
      <c r="E306" s="95" t="s">
        <v>1502</v>
      </c>
      <c r="F306" s="96">
        <v>44383</v>
      </c>
      <c r="G306" s="95" t="s">
        <v>1502</v>
      </c>
      <c r="H306" s="95" t="s">
        <v>1510</v>
      </c>
      <c r="I306" s="96">
        <v>44383</v>
      </c>
    </row>
    <row r="307" spans="1:9" ht="15" thickBot="1" x14ac:dyDescent="0.2">
      <c r="A307" s="97" t="s">
        <v>1788</v>
      </c>
      <c r="B307" s="98" t="s">
        <v>19</v>
      </c>
      <c r="C307" s="98"/>
      <c r="D307" s="99">
        <v>44383</v>
      </c>
      <c r="E307" s="98" t="s">
        <v>1502</v>
      </c>
      <c r="F307" s="99">
        <v>44389</v>
      </c>
      <c r="G307" s="98" t="s">
        <v>1502</v>
      </c>
      <c r="H307" s="98" t="s">
        <v>1510</v>
      </c>
      <c r="I307" s="99">
        <v>44389</v>
      </c>
    </row>
    <row r="308" spans="1:9" ht="15" thickBot="1" x14ac:dyDescent="0.2">
      <c r="A308" s="94" t="s">
        <v>1789</v>
      </c>
      <c r="B308" s="95" t="s">
        <v>19</v>
      </c>
      <c r="C308" s="95"/>
      <c r="D308" s="96">
        <v>44384</v>
      </c>
      <c r="E308" s="95" t="s">
        <v>1502</v>
      </c>
      <c r="F308" s="96">
        <v>44385</v>
      </c>
      <c r="G308" s="95" t="s">
        <v>1502</v>
      </c>
      <c r="H308" s="95" t="s">
        <v>1510</v>
      </c>
      <c r="I308" s="96">
        <v>44385</v>
      </c>
    </row>
    <row r="309" spans="1:9" ht="15" thickBot="1" x14ac:dyDescent="0.2">
      <c r="A309" s="97" t="s">
        <v>1790</v>
      </c>
      <c r="B309" s="98" t="s">
        <v>19</v>
      </c>
      <c r="C309" s="98"/>
      <c r="D309" s="99">
        <v>44385</v>
      </c>
      <c r="E309" s="98" t="s">
        <v>1502</v>
      </c>
      <c r="F309" s="99">
        <v>44385</v>
      </c>
      <c r="G309" s="98" t="s">
        <v>1502</v>
      </c>
      <c r="H309" s="98" t="s">
        <v>1510</v>
      </c>
      <c r="I309" s="99">
        <v>44385</v>
      </c>
    </row>
    <row r="310" spans="1:9" ht="15" thickBot="1" x14ac:dyDescent="0.2">
      <c r="A310" s="94" t="s">
        <v>1791</v>
      </c>
      <c r="B310" s="95" t="s">
        <v>19</v>
      </c>
      <c r="C310" s="95"/>
      <c r="D310" s="96">
        <v>44385</v>
      </c>
      <c r="E310" s="95" t="s">
        <v>1502</v>
      </c>
      <c r="F310" s="96">
        <v>44389</v>
      </c>
      <c r="G310" s="95" t="s">
        <v>1502</v>
      </c>
      <c r="H310" s="95" t="s">
        <v>1510</v>
      </c>
      <c r="I310" s="96">
        <v>44389</v>
      </c>
    </row>
    <row r="311" spans="1:9" ht="15" thickBot="1" x14ac:dyDescent="0.2">
      <c r="A311" s="97" t="s">
        <v>1792</v>
      </c>
      <c r="B311" s="98" t="s">
        <v>19</v>
      </c>
      <c r="C311" s="98"/>
      <c r="D311" s="99">
        <v>44386</v>
      </c>
      <c r="E311" s="98" t="s">
        <v>1502</v>
      </c>
      <c r="F311" s="99">
        <v>44389</v>
      </c>
      <c r="G311" s="98" t="s">
        <v>1502</v>
      </c>
      <c r="H311" s="98" t="s">
        <v>1510</v>
      </c>
      <c r="I311" s="99">
        <v>44389</v>
      </c>
    </row>
    <row r="312" spans="1:9" ht="15" thickBot="1" x14ac:dyDescent="0.2">
      <c r="A312" s="94" t="s">
        <v>1793</v>
      </c>
      <c r="B312" s="95" t="s">
        <v>19</v>
      </c>
      <c r="C312" s="95"/>
      <c r="D312" s="96">
        <v>44386</v>
      </c>
      <c r="E312" s="95" t="s">
        <v>1502</v>
      </c>
      <c r="F312" s="96">
        <v>44386</v>
      </c>
      <c r="G312" s="95" t="s">
        <v>1502</v>
      </c>
      <c r="H312" s="95" t="s">
        <v>1510</v>
      </c>
      <c r="I312" s="96">
        <v>44386</v>
      </c>
    </row>
    <row r="313" spans="1:9" ht="15" thickBot="1" x14ac:dyDescent="0.2">
      <c r="A313" s="97" t="s">
        <v>1794</v>
      </c>
      <c r="B313" s="98" t="s">
        <v>19</v>
      </c>
      <c r="C313" s="98"/>
      <c r="D313" s="99">
        <v>44386</v>
      </c>
      <c r="E313" s="98" t="s">
        <v>1502</v>
      </c>
      <c r="F313" s="99">
        <v>44386</v>
      </c>
      <c r="G313" s="98" t="s">
        <v>1502</v>
      </c>
      <c r="H313" s="98" t="s">
        <v>1510</v>
      </c>
      <c r="I313" s="99">
        <v>44386</v>
      </c>
    </row>
    <row r="314" spans="1:9" ht="15" thickBot="1" x14ac:dyDescent="0.2">
      <c r="A314" s="94" t="s">
        <v>1795</v>
      </c>
      <c r="B314" s="95" t="s">
        <v>19</v>
      </c>
      <c r="C314" s="95"/>
      <c r="D314" s="96">
        <v>44389</v>
      </c>
      <c r="E314" s="95" t="s">
        <v>1502</v>
      </c>
      <c r="F314" s="96">
        <v>44390</v>
      </c>
      <c r="G314" s="95" t="s">
        <v>1502</v>
      </c>
      <c r="H314" s="95" t="s">
        <v>1510</v>
      </c>
      <c r="I314" s="96">
        <v>44390</v>
      </c>
    </row>
    <row r="315" spans="1:9" ht="15" thickBot="1" x14ac:dyDescent="0.2">
      <c r="A315" s="97" t="s">
        <v>1796</v>
      </c>
      <c r="B315" s="98" t="s">
        <v>19</v>
      </c>
      <c r="C315" s="98"/>
      <c r="D315" s="99">
        <v>44389</v>
      </c>
      <c r="E315" s="98" t="s">
        <v>1513</v>
      </c>
      <c r="F315" s="99">
        <v>44392</v>
      </c>
      <c r="G315" s="98" t="s">
        <v>1502</v>
      </c>
      <c r="H315" s="98" t="s">
        <v>1510</v>
      </c>
      <c r="I315" s="99">
        <v>44390</v>
      </c>
    </row>
    <row r="316" spans="1:9" ht="15" thickBot="1" x14ac:dyDescent="0.2">
      <c r="A316" s="94" t="s">
        <v>1797</v>
      </c>
      <c r="B316" s="95" t="s">
        <v>19</v>
      </c>
      <c r="C316" s="95"/>
      <c r="D316" s="96">
        <v>44389</v>
      </c>
      <c r="E316" s="95" t="s">
        <v>1502</v>
      </c>
      <c r="F316" s="96">
        <v>44389</v>
      </c>
      <c r="G316" s="95" t="s">
        <v>1502</v>
      </c>
      <c r="H316" s="95" t="s">
        <v>1510</v>
      </c>
      <c r="I316" s="96">
        <v>44389</v>
      </c>
    </row>
    <row r="317" spans="1:9" ht="15" thickBot="1" x14ac:dyDescent="0.2">
      <c r="A317" s="97" t="s">
        <v>1798</v>
      </c>
      <c r="B317" s="98" t="s">
        <v>19</v>
      </c>
      <c r="C317" s="98"/>
      <c r="D317" s="99">
        <v>44389</v>
      </c>
      <c r="E317" s="98" t="s">
        <v>1502</v>
      </c>
      <c r="F317" s="99">
        <v>44389</v>
      </c>
      <c r="G317" s="98" t="s">
        <v>1502</v>
      </c>
      <c r="H317" s="98" t="s">
        <v>1510</v>
      </c>
      <c r="I317" s="99">
        <v>44389</v>
      </c>
    </row>
    <row r="318" spans="1:9" ht="15" thickBot="1" x14ac:dyDescent="0.2">
      <c r="A318" s="94" t="s">
        <v>1799</v>
      </c>
      <c r="B318" s="95" t="s">
        <v>19</v>
      </c>
      <c r="C318" s="95"/>
      <c r="D318" s="96">
        <v>44390</v>
      </c>
      <c r="E318" s="95" t="s">
        <v>1513</v>
      </c>
      <c r="F318" s="96">
        <v>44391</v>
      </c>
      <c r="G318" s="95" t="s">
        <v>1502</v>
      </c>
      <c r="H318" s="95" t="s">
        <v>1510</v>
      </c>
      <c r="I318" s="96">
        <v>44390</v>
      </c>
    </row>
    <row r="319" spans="1:9" ht="15" thickBot="1" x14ac:dyDescent="0.2">
      <c r="A319" s="97" t="s">
        <v>1800</v>
      </c>
      <c r="B319" s="98" t="s">
        <v>19</v>
      </c>
      <c r="C319" s="98"/>
      <c r="D319" s="99">
        <v>44390</v>
      </c>
      <c r="E319" s="98" t="s">
        <v>1513</v>
      </c>
      <c r="F319" s="99">
        <v>44393</v>
      </c>
      <c r="G319" s="98" t="s">
        <v>1502</v>
      </c>
      <c r="H319" s="98" t="s">
        <v>1510</v>
      </c>
      <c r="I319" s="99">
        <v>44390</v>
      </c>
    </row>
    <row r="320" spans="1:9" ht="15" thickBot="1" x14ac:dyDescent="0.2">
      <c r="A320" s="94" t="s">
        <v>1801</v>
      </c>
      <c r="B320" s="95" t="s">
        <v>19</v>
      </c>
      <c r="C320" s="95"/>
      <c r="D320" s="96">
        <v>44390</v>
      </c>
      <c r="E320" s="95" t="s">
        <v>1502</v>
      </c>
      <c r="F320" s="96">
        <v>44392</v>
      </c>
      <c r="G320" s="95" t="s">
        <v>1502</v>
      </c>
      <c r="H320" s="95" t="s">
        <v>1510</v>
      </c>
      <c r="I320" s="96">
        <v>44392</v>
      </c>
    </row>
    <row r="321" spans="1:9" ht="15" thickBot="1" x14ac:dyDescent="0.2">
      <c r="A321" s="97" t="s">
        <v>1802</v>
      </c>
      <c r="B321" s="98" t="s">
        <v>19</v>
      </c>
      <c r="C321" s="98"/>
      <c r="D321" s="99">
        <v>44390</v>
      </c>
      <c r="E321" s="98" t="s">
        <v>1502</v>
      </c>
      <c r="F321" s="99">
        <v>44392</v>
      </c>
      <c r="G321" s="98" t="s">
        <v>1502</v>
      </c>
      <c r="H321" s="98" t="s">
        <v>1510</v>
      </c>
      <c r="I321" s="99">
        <v>44392</v>
      </c>
    </row>
    <row r="322" spans="1:9" ht="15" thickBot="1" x14ac:dyDescent="0.2">
      <c r="A322" s="94" t="s">
        <v>1803</v>
      </c>
      <c r="B322" s="95" t="s">
        <v>19</v>
      </c>
      <c r="C322" s="95"/>
      <c r="D322" s="96">
        <v>44390</v>
      </c>
      <c r="E322" s="95" t="s">
        <v>1502</v>
      </c>
      <c r="F322" s="96">
        <v>44392</v>
      </c>
      <c r="G322" s="95" t="s">
        <v>1502</v>
      </c>
      <c r="H322" s="95" t="s">
        <v>1510</v>
      </c>
      <c r="I322" s="96">
        <v>44392</v>
      </c>
    </row>
    <row r="323" spans="1:9" ht="15" thickBot="1" x14ac:dyDescent="0.2">
      <c r="A323" s="97" t="s">
        <v>1804</v>
      </c>
      <c r="B323" s="98" t="s">
        <v>19</v>
      </c>
      <c r="C323" s="98"/>
      <c r="D323" s="99">
        <v>44390</v>
      </c>
      <c r="E323" s="98" t="s">
        <v>1502</v>
      </c>
      <c r="F323" s="99">
        <v>44392</v>
      </c>
      <c r="G323" s="98" t="s">
        <v>1502</v>
      </c>
      <c r="H323" s="98" t="s">
        <v>1510</v>
      </c>
      <c r="I323" s="99">
        <v>44392</v>
      </c>
    </row>
    <row r="324" spans="1:9" ht="15" thickBot="1" x14ac:dyDescent="0.2">
      <c r="A324" s="94" t="s">
        <v>1805</v>
      </c>
      <c r="B324" s="95" t="s">
        <v>19</v>
      </c>
      <c r="C324" s="95"/>
      <c r="D324" s="96">
        <v>44390</v>
      </c>
      <c r="E324" s="95" t="s">
        <v>1502</v>
      </c>
      <c r="F324" s="96">
        <v>44392</v>
      </c>
      <c r="G324" s="95" t="s">
        <v>1502</v>
      </c>
      <c r="H324" s="95" t="s">
        <v>1510</v>
      </c>
      <c r="I324" s="96">
        <v>44392</v>
      </c>
    </row>
    <row r="325" spans="1:9" ht="15" thickBot="1" x14ac:dyDescent="0.2">
      <c r="A325" s="97" t="s">
        <v>1806</v>
      </c>
      <c r="B325" s="98" t="s">
        <v>19</v>
      </c>
      <c r="C325" s="98"/>
      <c r="D325" s="99">
        <v>44390</v>
      </c>
      <c r="E325" s="98" t="s">
        <v>1502</v>
      </c>
      <c r="F325" s="99">
        <v>44392</v>
      </c>
      <c r="G325" s="98" t="s">
        <v>1502</v>
      </c>
      <c r="H325" s="98" t="s">
        <v>1510</v>
      </c>
      <c r="I325" s="99">
        <v>44392</v>
      </c>
    </row>
    <row r="326" spans="1:9" ht="15" thickBot="1" x14ac:dyDescent="0.2">
      <c r="A326" s="94" t="s">
        <v>1807</v>
      </c>
      <c r="B326" s="95" t="s">
        <v>19</v>
      </c>
      <c r="C326" s="95"/>
      <c r="D326" s="96">
        <v>44390</v>
      </c>
      <c r="E326" s="95" t="s">
        <v>1502</v>
      </c>
      <c r="F326" s="96">
        <v>44392</v>
      </c>
      <c r="G326" s="95" t="s">
        <v>1502</v>
      </c>
      <c r="H326" s="95" t="s">
        <v>1510</v>
      </c>
      <c r="I326" s="96">
        <v>44392</v>
      </c>
    </row>
    <row r="327" spans="1:9" ht="15" thickBot="1" x14ac:dyDescent="0.2">
      <c r="A327" s="97" t="s">
        <v>1808</v>
      </c>
      <c r="B327" s="98" t="s">
        <v>19</v>
      </c>
      <c r="C327" s="98"/>
      <c r="D327" s="99">
        <v>44390</v>
      </c>
      <c r="E327" s="98" t="s">
        <v>1502</v>
      </c>
      <c r="F327" s="99">
        <v>44392</v>
      </c>
      <c r="G327" s="98" t="s">
        <v>1502</v>
      </c>
      <c r="H327" s="98" t="s">
        <v>1510</v>
      </c>
      <c r="I327" s="99">
        <v>44392</v>
      </c>
    </row>
    <row r="328" spans="1:9" ht="15" thickBot="1" x14ac:dyDescent="0.2">
      <c r="A328" s="94" t="s">
        <v>1809</v>
      </c>
      <c r="B328" s="95" t="s">
        <v>19</v>
      </c>
      <c r="C328" s="95"/>
      <c r="D328" s="96">
        <v>44390</v>
      </c>
      <c r="E328" s="95" t="s">
        <v>1502</v>
      </c>
      <c r="F328" s="96">
        <v>44392</v>
      </c>
      <c r="G328" s="95" t="s">
        <v>1502</v>
      </c>
      <c r="H328" s="95" t="s">
        <v>1510</v>
      </c>
      <c r="I328" s="96">
        <v>44392</v>
      </c>
    </row>
    <row r="329" spans="1:9" ht="15" thickBot="1" x14ac:dyDescent="0.2">
      <c r="A329" s="97" t="s">
        <v>1810</v>
      </c>
      <c r="B329" s="98" t="s">
        <v>19</v>
      </c>
      <c r="C329" s="98"/>
      <c r="D329" s="99">
        <v>44391</v>
      </c>
      <c r="E329" s="98" t="s">
        <v>1502</v>
      </c>
      <c r="F329" s="99">
        <v>44391</v>
      </c>
      <c r="G329" s="98" t="s">
        <v>1502</v>
      </c>
      <c r="H329" s="98" t="s">
        <v>1510</v>
      </c>
      <c r="I329" s="99">
        <v>44391</v>
      </c>
    </row>
    <row r="330" spans="1:9" ht="15" thickBot="1" x14ac:dyDescent="0.2">
      <c r="A330" s="94" t="s">
        <v>1811</v>
      </c>
      <c r="B330" s="95" t="s">
        <v>19</v>
      </c>
      <c r="C330" s="95"/>
      <c r="D330" s="96">
        <v>44391</v>
      </c>
      <c r="E330" s="95" t="s">
        <v>1502</v>
      </c>
      <c r="F330" s="96">
        <v>44391</v>
      </c>
      <c r="G330" s="95" t="s">
        <v>1502</v>
      </c>
      <c r="H330" s="95" t="s">
        <v>1510</v>
      </c>
      <c r="I330" s="96">
        <v>44391</v>
      </c>
    </row>
    <row r="331" spans="1:9" ht="15" thickBot="1" x14ac:dyDescent="0.2">
      <c r="A331" s="97" t="s">
        <v>1812</v>
      </c>
      <c r="B331" s="98" t="s">
        <v>19</v>
      </c>
      <c r="C331" s="98" t="s">
        <v>1813</v>
      </c>
      <c r="D331" s="99">
        <v>44391</v>
      </c>
      <c r="E331" s="98" t="s">
        <v>1502</v>
      </c>
      <c r="F331" s="99">
        <v>44391</v>
      </c>
      <c r="G331" s="98" t="s">
        <v>1502</v>
      </c>
      <c r="H331" s="98" t="s">
        <v>1510</v>
      </c>
      <c r="I331" s="99">
        <v>44391</v>
      </c>
    </row>
    <row r="332" spans="1:9" ht="15" thickBot="1" x14ac:dyDescent="0.2">
      <c r="A332" s="94" t="s">
        <v>1814</v>
      </c>
      <c r="B332" s="95" t="s">
        <v>19</v>
      </c>
      <c r="C332" s="95"/>
      <c r="D332" s="96">
        <v>44391</v>
      </c>
      <c r="E332" s="95" t="s">
        <v>1513</v>
      </c>
      <c r="F332" s="96">
        <v>44400</v>
      </c>
      <c r="G332" s="95" t="s">
        <v>1502</v>
      </c>
      <c r="H332" s="95" t="s">
        <v>1510</v>
      </c>
      <c r="I332" s="96">
        <v>44396</v>
      </c>
    </row>
    <row r="333" spans="1:9" ht="15" thickBot="1" x14ac:dyDescent="0.2">
      <c r="A333" s="97" t="s">
        <v>1815</v>
      </c>
      <c r="B333" s="98" t="s">
        <v>19</v>
      </c>
      <c r="C333" s="98"/>
      <c r="D333" s="99">
        <v>44391</v>
      </c>
      <c r="E333" s="98" t="s">
        <v>1502</v>
      </c>
      <c r="F333" s="99">
        <v>44391</v>
      </c>
      <c r="G333" s="98" t="s">
        <v>1502</v>
      </c>
      <c r="H333" s="98" t="s">
        <v>1510</v>
      </c>
      <c r="I333" s="99">
        <v>44391</v>
      </c>
    </row>
    <row r="334" spans="1:9" ht="15" thickBot="1" x14ac:dyDescent="0.2">
      <c r="A334" s="94" t="s">
        <v>1816</v>
      </c>
      <c r="B334" s="95" t="s">
        <v>19</v>
      </c>
      <c r="C334" s="95"/>
      <c r="D334" s="96">
        <v>44391</v>
      </c>
      <c r="E334" s="95" t="s">
        <v>1502</v>
      </c>
      <c r="F334" s="96">
        <v>44391</v>
      </c>
      <c r="G334" s="95" t="s">
        <v>1502</v>
      </c>
      <c r="H334" s="95" t="s">
        <v>1510</v>
      </c>
      <c r="I334" s="96">
        <v>44391</v>
      </c>
    </row>
    <row r="335" spans="1:9" ht="15" thickBot="1" x14ac:dyDescent="0.2">
      <c r="A335" s="97" t="s">
        <v>1817</v>
      </c>
      <c r="B335" s="98" t="s">
        <v>19</v>
      </c>
      <c r="C335" s="98"/>
      <c r="D335" s="99">
        <v>44391</v>
      </c>
      <c r="E335" s="98" t="s">
        <v>1502</v>
      </c>
      <c r="F335" s="99">
        <v>44391</v>
      </c>
      <c r="G335" s="98" t="s">
        <v>1502</v>
      </c>
      <c r="H335" s="98" t="s">
        <v>1510</v>
      </c>
      <c r="I335" s="99">
        <v>44391</v>
      </c>
    </row>
    <row r="336" spans="1:9" ht="15" thickBot="1" x14ac:dyDescent="0.2">
      <c r="A336" s="94" t="s">
        <v>1818</v>
      </c>
      <c r="B336" s="95" t="s">
        <v>19</v>
      </c>
      <c r="C336" s="95"/>
      <c r="D336" s="96">
        <v>44391</v>
      </c>
      <c r="E336" s="95" t="s">
        <v>1502</v>
      </c>
      <c r="F336" s="96">
        <v>44391</v>
      </c>
      <c r="G336" s="95" t="s">
        <v>1502</v>
      </c>
      <c r="H336" s="95" t="s">
        <v>1510</v>
      </c>
      <c r="I336" s="96">
        <v>44391</v>
      </c>
    </row>
    <row r="337" spans="1:9" ht="15" thickBot="1" x14ac:dyDescent="0.2">
      <c r="A337" s="97" t="s">
        <v>1819</v>
      </c>
      <c r="B337" s="98" t="s">
        <v>19</v>
      </c>
      <c r="C337" s="98"/>
      <c r="D337" s="99">
        <v>44391</v>
      </c>
      <c r="E337" s="98" t="s">
        <v>1513</v>
      </c>
      <c r="F337" s="99">
        <v>44397</v>
      </c>
      <c r="G337" s="98" t="s">
        <v>1502</v>
      </c>
      <c r="H337" s="98" t="s">
        <v>1510</v>
      </c>
      <c r="I337" s="99">
        <v>44393</v>
      </c>
    </row>
    <row r="338" spans="1:9" ht="15" thickBot="1" x14ac:dyDescent="0.2">
      <c r="A338" s="94" t="s">
        <v>1820</v>
      </c>
      <c r="B338" s="95" t="s">
        <v>19</v>
      </c>
      <c r="C338" s="95"/>
      <c r="D338" s="96">
        <v>44391</v>
      </c>
      <c r="E338" s="95" t="s">
        <v>1502</v>
      </c>
      <c r="F338" s="96">
        <v>44392</v>
      </c>
      <c r="G338" s="95" t="s">
        <v>1502</v>
      </c>
      <c r="H338" s="95" t="s">
        <v>1510</v>
      </c>
      <c r="I338" s="96">
        <v>44392</v>
      </c>
    </row>
    <row r="339" spans="1:9" ht="15" thickBot="1" x14ac:dyDescent="0.2">
      <c r="A339" s="97" t="s">
        <v>1821</v>
      </c>
      <c r="B339" s="98" t="s">
        <v>19</v>
      </c>
      <c r="C339" s="98"/>
      <c r="D339" s="99">
        <v>44392</v>
      </c>
      <c r="E339" s="98" t="s">
        <v>1513</v>
      </c>
      <c r="F339" s="99">
        <v>44398</v>
      </c>
      <c r="G339" s="98" t="s">
        <v>1502</v>
      </c>
      <c r="H339" s="98" t="s">
        <v>1510</v>
      </c>
      <c r="I339" s="99">
        <v>44392</v>
      </c>
    </row>
    <row r="340" spans="1:9" ht="15" thickBot="1" x14ac:dyDescent="0.2">
      <c r="A340" s="94" t="s">
        <v>1822</v>
      </c>
      <c r="B340" s="95" t="s">
        <v>19</v>
      </c>
      <c r="C340" s="95"/>
      <c r="D340" s="96">
        <v>44393</v>
      </c>
      <c r="E340" s="95" t="s">
        <v>1502</v>
      </c>
      <c r="F340" s="96">
        <v>44403</v>
      </c>
      <c r="G340" s="95" t="s">
        <v>1502</v>
      </c>
      <c r="H340" s="95" t="s">
        <v>1510</v>
      </c>
      <c r="I340" s="96">
        <v>44403</v>
      </c>
    </row>
    <row r="341" spans="1:9" ht="15" thickBot="1" x14ac:dyDescent="0.2">
      <c r="A341" s="97" t="s">
        <v>1823</v>
      </c>
      <c r="B341" s="98" t="s">
        <v>19</v>
      </c>
      <c r="C341" s="98"/>
      <c r="D341" s="99">
        <v>44393</v>
      </c>
      <c r="E341" s="98" t="s">
        <v>1502</v>
      </c>
      <c r="F341" s="99">
        <v>44396</v>
      </c>
      <c r="G341" s="98" t="s">
        <v>1502</v>
      </c>
      <c r="H341" s="98" t="s">
        <v>1510</v>
      </c>
      <c r="I341" s="99">
        <v>44396</v>
      </c>
    </row>
    <row r="342" spans="1:9" ht="15" thickBot="1" x14ac:dyDescent="0.2">
      <c r="A342" s="94" t="s">
        <v>1824</v>
      </c>
      <c r="B342" s="95" t="s">
        <v>19</v>
      </c>
      <c r="C342" s="95"/>
      <c r="D342" s="96">
        <v>44393</v>
      </c>
      <c r="E342" s="95" t="s">
        <v>1513</v>
      </c>
      <c r="F342" s="96">
        <v>44397</v>
      </c>
      <c r="G342" s="95" t="s">
        <v>1502</v>
      </c>
      <c r="H342" s="95" t="s">
        <v>1510</v>
      </c>
      <c r="I342" s="96">
        <v>44396</v>
      </c>
    </row>
    <row r="343" spans="1:9" ht="15" thickBot="1" x14ac:dyDescent="0.2">
      <c r="A343" s="97" t="s">
        <v>1825</v>
      </c>
      <c r="B343" s="98" t="s">
        <v>19</v>
      </c>
      <c r="C343" s="98"/>
      <c r="D343" s="99">
        <v>44396</v>
      </c>
      <c r="E343" s="98" t="s">
        <v>1502</v>
      </c>
      <c r="F343" s="99">
        <v>44397</v>
      </c>
      <c r="G343" s="98" t="s">
        <v>1502</v>
      </c>
      <c r="H343" s="98" t="s">
        <v>1510</v>
      </c>
      <c r="I343" s="99">
        <v>44397</v>
      </c>
    </row>
    <row r="344" spans="1:9" ht="15" thickBot="1" x14ac:dyDescent="0.2">
      <c r="A344" s="94" t="s">
        <v>1826</v>
      </c>
      <c r="B344" s="95" t="s">
        <v>19</v>
      </c>
      <c r="C344" s="95"/>
      <c r="D344" s="96">
        <v>44396</v>
      </c>
      <c r="E344" s="95" t="s">
        <v>1513</v>
      </c>
      <c r="F344" s="96">
        <v>44405</v>
      </c>
      <c r="G344" s="95" t="s">
        <v>1502</v>
      </c>
      <c r="H344" s="95" t="s">
        <v>1510</v>
      </c>
      <c r="I344" s="96">
        <v>44396</v>
      </c>
    </row>
    <row r="345" spans="1:9" ht="15" thickBot="1" x14ac:dyDescent="0.2">
      <c r="A345" s="97" t="s">
        <v>1827</v>
      </c>
      <c r="B345" s="98" t="s">
        <v>19</v>
      </c>
      <c r="C345" s="98"/>
      <c r="D345" s="99">
        <v>44396</v>
      </c>
      <c r="E345" s="98" t="s">
        <v>1502</v>
      </c>
      <c r="F345" s="99">
        <v>44397</v>
      </c>
      <c r="G345" s="98" t="s">
        <v>1502</v>
      </c>
      <c r="H345" s="98" t="s">
        <v>1510</v>
      </c>
      <c r="I345" s="99">
        <v>44397</v>
      </c>
    </row>
    <row r="346" spans="1:9" ht="15" thickBot="1" x14ac:dyDescent="0.2">
      <c r="A346" s="94" t="s">
        <v>1828</v>
      </c>
      <c r="B346" s="95" t="s">
        <v>19</v>
      </c>
      <c r="C346" s="95"/>
      <c r="D346" s="96">
        <v>44397</v>
      </c>
      <c r="E346" s="95" t="s">
        <v>1502</v>
      </c>
      <c r="F346" s="96">
        <v>44397</v>
      </c>
      <c r="G346" s="95" t="s">
        <v>1502</v>
      </c>
      <c r="H346" s="95" t="s">
        <v>1510</v>
      </c>
      <c r="I346" s="96">
        <v>44397</v>
      </c>
    </row>
    <row r="347" spans="1:9" ht="15" thickBot="1" x14ac:dyDescent="0.2">
      <c r="A347" s="97" t="s">
        <v>1829</v>
      </c>
      <c r="B347" s="98" t="s">
        <v>19</v>
      </c>
      <c r="C347" s="98"/>
      <c r="D347" s="99">
        <v>44398</v>
      </c>
      <c r="E347" s="98" t="s">
        <v>1502</v>
      </c>
      <c r="F347" s="99">
        <v>44398</v>
      </c>
      <c r="G347" s="98" t="s">
        <v>1502</v>
      </c>
      <c r="H347" s="98" t="s">
        <v>1510</v>
      </c>
      <c r="I347" s="99">
        <v>44398</v>
      </c>
    </row>
    <row r="348" spans="1:9" ht="15" thickBot="1" x14ac:dyDescent="0.2">
      <c r="A348" s="94" t="s">
        <v>1830</v>
      </c>
      <c r="B348" s="95" t="s">
        <v>19</v>
      </c>
      <c r="C348" s="95"/>
      <c r="D348" s="96">
        <v>44398</v>
      </c>
      <c r="E348" s="95" t="s">
        <v>1502</v>
      </c>
      <c r="F348" s="96">
        <v>44405</v>
      </c>
      <c r="G348" s="95" t="s">
        <v>1502</v>
      </c>
      <c r="H348" s="95" t="s">
        <v>1510</v>
      </c>
      <c r="I348" s="96">
        <v>44405</v>
      </c>
    </row>
    <row r="349" spans="1:9" ht="15" thickBot="1" x14ac:dyDescent="0.2">
      <c r="A349" s="97" t="s">
        <v>1831</v>
      </c>
      <c r="B349" s="98" t="s">
        <v>19</v>
      </c>
      <c r="C349" s="98"/>
      <c r="D349" s="99">
        <v>44398</v>
      </c>
      <c r="E349" s="98" t="s">
        <v>1502</v>
      </c>
      <c r="F349" s="99">
        <v>44400</v>
      </c>
      <c r="G349" s="98" t="s">
        <v>1502</v>
      </c>
      <c r="H349" s="98" t="s">
        <v>1510</v>
      </c>
      <c r="I349" s="99">
        <v>44400</v>
      </c>
    </row>
    <row r="350" spans="1:9" ht="15" thickBot="1" x14ac:dyDescent="0.2">
      <c r="A350" s="94" t="s">
        <v>1832</v>
      </c>
      <c r="B350" s="95" t="s">
        <v>19</v>
      </c>
      <c r="C350" s="95"/>
      <c r="D350" s="96">
        <v>44399</v>
      </c>
      <c r="E350" s="95" t="s">
        <v>1502</v>
      </c>
      <c r="F350" s="96">
        <v>44400</v>
      </c>
      <c r="G350" s="95" t="s">
        <v>1502</v>
      </c>
      <c r="H350" s="95" t="s">
        <v>1510</v>
      </c>
      <c r="I350" s="96">
        <v>44400</v>
      </c>
    </row>
    <row r="351" spans="1:9" ht="15" thickBot="1" x14ac:dyDescent="0.2">
      <c r="A351" s="97" t="s">
        <v>1833</v>
      </c>
      <c r="B351" s="98" t="s">
        <v>19</v>
      </c>
      <c r="C351" s="98"/>
      <c r="D351" s="99">
        <v>44399</v>
      </c>
      <c r="E351" s="98" t="s">
        <v>1502</v>
      </c>
      <c r="F351" s="99">
        <v>44400</v>
      </c>
      <c r="G351" s="98" t="s">
        <v>1502</v>
      </c>
      <c r="H351" s="98" t="s">
        <v>1510</v>
      </c>
      <c r="I351" s="99">
        <v>44400</v>
      </c>
    </row>
    <row r="352" spans="1:9" ht="15" thickBot="1" x14ac:dyDescent="0.2">
      <c r="A352" s="94" t="s">
        <v>1834</v>
      </c>
      <c r="B352" s="95" t="s">
        <v>19</v>
      </c>
      <c r="C352" s="95"/>
      <c r="D352" s="96">
        <v>44400</v>
      </c>
      <c r="E352" s="95" t="s">
        <v>1502</v>
      </c>
      <c r="F352" s="96">
        <v>44400</v>
      </c>
      <c r="G352" s="95" t="s">
        <v>1502</v>
      </c>
      <c r="H352" s="95" t="s">
        <v>1510</v>
      </c>
      <c r="I352" s="96">
        <v>44400</v>
      </c>
    </row>
    <row r="353" spans="1:9" ht="15" thickBot="1" x14ac:dyDescent="0.2">
      <c r="A353" s="97" t="s">
        <v>1835</v>
      </c>
      <c r="B353" s="98" t="s">
        <v>19</v>
      </c>
      <c r="C353" s="98"/>
      <c r="D353" s="99">
        <v>44403</v>
      </c>
      <c r="E353" s="98" t="s">
        <v>1502</v>
      </c>
      <c r="F353" s="99">
        <v>44404</v>
      </c>
      <c r="G353" s="98" t="s">
        <v>1502</v>
      </c>
      <c r="H353" s="98" t="s">
        <v>1510</v>
      </c>
      <c r="I353" s="99">
        <v>44404</v>
      </c>
    </row>
    <row r="354" spans="1:9" ht="15" thickBot="1" x14ac:dyDescent="0.2">
      <c r="A354" s="94" t="s">
        <v>1836</v>
      </c>
      <c r="B354" s="95" t="s">
        <v>19</v>
      </c>
      <c r="C354" s="95"/>
      <c r="D354" s="96">
        <v>44403</v>
      </c>
      <c r="E354" s="95" t="s">
        <v>1502</v>
      </c>
      <c r="F354" s="96">
        <v>44406</v>
      </c>
      <c r="G354" s="95" t="s">
        <v>1502</v>
      </c>
      <c r="H354" s="95" t="s">
        <v>1510</v>
      </c>
      <c r="I354" s="96">
        <v>44406</v>
      </c>
    </row>
    <row r="355" spans="1:9" ht="15" thickBot="1" x14ac:dyDescent="0.2">
      <c r="A355" s="97" t="s">
        <v>1837</v>
      </c>
      <c r="B355" s="98" t="s">
        <v>19</v>
      </c>
      <c r="C355" s="98"/>
      <c r="D355" s="99">
        <v>44403</v>
      </c>
      <c r="E355" s="98" t="s">
        <v>1502</v>
      </c>
      <c r="F355" s="99">
        <v>44403</v>
      </c>
      <c r="G355" s="98" t="s">
        <v>1502</v>
      </c>
      <c r="H355" s="98" t="s">
        <v>1510</v>
      </c>
      <c r="I355" s="99">
        <v>44403</v>
      </c>
    </row>
    <row r="356" spans="1:9" ht="15" thickBot="1" x14ac:dyDescent="0.2">
      <c r="A356" s="94" t="s">
        <v>1838</v>
      </c>
      <c r="B356" s="95" t="s">
        <v>19</v>
      </c>
      <c r="C356" s="95"/>
      <c r="D356" s="96">
        <v>44403</v>
      </c>
      <c r="E356" s="95" t="s">
        <v>1513</v>
      </c>
      <c r="F356" s="96">
        <v>44407</v>
      </c>
      <c r="G356" s="95" t="s">
        <v>1502</v>
      </c>
      <c r="H356" s="95" t="s">
        <v>1510</v>
      </c>
      <c r="I356" s="96">
        <v>44406</v>
      </c>
    </row>
    <row r="357" spans="1:9" ht="15" thickBot="1" x14ac:dyDescent="0.2">
      <c r="A357" s="97" t="s">
        <v>1839</v>
      </c>
      <c r="B357" s="98" t="s">
        <v>19</v>
      </c>
      <c r="C357" s="98"/>
      <c r="D357" s="99">
        <v>44404</v>
      </c>
      <c r="E357" s="98" t="s">
        <v>1502</v>
      </c>
      <c r="F357" s="99">
        <v>44404</v>
      </c>
      <c r="G357" s="98" t="s">
        <v>1502</v>
      </c>
      <c r="H357" s="98" t="s">
        <v>1510</v>
      </c>
      <c r="I357" s="99">
        <v>44404</v>
      </c>
    </row>
    <row r="358" spans="1:9" ht="15" thickBot="1" x14ac:dyDescent="0.2">
      <c r="A358" s="94" t="s">
        <v>1840</v>
      </c>
      <c r="B358" s="95" t="s">
        <v>19</v>
      </c>
      <c r="C358" s="95"/>
      <c r="D358" s="96">
        <v>44405</v>
      </c>
      <c r="E358" s="95" t="s">
        <v>1502</v>
      </c>
      <c r="F358" s="96">
        <v>44406</v>
      </c>
      <c r="G358" s="95" t="s">
        <v>1502</v>
      </c>
      <c r="H358" s="95" t="s">
        <v>1510</v>
      </c>
      <c r="I358" s="96">
        <v>44406</v>
      </c>
    </row>
    <row r="359" spans="1:9" ht="15" thickBot="1" x14ac:dyDescent="0.2">
      <c r="A359" s="97" t="s">
        <v>1841</v>
      </c>
      <c r="B359" s="98" t="s">
        <v>19</v>
      </c>
      <c r="C359" s="98"/>
      <c r="D359" s="99">
        <v>44405</v>
      </c>
      <c r="E359" s="98" t="s">
        <v>1502</v>
      </c>
      <c r="F359" s="99">
        <v>44405</v>
      </c>
      <c r="G359" s="98" t="s">
        <v>1502</v>
      </c>
      <c r="H359" s="98" t="s">
        <v>1510</v>
      </c>
      <c r="I359" s="99">
        <v>44405</v>
      </c>
    </row>
    <row r="360" spans="1:9" ht="15" thickBot="1" x14ac:dyDescent="0.2">
      <c r="A360" s="94" t="s">
        <v>1842</v>
      </c>
      <c r="B360" s="95" t="s">
        <v>19</v>
      </c>
      <c r="C360" s="95"/>
      <c r="D360" s="96">
        <v>44406</v>
      </c>
      <c r="E360" s="95" t="s">
        <v>1502</v>
      </c>
      <c r="F360" s="96">
        <v>44406</v>
      </c>
      <c r="G360" s="95" t="s">
        <v>1502</v>
      </c>
      <c r="H360" s="95" t="s">
        <v>1510</v>
      </c>
      <c r="I360" s="96">
        <v>44406</v>
      </c>
    </row>
    <row r="361" spans="1:9" ht="15" thickBot="1" x14ac:dyDescent="0.2">
      <c r="A361" s="97" t="s">
        <v>1843</v>
      </c>
      <c r="B361" s="98" t="s">
        <v>19</v>
      </c>
      <c r="C361" s="98"/>
      <c r="D361" s="99">
        <v>44406</v>
      </c>
      <c r="E361" s="98" t="s">
        <v>1502</v>
      </c>
      <c r="F361" s="99">
        <v>44406</v>
      </c>
      <c r="G361" s="98" t="s">
        <v>1502</v>
      </c>
      <c r="H361" s="98" t="s">
        <v>1510</v>
      </c>
      <c r="I361" s="99">
        <v>44406</v>
      </c>
    </row>
    <row r="362" spans="1:9" ht="15" thickBot="1" x14ac:dyDescent="0.2">
      <c r="A362" s="94" t="s">
        <v>1844</v>
      </c>
      <c r="B362" s="95" t="s">
        <v>19</v>
      </c>
      <c r="C362" s="95"/>
      <c r="D362" s="96">
        <v>44406</v>
      </c>
      <c r="E362" s="95" t="s">
        <v>1513</v>
      </c>
      <c r="F362" s="96">
        <v>44407</v>
      </c>
      <c r="G362" s="95" t="s">
        <v>1502</v>
      </c>
      <c r="H362" s="95" t="s">
        <v>1510</v>
      </c>
      <c r="I362" s="96">
        <v>44406</v>
      </c>
    </row>
    <row r="363" spans="1:9" ht="14" x14ac:dyDescent="0.2">
      <c r="A363" s="92"/>
    </row>
  </sheetData>
  <mergeCells count="9">
    <mergeCell ref="A134:I134"/>
    <mergeCell ref="A283:I283"/>
    <mergeCell ref="A284:I284"/>
    <mergeCell ref="A2:A4"/>
    <mergeCell ref="A12:I12"/>
    <mergeCell ref="A13:I13"/>
    <mergeCell ref="A21:I21"/>
    <mergeCell ref="A22:I22"/>
    <mergeCell ref="A133:I133"/>
  </mergeCells>
  <hyperlinks>
    <hyperlink ref="A15" r:id="rId1" display="https://avprod.ci.missoula.mt.us/portlets/reports/adHocReport.do?mode=deepLink&amp;reportCommand=recordDetail&amp;altID=2021-MSS-DEM-00066" xr:uid="{FF1012BA-6A23-472C-8092-0C7F550880E8}"/>
    <hyperlink ref="A16" r:id="rId2" display="https://avprod.ci.missoula.mt.us/portlets/reports/adHocReport.do?mode=deepLink&amp;reportCommand=recordDetail&amp;altID=2021-MSS-DEM-00067" xr:uid="{68A97896-4D04-424C-8A40-581AA1101856}"/>
    <hyperlink ref="A17" r:id="rId3" display="https://avprod.ci.missoula.mt.us/portlets/reports/adHocReport.do?mode=deepLink&amp;reportCommand=recordDetail&amp;altID=2021-MSS-DEM-00069" xr:uid="{E4612293-AE1A-4C0F-98CD-B4307F1499E8}"/>
    <hyperlink ref="A18" r:id="rId4" display="https://avprod.ci.missoula.mt.us/portlets/reports/adHocReport.do?mode=deepLink&amp;reportCommand=recordDetail&amp;altID=2021-MSS-DEM-00070" xr:uid="{B04D55E9-189B-4A1E-A06F-3F455524E62D}"/>
    <hyperlink ref="A19" r:id="rId5" display="https://avprod.ci.missoula.mt.us/portlets/reports/adHocReport.do?mode=deepLink&amp;reportCommand=recordDetail&amp;altID=2021-MSS-DEM-00072" xr:uid="{302413E4-FD3D-4A7F-B644-6D1CABD189D6}"/>
    <hyperlink ref="A20" r:id="rId6" display="https://avprod.ci.missoula.mt.us/portlets/reports/adHocReport.do?mode=deepLink&amp;reportCommand=recordDetail&amp;altID=2021-MSS-DEM-00073" xr:uid="{640D42C7-7DF5-4CAA-B08F-39BFE7BA2111}"/>
    <hyperlink ref="A24" r:id="rId7" display="https://avprod.ci.missoula.mt.us/portlets/reports/adHocReport.do?mode=deepLink&amp;reportCommand=recordDetail&amp;altID=2021-MSS-ELC-00271" xr:uid="{22D83D23-8631-40FA-958E-B3EFCD1664E2}"/>
    <hyperlink ref="A25" r:id="rId8" display="https://avprod.ci.missoula.mt.us/portlets/reports/adHocReport.do?mode=deepLink&amp;reportCommand=recordDetail&amp;altID=2021-MSS-ELC-00381" xr:uid="{4B5E379B-0B35-49EC-BD41-C4896591F62E}"/>
    <hyperlink ref="A26" r:id="rId9" display="https://avprod.ci.missoula.mt.us/portlets/reports/adHocReport.do?mode=deepLink&amp;reportCommand=recordDetail&amp;altID=2021-MSS-ELC-00538" xr:uid="{4BAD1B0F-9237-42CC-9D52-FBF119EB34DA}"/>
    <hyperlink ref="A27" r:id="rId10" display="https://avprod.ci.missoula.mt.us/portlets/reports/adHocReport.do?mode=deepLink&amp;reportCommand=recordDetail&amp;altID=2021-MSS-ELC-00563" xr:uid="{63E29D04-41F6-4D12-BFB7-3FA67477EE3A}"/>
    <hyperlink ref="A28" r:id="rId11" display="https://avprod.ci.missoula.mt.us/portlets/reports/adHocReport.do?mode=deepLink&amp;reportCommand=recordDetail&amp;altID=2021-MSS-ELC-00621" xr:uid="{F90174AA-CCE1-4B58-853C-0894C129AB78}"/>
    <hyperlink ref="A29" r:id="rId12" display="https://avprod.ci.missoula.mt.us/portlets/reports/adHocReport.do?mode=deepLink&amp;reportCommand=recordDetail&amp;altID=2021-MSS-ELC-00622" xr:uid="{FE524DC4-5FDD-4857-A2CC-4686D5DA5029}"/>
    <hyperlink ref="A30" r:id="rId13" display="https://avprod.ci.missoula.mt.us/portlets/reports/adHocReport.do?mode=deepLink&amp;reportCommand=recordDetail&amp;altID=2021-MSS-ELC-00623" xr:uid="{7B8055AB-90B8-4031-9EB0-3006716FB42C}"/>
    <hyperlink ref="A31" r:id="rId14" display="https://avprod.ci.missoula.mt.us/portlets/reports/adHocReport.do?mode=deepLink&amp;reportCommand=recordDetail&amp;altID=2021-MSS-ELC-00624" xr:uid="{CDA1DD28-3A5F-49BB-AC3A-545AC955C031}"/>
    <hyperlink ref="A32" r:id="rId15" display="https://avprod.ci.missoula.mt.us/portlets/reports/adHocReport.do?mode=deepLink&amp;reportCommand=recordDetail&amp;altID=2021-MSS-ELC-00625" xr:uid="{7408A645-A17A-4E92-BB23-FFB9A07C6B75}"/>
    <hyperlink ref="A33" r:id="rId16" display="https://avprod.ci.missoula.mt.us/portlets/reports/adHocReport.do?mode=deepLink&amp;reportCommand=recordDetail&amp;altID=2021-MSS-ELC-00626" xr:uid="{A729C82B-38E1-4B48-843D-AF1206D85D2C}"/>
    <hyperlink ref="A34" r:id="rId17" display="https://avprod.ci.missoula.mt.us/portlets/reports/adHocReport.do?mode=deepLink&amp;reportCommand=recordDetail&amp;altID=2021-MSS-ELC-00627" xr:uid="{DC840E0C-CB5A-455F-BA10-CC5B6AE30238}"/>
    <hyperlink ref="A35" r:id="rId18" display="https://avprod.ci.missoula.mt.us/portlets/reports/adHocReport.do?mode=deepLink&amp;reportCommand=recordDetail&amp;altID=2021-MSS-ELC-00628" xr:uid="{B4B55A26-A42E-4F3B-AA14-D0E1D417181C}"/>
    <hyperlink ref="A36" r:id="rId19" display="https://avprod.ci.missoula.mt.us/portlets/reports/adHocReport.do?mode=deepLink&amp;reportCommand=recordDetail&amp;altID=2021-MSS-ELC-00630" xr:uid="{5108C922-7DF3-498A-BBF2-F0F09A009A5E}"/>
    <hyperlink ref="A37" r:id="rId20" display="https://avprod.ci.missoula.mt.us/portlets/reports/adHocReport.do?mode=deepLink&amp;reportCommand=recordDetail&amp;altID=2021-MSS-ELC-00631" xr:uid="{28115008-9BA4-45B3-98E8-68606796B95D}"/>
    <hyperlink ref="A38" r:id="rId21" display="https://avprod.ci.missoula.mt.us/portlets/reports/adHocReport.do?mode=deepLink&amp;reportCommand=recordDetail&amp;altID=2021-MSS-ELC-00632" xr:uid="{F9BBDB18-3A41-4116-86FA-C61636B4351A}"/>
    <hyperlink ref="A39" r:id="rId22" display="https://avprod.ci.missoula.mt.us/portlets/reports/adHocReport.do?mode=deepLink&amp;reportCommand=recordDetail&amp;altID=2021-MSS-ELC-00633" xr:uid="{86DA24FA-C8D1-426C-B51D-A107394AF77D}"/>
    <hyperlink ref="A40" r:id="rId23" display="https://avprod.ci.missoula.mt.us/portlets/reports/adHocReport.do?mode=deepLink&amp;reportCommand=recordDetail&amp;altID=2021-MSS-ELC-00635" xr:uid="{7DB80263-CD63-4BAB-935F-E4ABFA7A9953}"/>
    <hyperlink ref="A41" r:id="rId24" display="https://avprod.ci.missoula.mt.us/portlets/reports/adHocReport.do?mode=deepLink&amp;reportCommand=recordDetail&amp;altID=2021-MSS-ELC-00638" xr:uid="{8C0DC808-A2FD-4E0F-9EB4-608422B21146}"/>
    <hyperlink ref="A42" r:id="rId25" display="https://avprod.ci.missoula.mt.us/portlets/reports/adHocReport.do?mode=deepLink&amp;reportCommand=recordDetail&amp;altID=2021-MSS-ELC-00639" xr:uid="{E477DFF0-6211-40DA-945A-DE9FC04788CC}"/>
    <hyperlink ref="A43" r:id="rId26" display="https://avprod.ci.missoula.mt.us/portlets/reports/adHocReport.do?mode=deepLink&amp;reportCommand=recordDetail&amp;altID=2021-MSS-ELC-00641" xr:uid="{3A0FB79F-F1F4-44E7-851C-3B02D36F6145}"/>
    <hyperlink ref="A44" r:id="rId27" display="https://avprod.ci.missoula.mt.us/portlets/reports/adHocReport.do?mode=deepLink&amp;reportCommand=recordDetail&amp;altID=2021-MSS-ELC-00642" xr:uid="{BDA66217-9695-4B98-A6E6-78D1731DE084}"/>
    <hyperlink ref="A45" r:id="rId28" display="https://avprod.ci.missoula.mt.us/portlets/reports/adHocReport.do?mode=deepLink&amp;reportCommand=recordDetail&amp;altID=2021-MSS-ELC-00643" xr:uid="{34562F17-929E-4BCA-83D4-8AB8B26BD4CC}"/>
    <hyperlink ref="A46" r:id="rId29" display="https://avprod.ci.missoula.mt.us/portlets/reports/adHocReport.do?mode=deepLink&amp;reportCommand=recordDetail&amp;altID=2021-MSS-ELC-00644" xr:uid="{E7BE005E-BD7C-4846-A3E6-8CEFFCE18BD2}"/>
    <hyperlink ref="A47" r:id="rId30" display="https://avprod.ci.missoula.mt.us/portlets/reports/adHocReport.do?mode=deepLink&amp;reportCommand=recordDetail&amp;altID=2021-MSS-ELC-00645" xr:uid="{A21C1AA9-8EB8-4B90-A7A1-DD82279151C1}"/>
    <hyperlink ref="A48" r:id="rId31" display="https://avprod.ci.missoula.mt.us/portlets/reports/adHocReport.do?mode=deepLink&amp;reportCommand=recordDetail&amp;altID=2021-MSS-ELC-00646" xr:uid="{F74B09F5-BEE6-4A73-9FD4-DC8DBD25A6BF}"/>
    <hyperlink ref="A49" r:id="rId32" display="https://avprod.ci.missoula.mt.us/portlets/reports/adHocReport.do?mode=deepLink&amp;reportCommand=recordDetail&amp;altID=2021-MSS-ELC-00647" xr:uid="{F7B1F520-B7F3-4046-B3EA-8CDFD1FCBDC0}"/>
    <hyperlink ref="A50" r:id="rId33" display="https://avprod.ci.missoula.mt.us/portlets/reports/adHocReport.do?mode=deepLink&amp;reportCommand=recordDetail&amp;altID=2021-MSS-ELC-00648" xr:uid="{5FD3F5C0-D555-46BE-A518-59D47C61FF05}"/>
    <hyperlink ref="A51" r:id="rId34" display="https://avprod.ci.missoula.mt.us/portlets/reports/adHocReport.do?mode=deepLink&amp;reportCommand=recordDetail&amp;altID=2021-MSS-ELC-00649" xr:uid="{A2858BA1-91C2-4CAA-874B-942E93641FA7}"/>
    <hyperlink ref="A52" r:id="rId35" display="https://avprod.ci.missoula.mt.us/portlets/reports/adHocReport.do?mode=deepLink&amp;reportCommand=recordDetail&amp;altID=2021-MSS-ELC-00650" xr:uid="{92C9D768-66F1-451E-9F0C-367BBA88EEC5}"/>
    <hyperlink ref="A53" r:id="rId36" display="https://avprod.ci.missoula.mt.us/portlets/reports/adHocReport.do?mode=deepLink&amp;reportCommand=recordDetail&amp;altID=2021-MSS-ELC-00651" xr:uid="{5730C59C-3923-4EAF-B3D0-0A3D9561E745}"/>
    <hyperlink ref="A54" r:id="rId37" display="https://avprod.ci.missoula.mt.us/portlets/reports/adHocReport.do?mode=deepLink&amp;reportCommand=recordDetail&amp;altID=2021-MSS-ELC-00652" xr:uid="{75968633-0DB8-4FB2-A9EC-7F60D8FD5935}"/>
    <hyperlink ref="A55" r:id="rId38" display="https://avprod.ci.missoula.mt.us/portlets/reports/adHocReport.do?mode=deepLink&amp;reportCommand=recordDetail&amp;altID=2021-MSS-ELC-00653" xr:uid="{13D58178-A367-44EC-9334-2BA835BD5875}"/>
    <hyperlink ref="A56" r:id="rId39" display="https://avprod.ci.missoula.mt.us/portlets/reports/adHocReport.do?mode=deepLink&amp;reportCommand=recordDetail&amp;altID=2021-MSS-ELC-00654" xr:uid="{C39C77F4-54CF-4A1B-BD59-A8880D8EDF80}"/>
    <hyperlink ref="A57" r:id="rId40" display="https://avprod.ci.missoula.mt.us/portlets/reports/adHocReport.do?mode=deepLink&amp;reportCommand=recordDetail&amp;altID=2021-MSS-ELC-00655" xr:uid="{D78F7560-A1C2-45EC-A7B2-226D60B1AA97}"/>
    <hyperlink ref="A58" r:id="rId41" display="https://avprod.ci.missoula.mt.us/portlets/reports/adHocReport.do?mode=deepLink&amp;reportCommand=recordDetail&amp;altID=2021-MSS-ELC-00656" xr:uid="{1333E1AC-DD0D-4F5D-A286-330DD5A10821}"/>
    <hyperlink ref="A59" r:id="rId42" display="https://avprod.ci.missoula.mt.us/portlets/reports/adHocReport.do?mode=deepLink&amp;reportCommand=recordDetail&amp;altID=2021-MSS-ELC-00657" xr:uid="{D093F3F3-77B5-4E85-B527-B136A776C472}"/>
    <hyperlink ref="A60" r:id="rId43" display="https://avprod.ci.missoula.mt.us/portlets/reports/adHocReport.do?mode=deepLink&amp;reportCommand=recordDetail&amp;altID=2021-MSS-ELC-00658" xr:uid="{D2CCAD9B-DCD7-44AE-AFF5-2A9B8215F792}"/>
    <hyperlink ref="A61" r:id="rId44" display="https://avprod.ci.missoula.mt.us/portlets/reports/adHocReport.do?mode=deepLink&amp;reportCommand=recordDetail&amp;altID=2021-MSS-ELC-00659" xr:uid="{3FDDF9BF-6089-4DAC-84D9-EE8D64764272}"/>
    <hyperlink ref="A62" r:id="rId45" display="https://avprod.ci.missoula.mt.us/portlets/reports/adHocReport.do?mode=deepLink&amp;reportCommand=recordDetail&amp;altID=2021-MSS-ELC-00660" xr:uid="{AABC8970-D535-4508-9644-C98D0860C37B}"/>
    <hyperlink ref="A63" r:id="rId46" display="https://avprod.ci.missoula.mt.us/portlets/reports/adHocReport.do?mode=deepLink&amp;reportCommand=recordDetail&amp;altID=2021-MSS-ELC-00661" xr:uid="{30D841BD-6A8E-430C-B65E-BF34745941E7}"/>
    <hyperlink ref="A64" r:id="rId47" display="https://avprod.ci.missoula.mt.us/portlets/reports/adHocReport.do?mode=deepLink&amp;reportCommand=recordDetail&amp;altID=2021-MSS-ELC-00662" xr:uid="{6AB2260A-7154-47F0-AC93-5F536EACC71E}"/>
    <hyperlink ref="A65" r:id="rId48" display="https://avprod.ci.missoula.mt.us/portlets/reports/adHocReport.do?mode=deepLink&amp;reportCommand=recordDetail&amp;altID=2021-MSS-ELC-00663" xr:uid="{93DB9365-042D-4928-A735-995C781237D8}"/>
    <hyperlink ref="A66" r:id="rId49" display="https://avprod.ci.missoula.mt.us/portlets/reports/adHocReport.do?mode=deepLink&amp;reportCommand=recordDetail&amp;altID=2021-MSS-ELC-00664" xr:uid="{4D70241D-6011-41DE-997E-E856190B8ABE}"/>
    <hyperlink ref="A67" r:id="rId50" display="https://avprod.ci.missoula.mt.us/portlets/reports/adHocReport.do?mode=deepLink&amp;reportCommand=recordDetail&amp;altID=2021-MSS-ELC-00666" xr:uid="{3172507B-F027-4EA1-B556-9D701871B21D}"/>
    <hyperlink ref="A68" r:id="rId51" display="https://avprod.ci.missoula.mt.us/portlets/reports/adHocReport.do?mode=deepLink&amp;reportCommand=recordDetail&amp;altID=2021-MSS-ELC-00667" xr:uid="{0AE374F2-9DAD-4D03-B7AD-760C638022B3}"/>
    <hyperlink ref="A69" r:id="rId52" display="https://avprod.ci.missoula.mt.us/portlets/reports/adHocReport.do?mode=deepLink&amp;reportCommand=recordDetail&amp;altID=2021-MSS-ELC-00668" xr:uid="{AE374E1C-7FB4-4449-A04A-C61704A89547}"/>
    <hyperlink ref="A70" r:id="rId53" display="https://avprod.ci.missoula.mt.us/portlets/reports/adHocReport.do?mode=deepLink&amp;reportCommand=recordDetail&amp;altID=2021-MSS-ELC-00669" xr:uid="{973F5263-1EC4-41E7-AC35-AFB9743B66F4}"/>
    <hyperlink ref="A71" r:id="rId54" display="https://avprod.ci.missoula.mt.us/portlets/reports/adHocReport.do?mode=deepLink&amp;reportCommand=recordDetail&amp;altID=2021-MSS-ELC-00670" xr:uid="{211DA5D2-08A2-4C73-9AE1-BC72425FABFB}"/>
    <hyperlink ref="A72" r:id="rId55" display="https://avprod.ci.missoula.mt.us/portlets/reports/adHocReport.do?mode=deepLink&amp;reportCommand=recordDetail&amp;altID=2021-MSS-ELC-00671" xr:uid="{CD695B1C-971B-47AD-850A-5FDC678076BE}"/>
    <hyperlink ref="A73" r:id="rId56" display="https://avprod.ci.missoula.mt.us/portlets/reports/adHocReport.do?mode=deepLink&amp;reportCommand=recordDetail&amp;altID=2021-MSS-ELC-00672" xr:uid="{FCD09B89-71AB-447B-8203-B35238ACB07D}"/>
    <hyperlink ref="A74" r:id="rId57" display="https://avprod.ci.missoula.mt.us/portlets/reports/adHocReport.do?mode=deepLink&amp;reportCommand=recordDetail&amp;altID=2021-MSS-ELC-00673" xr:uid="{57DF65B7-0F3B-4554-AA63-706845BE2E19}"/>
    <hyperlink ref="A75" r:id="rId58" display="https://avprod.ci.missoula.mt.us/portlets/reports/adHocReport.do?mode=deepLink&amp;reportCommand=recordDetail&amp;altID=2021-MSS-ELC-00674" xr:uid="{7D115033-DD14-4C71-A8E3-61FDCF4FBAA1}"/>
    <hyperlink ref="A76" r:id="rId59" display="https://avprod.ci.missoula.mt.us/portlets/reports/adHocReport.do?mode=deepLink&amp;reportCommand=recordDetail&amp;altID=2021-MSS-ELC-00676" xr:uid="{F9FA18A3-0B6E-458C-9418-D1FAC0E85C21}"/>
    <hyperlink ref="A77" r:id="rId60" display="https://avprod.ci.missoula.mt.us/portlets/reports/adHocReport.do?mode=deepLink&amp;reportCommand=recordDetail&amp;altID=2021-MSS-ELC-00677" xr:uid="{E12D3BC4-4598-4443-A9A5-B552F72658D8}"/>
    <hyperlink ref="A78" r:id="rId61" display="https://avprod.ci.missoula.mt.us/portlets/reports/adHocReport.do?mode=deepLink&amp;reportCommand=recordDetail&amp;altID=2021-MSS-ELC-00678" xr:uid="{10C22E66-3761-41BA-8DD9-44DB7F01E2C5}"/>
    <hyperlink ref="A79" r:id="rId62" display="https://avprod.ci.missoula.mt.us/portlets/reports/adHocReport.do?mode=deepLink&amp;reportCommand=recordDetail&amp;altID=2021-MSS-ELC-00679" xr:uid="{53CC506F-D21A-4E7F-BADD-730EC1A62863}"/>
    <hyperlink ref="A80" r:id="rId63" display="https://avprod.ci.missoula.mt.us/portlets/reports/adHocReport.do?mode=deepLink&amp;reportCommand=recordDetail&amp;altID=2021-MSS-ELC-00680" xr:uid="{2A1CB373-8842-4556-A972-88D26C0AD811}"/>
    <hyperlink ref="A81" r:id="rId64" display="https://avprod.ci.missoula.mt.us/portlets/reports/adHocReport.do?mode=deepLink&amp;reportCommand=recordDetail&amp;altID=2021-MSS-ELC-00681" xr:uid="{DF4ED189-8A38-4A06-BEE0-973264C88C36}"/>
    <hyperlink ref="A82" r:id="rId65" display="https://avprod.ci.missoula.mt.us/portlets/reports/adHocReport.do?mode=deepLink&amp;reportCommand=recordDetail&amp;altID=2021-MSS-ELC-00682" xr:uid="{98B2A3CE-D879-4733-8F2B-4F311113F116}"/>
    <hyperlink ref="A83" r:id="rId66" display="https://avprod.ci.missoula.mt.us/portlets/reports/adHocReport.do?mode=deepLink&amp;reportCommand=recordDetail&amp;altID=2021-MSS-ELC-00683" xr:uid="{F3A38ED8-9517-428C-9784-844906498E6C}"/>
    <hyperlink ref="A84" r:id="rId67" display="https://avprod.ci.missoula.mt.us/portlets/reports/adHocReport.do?mode=deepLink&amp;reportCommand=recordDetail&amp;altID=2021-MSS-ELC-00684" xr:uid="{415FCD8D-75B0-434F-B525-6EF4D6D63802}"/>
    <hyperlink ref="A85" r:id="rId68" display="https://avprod.ci.missoula.mt.us/portlets/reports/adHocReport.do?mode=deepLink&amp;reportCommand=recordDetail&amp;altID=2021-MSS-ELC-00685" xr:uid="{5BC29EE8-7E0A-40B4-99B5-BF603B642F1C}"/>
    <hyperlink ref="A86" r:id="rId69" display="https://avprod.ci.missoula.mt.us/portlets/reports/adHocReport.do?mode=deepLink&amp;reportCommand=recordDetail&amp;altID=2021-MSS-ELC-00686" xr:uid="{70442644-B318-48AF-BCBF-C96CE3BF4CFB}"/>
    <hyperlink ref="A87" r:id="rId70" display="https://avprod.ci.missoula.mt.us/portlets/reports/adHocReport.do?mode=deepLink&amp;reportCommand=recordDetail&amp;altID=2021-MSS-ELC-00687" xr:uid="{53218746-F356-4756-96B7-271F97579F1F}"/>
    <hyperlink ref="A88" r:id="rId71" display="https://avprod.ci.missoula.mt.us/portlets/reports/adHocReport.do?mode=deepLink&amp;reportCommand=recordDetail&amp;altID=2021-MSS-ELC-00688" xr:uid="{9AFA7543-1731-4228-BB6D-78DD807DA7E3}"/>
    <hyperlink ref="A89" r:id="rId72" display="https://avprod.ci.missoula.mt.us/portlets/reports/adHocReport.do?mode=deepLink&amp;reportCommand=recordDetail&amp;altID=2021-MSS-ELC-00690" xr:uid="{F5E7A1FC-E012-44D2-942C-857B771A5D9A}"/>
    <hyperlink ref="A90" r:id="rId73" display="https://avprod.ci.missoula.mt.us/portlets/reports/adHocReport.do?mode=deepLink&amp;reportCommand=recordDetail&amp;altID=2021-MSS-ELC-00691" xr:uid="{F8D73BD0-3747-47B5-9AF3-05563D3BA5E6}"/>
    <hyperlink ref="A91" r:id="rId74" display="https://avprod.ci.missoula.mt.us/portlets/reports/adHocReport.do?mode=deepLink&amp;reportCommand=recordDetail&amp;altID=2021-MSS-ELC-00692" xr:uid="{A6FBEC1C-3164-41D6-9C62-B11B0E6D01BF}"/>
    <hyperlink ref="A92" r:id="rId75" display="https://avprod.ci.missoula.mt.us/portlets/reports/adHocReport.do?mode=deepLink&amp;reportCommand=recordDetail&amp;altID=2021-MSS-ELC-00693" xr:uid="{D017EF44-E65D-4EF7-8CB2-FE9C6CB612A7}"/>
    <hyperlink ref="A93" r:id="rId76" display="https://avprod.ci.missoula.mt.us/portlets/reports/adHocReport.do?mode=deepLink&amp;reportCommand=recordDetail&amp;altID=2021-MSS-ELC-00694" xr:uid="{F84428D7-1FFE-4E21-9F6E-A0C311EB571C}"/>
    <hyperlink ref="A94" r:id="rId77" display="https://avprod.ci.missoula.mt.us/portlets/reports/adHocReport.do?mode=deepLink&amp;reportCommand=recordDetail&amp;altID=2021-MSS-ELC-00695" xr:uid="{9B3E565C-9901-4FEC-AA8B-A8582D266CE3}"/>
    <hyperlink ref="A95" r:id="rId78" display="https://avprod.ci.missoula.mt.us/portlets/reports/adHocReport.do?mode=deepLink&amp;reportCommand=recordDetail&amp;altID=2021-MSS-ELC-00696" xr:uid="{7594FA90-66E1-4123-A98B-D007D1D8B88E}"/>
    <hyperlink ref="A96" r:id="rId79" display="https://avprod.ci.missoula.mt.us/portlets/reports/adHocReport.do?mode=deepLink&amp;reportCommand=recordDetail&amp;altID=2021-MSS-ELC-00700" xr:uid="{13342D61-F3DC-45A1-B10A-1955BFD0367F}"/>
    <hyperlink ref="A97" r:id="rId80" display="https://avprod.ci.missoula.mt.us/portlets/reports/adHocReport.do?mode=deepLink&amp;reportCommand=recordDetail&amp;altID=2021-MSS-ELC-00701" xr:uid="{400BFB26-8214-48BC-9DFF-E2A6AD2D46D8}"/>
    <hyperlink ref="A98" r:id="rId81" display="https://avprod.ci.missoula.mt.us/portlets/reports/adHocReport.do?mode=deepLink&amp;reportCommand=recordDetail&amp;altID=2021-MSS-ELC-00702" xr:uid="{C6D259C4-0739-4DA7-918E-15D90A8F916E}"/>
    <hyperlink ref="A99" r:id="rId82" display="https://avprod.ci.missoula.mt.us/portlets/reports/adHocReport.do?mode=deepLink&amp;reportCommand=recordDetail&amp;altID=2021-MSS-ELC-00703" xr:uid="{74558497-9270-4453-8EFD-DD8796B52159}"/>
    <hyperlink ref="A100" r:id="rId83" display="https://avprod.ci.missoula.mt.us/portlets/reports/adHocReport.do?mode=deepLink&amp;reportCommand=recordDetail&amp;altID=2021-MSS-ELC-00704" xr:uid="{90989A09-A427-4602-863D-6F48EB5EE59B}"/>
    <hyperlink ref="A101" r:id="rId84" display="https://avprod.ci.missoula.mt.us/portlets/reports/adHocReport.do?mode=deepLink&amp;reportCommand=recordDetail&amp;altID=2021-MSS-ELC-00705" xr:uid="{100BF82E-0F3D-4B77-9B12-1C352BAFBF12}"/>
    <hyperlink ref="A102" r:id="rId85" display="https://avprod.ci.missoula.mt.us/portlets/reports/adHocReport.do?mode=deepLink&amp;reportCommand=recordDetail&amp;altID=2021-MSS-ELC-00706" xr:uid="{63D21D31-0D65-44F1-A06A-9FFA9889A508}"/>
    <hyperlink ref="A103" r:id="rId86" display="https://avprod.ci.missoula.mt.us/portlets/reports/adHocReport.do?mode=deepLink&amp;reportCommand=recordDetail&amp;altID=2021-MSS-ELC-00707" xr:uid="{A99533D2-ABFC-4743-8D5E-CE322BD9252E}"/>
    <hyperlink ref="A104" r:id="rId87" display="https://avprod.ci.missoula.mt.us/portlets/reports/adHocReport.do?mode=deepLink&amp;reportCommand=recordDetail&amp;altID=2021-MSS-ELC-00708" xr:uid="{CDD71EFC-9F92-4AC2-9D07-B39395A36CEB}"/>
    <hyperlink ref="A105" r:id="rId88" display="https://avprod.ci.missoula.mt.us/portlets/reports/adHocReport.do?mode=deepLink&amp;reportCommand=recordDetail&amp;altID=2021-MSS-ELC-00709" xr:uid="{07170587-287D-47C3-956E-EBCF0BB10410}"/>
    <hyperlink ref="A106" r:id="rId89" display="https://avprod.ci.missoula.mt.us/portlets/reports/adHocReport.do?mode=deepLink&amp;reportCommand=recordDetail&amp;altID=2021-MSS-ELC-00710" xr:uid="{D30E28F9-87BD-46DC-A874-2969EA99D522}"/>
    <hyperlink ref="A107" r:id="rId90" display="https://avprod.ci.missoula.mt.us/portlets/reports/adHocReport.do?mode=deepLink&amp;reportCommand=recordDetail&amp;altID=2021-MSS-ELC-00711" xr:uid="{13004730-10D0-42DF-BC3A-5FE88D62587D}"/>
    <hyperlink ref="A108" r:id="rId91" display="https://avprod.ci.missoula.mt.us/portlets/reports/adHocReport.do?mode=deepLink&amp;reportCommand=recordDetail&amp;altID=2021-MSS-ELC-00712" xr:uid="{0DE5CFA5-E454-4FB2-9C96-7791FC9AB130}"/>
    <hyperlink ref="A109" r:id="rId92" display="https://avprod.ci.missoula.mt.us/portlets/reports/adHocReport.do?mode=deepLink&amp;reportCommand=recordDetail&amp;altID=2021-MSS-ELC-00713" xr:uid="{E7658927-849B-4F0D-8792-54DFE33EE8FE}"/>
    <hyperlink ref="A110" r:id="rId93" display="https://avprod.ci.missoula.mt.us/portlets/reports/adHocReport.do?mode=deepLink&amp;reportCommand=recordDetail&amp;altID=2021-MSS-ELC-00715" xr:uid="{A7812579-B847-4EF7-9261-E474A056FF9F}"/>
    <hyperlink ref="A111" r:id="rId94" display="https://avprod.ci.missoula.mt.us/portlets/reports/adHocReport.do?mode=deepLink&amp;reportCommand=recordDetail&amp;altID=2021-MSS-ELC-00716" xr:uid="{795C04F0-D615-471D-87C9-3A5BD586474C}"/>
    <hyperlink ref="A112" r:id="rId95" display="https://avprod.ci.missoula.mt.us/portlets/reports/adHocReport.do?mode=deepLink&amp;reportCommand=recordDetail&amp;altID=2021-MSS-ELC-00717" xr:uid="{59C6C5E0-8E31-4289-8B1D-78F0A70CB7CD}"/>
    <hyperlink ref="A113" r:id="rId96" display="https://avprod.ci.missoula.mt.us/portlets/reports/adHocReport.do?mode=deepLink&amp;reportCommand=recordDetail&amp;altID=2021-MSS-ELC-00718" xr:uid="{48DC49CB-81E1-4662-9965-EB5929216810}"/>
    <hyperlink ref="A114" r:id="rId97" display="https://avprod.ci.missoula.mt.us/portlets/reports/adHocReport.do?mode=deepLink&amp;reportCommand=recordDetail&amp;altID=2021-MSS-ELC-00719" xr:uid="{D4DF1C4E-4BE1-47F6-A01D-E3EE85D796AC}"/>
    <hyperlink ref="A115" r:id="rId98" display="https://avprod.ci.missoula.mt.us/portlets/reports/adHocReport.do?mode=deepLink&amp;reportCommand=recordDetail&amp;altID=2021-MSS-ELC-00720" xr:uid="{4BC78B38-44A8-4609-93BE-94D0BEB2355C}"/>
    <hyperlink ref="A116" r:id="rId99" display="https://avprod.ci.missoula.mt.us/portlets/reports/adHocReport.do?mode=deepLink&amp;reportCommand=recordDetail&amp;altID=2021-MSS-ELC-00721" xr:uid="{2F3E69DB-67C9-4E8A-AED2-9C3101FCBA23}"/>
    <hyperlink ref="A117" r:id="rId100" display="https://avprod.ci.missoula.mt.us/portlets/reports/adHocReport.do?mode=deepLink&amp;reportCommand=recordDetail&amp;altID=2021-MSS-ELC-00722" xr:uid="{94960DBB-5532-4CAC-815C-A59360CCD1CB}"/>
    <hyperlink ref="A118" r:id="rId101" display="https://avprod.ci.missoula.mt.us/portlets/reports/adHocReport.do?mode=deepLink&amp;reportCommand=recordDetail&amp;altID=2021-MSS-ELC-00723" xr:uid="{B97B83A1-9E76-44A7-AEF0-EA909545AC93}"/>
    <hyperlink ref="A119" r:id="rId102" display="https://avprod.ci.missoula.mt.us/portlets/reports/adHocReport.do?mode=deepLink&amp;reportCommand=recordDetail&amp;altID=2021-MSS-ELC-00724" xr:uid="{09C2DC7B-359D-485C-8B21-93AD6EB86E9C}"/>
    <hyperlink ref="A120" r:id="rId103" display="https://avprod.ci.missoula.mt.us/portlets/reports/adHocReport.do?mode=deepLink&amp;reportCommand=recordDetail&amp;altID=2021-MSS-ELC-00725" xr:uid="{C364735B-DB51-48B9-B771-DE1D81C1186A}"/>
    <hyperlink ref="A121" r:id="rId104" display="https://avprod.ci.missoula.mt.us/portlets/reports/adHocReport.do?mode=deepLink&amp;reportCommand=recordDetail&amp;altID=2021-MSS-ELC-00726" xr:uid="{F0BDCD3C-5BC6-4114-BF15-CFABEA477013}"/>
    <hyperlink ref="A122" r:id="rId105" display="https://avprod.ci.missoula.mt.us/portlets/reports/adHocReport.do?mode=deepLink&amp;reportCommand=recordDetail&amp;altID=2021-MSS-ELC-00727" xr:uid="{A3FB33C9-7132-4AD6-B089-87842FD9A6E5}"/>
    <hyperlink ref="A123" r:id="rId106" display="https://avprod.ci.missoula.mt.us/portlets/reports/adHocReport.do?mode=deepLink&amp;reportCommand=recordDetail&amp;altID=2021-MSS-ELC-00728" xr:uid="{D4E6DB87-E51E-4238-87DF-318C6C8B0214}"/>
    <hyperlink ref="A124" r:id="rId107" display="https://avprod.ci.missoula.mt.us/portlets/reports/adHocReport.do?mode=deepLink&amp;reportCommand=recordDetail&amp;altID=2021-MSS-ELC-00729" xr:uid="{C4EB302C-D198-4A88-BCF1-B4CDE7E09384}"/>
    <hyperlink ref="A125" r:id="rId108" display="https://avprod.ci.missoula.mt.us/portlets/reports/adHocReport.do?mode=deepLink&amp;reportCommand=recordDetail&amp;altID=2021-MSS-ELC-00730" xr:uid="{7665C0B9-9254-4A72-9D19-9696E81EA95C}"/>
    <hyperlink ref="A126" r:id="rId109" display="https://avprod.ci.missoula.mt.us/portlets/reports/adHocReport.do?mode=deepLink&amp;reportCommand=recordDetail&amp;altID=2021-MSS-ELC-00731" xr:uid="{BBA97C97-DBD0-4CB4-B7FA-E134729AFD78}"/>
    <hyperlink ref="A127" r:id="rId110" display="https://avprod.ci.missoula.mt.us/portlets/reports/adHocReport.do?mode=deepLink&amp;reportCommand=recordDetail&amp;altID=2021-MSS-ELC-00732" xr:uid="{778F4B4A-F095-4304-B062-5CBC88655A22}"/>
    <hyperlink ref="A128" r:id="rId111" display="https://avprod.ci.missoula.mt.us/portlets/reports/adHocReport.do?mode=deepLink&amp;reportCommand=recordDetail&amp;altID=2021-MSS-ELC-00733" xr:uid="{4EE51F07-01F3-4FDF-800D-ABB0A7824762}"/>
    <hyperlink ref="A129" r:id="rId112" display="https://avprod.ci.missoula.mt.us/portlets/reports/adHocReport.do?mode=deepLink&amp;reportCommand=recordDetail&amp;altID=2021-MSS-ELC-00735" xr:uid="{67270A88-F7C9-4EAB-B9E6-CC94C53F3AAF}"/>
    <hyperlink ref="A130" r:id="rId113" display="https://avprod.ci.missoula.mt.us/portlets/reports/adHocReport.do?mode=deepLink&amp;reportCommand=recordDetail&amp;altID=2021-MSS-ELC-00739" xr:uid="{6C40D742-59FF-4AAA-94B0-EC9729BEBDB1}"/>
    <hyperlink ref="A131" r:id="rId114" display="https://avprod.ci.missoula.mt.us/portlets/reports/adHocReport.do?mode=deepLink&amp;reportCommand=recordDetail&amp;altID=2021-MSS-ELC-00740" xr:uid="{A9A9398D-5410-4B19-9E87-D55139B1825D}"/>
    <hyperlink ref="A132" r:id="rId115" display="https://avprod.ci.missoula.mt.us/portlets/reports/adHocReport.do?mode=deepLink&amp;reportCommand=recordDetail&amp;altID=2021-MSS-ELC-00741" xr:uid="{F5B66400-9794-441F-83E8-4E1020E219D0}"/>
    <hyperlink ref="A136" r:id="rId116" display="https://avprod.ci.missoula.mt.us/portlets/reports/adHocReport.do?mode=deepLink&amp;reportCommand=recordDetail&amp;altID=2021-MSS-MEC-00291" xr:uid="{294F68BB-5367-4268-BD8B-6BD5C4A3D257}"/>
    <hyperlink ref="A137" r:id="rId117" display="https://avprod.ci.missoula.mt.us/portlets/reports/adHocReport.do?mode=deepLink&amp;reportCommand=recordDetail&amp;altID=2021-MSS-MEC-00619" xr:uid="{7F3F859E-F9B6-4AC9-AB01-A008B19B4B49}"/>
    <hyperlink ref="A138" r:id="rId118" display="https://avprod.ci.missoula.mt.us/portlets/reports/adHocReport.do?mode=deepLink&amp;reportCommand=recordDetail&amp;altID=2021-MSS-MEC-00639" xr:uid="{15BECCCB-36BC-494A-AEB3-FC37A129A665}"/>
    <hyperlink ref="A139" r:id="rId119" display="https://avprod.ci.missoula.mt.us/portlets/reports/adHocReport.do?mode=deepLink&amp;reportCommand=recordDetail&amp;altID=2021-MSS-MEC-00662" xr:uid="{6C9DCB23-49E7-4F50-A040-D32D6136263F}"/>
    <hyperlink ref="A140" r:id="rId120" display="https://avprod.ci.missoula.mt.us/portlets/reports/adHocReport.do?mode=deepLink&amp;reportCommand=recordDetail&amp;altID=2021-MSS-MEC-00673" xr:uid="{48FF8A1B-64C8-49E0-A6B8-9F9A8D3EE748}"/>
    <hyperlink ref="A141" r:id="rId121" display="https://avprod.ci.missoula.mt.us/portlets/reports/adHocReport.do?mode=deepLink&amp;reportCommand=recordDetail&amp;altID=2021-MSS-MEC-00674" xr:uid="{FC5A2159-41B4-44D8-8A01-7A9050C45689}"/>
    <hyperlink ref="A142" r:id="rId122" display="https://avprod.ci.missoula.mt.us/portlets/reports/adHocReport.do?mode=deepLink&amp;reportCommand=recordDetail&amp;altID=2021-MSS-MEC-00677" xr:uid="{08733D75-A865-41B3-A1FE-8261FF92AC85}"/>
    <hyperlink ref="A143" r:id="rId123" display="https://avprod.ci.missoula.mt.us/portlets/reports/adHocReport.do?mode=deepLink&amp;reportCommand=recordDetail&amp;altID=2021-MSS-MEC-00679" xr:uid="{32F5D540-8D00-4294-81BB-005CC7D19DB2}"/>
    <hyperlink ref="A144" r:id="rId124" display="https://avprod.ci.missoula.mt.us/portlets/reports/adHocReport.do?mode=deepLink&amp;reportCommand=recordDetail&amp;altID=2021-MSS-MEC-00680" xr:uid="{5101EA25-6A68-46CB-91A9-384430C7EA54}"/>
    <hyperlink ref="A145" r:id="rId125" display="https://avprod.ci.missoula.mt.us/portlets/reports/adHocReport.do?mode=deepLink&amp;reportCommand=recordDetail&amp;altID=2021-MSS-MEC-00681" xr:uid="{9C0ED006-9E56-40B3-8A30-9033167146C5}"/>
    <hyperlink ref="A146" r:id="rId126" display="https://avprod.ci.missoula.mt.us/portlets/reports/adHocReport.do?mode=deepLink&amp;reportCommand=recordDetail&amp;altID=2021-MSS-MEC-00682" xr:uid="{C2C4EE1E-8E3C-4BDF-A0F8-289E57C40082}"/>
    <hyperlink ref="A147" r:id="rId127" display="https://avprod.ci.missoula.mt.us/portlets/reports/adHocReport.do?mode=deepLink&amp;reportCommand=recordDetail&amp;altID=2021-MSS-MEC-00683" xr:uid="{3DDD38C2-40CB-47E7-9D82-B175CB40B83A}"/>
    <hyperlink ref="A148" r:id="rId128" display="https://avprod.ci.missoula.mt.us/portlets/reports/adHocReport.do?mode=deepLink&amp;reportCommand=recordDetail&amp;altID=2021-MSS-MEC-00684" xr:uid="{34FC8782-20DF-4561-B520-2C51F9AE0126}"/>
    <hyperlink ref="A149" r:id="rId129" display="https://avprod.ci.missoula.mt.us/portlets/reports/adHocReport.do?mode=deepLink&amp;reportCommand=recordDetail&amp;altID=2021-MSS-MEC-00685" xr:uid="{686EFC24-148B-4CEA-9628-0FBB0A5A97AC}"/>
    <hyperlink ref="A150" r:id="rId130" display="https://avprod.ci.missoula.mt.us/portlets/reports/adHocReport.do?mode=deepLink&amp;reportCommand=recordDetail&amp;altID=2021-MSS-MEC-00686" xr:uid="{8DC8962F-4D78-4947-A47B-A088AEB5ADDD}"/>
    <hyperlink ref="A151" r:id="rId131" display="https://avprod.ci.missoula.mt.us/portlets/reports/adHocReport.do?mode=deepLink&amp;reportCommand=recordDetail&amp;altID=2021-MSS-MEC-00687" xr:uid="{BC170FB1-A874-4B88-AD9A-1EF52E38EE94}"/>
    <hyperlink ref="A152" r:id="rId132" display="https://avprod.ci.missoula.mt.us/portlets/reports/adHocReport.do?mode=deepLink&amp;reportCommand=recordDetail&amp;altID=2021-MSS-MEC-00688" xr:uid="{A05B2F33-33D0-49D4-BDB4-F707FBC5A459}"/>
    <hyperlink ref="A153" r:id="rId133" display="https://avprod.ci.missoula.mt.us/portlets/reports/adHocReport.do?mode=deepLink&amp;reportCommand=recordDetail&amp;altID=2021-MSS-MEC-00689" xr:uid="{6E433196-A000-4E3D-8E63-728412EC3CF9}"/>
    <hyperlink ref="A154" r:id="rId134" display="https://avprod.ci.missoula.mt.us/portlets/reports/adHocReport.do?mode=deepLink&amp;reportCommand=recordDetail&amp;altID=2021-MSS-MEC-00691" xr:uid="{D21DEF82-3EE6-4219-AC17-1C94FAB2661C}"/>
    <hyperlink ref="A155" r:id="rId135" display="https://avprod.ci.missoula.mt.us/portlets/reports/adHocReport.do?mode=deepLink&amp;reportCommand=recordDetail&amp;altID=2021-MSS-MEC-00692" xr:uid="{F7ACB8AD-F297-4ECD-9550-BE5A6FF23978}"/>
    <hyperlink ref="A156" r:id="rId136" display="https://avprod.ci.missoula.mt.us/portlets/reports/adHocReport.do?mode=deepLink&amp;reportCommand=recordDetail&amp;altID=2021-MSS-MEC-00694" xr:uid="{35DB285F-CDA2-4CD1-B380-D804B0C036B2}"/>
    <hyperlink ref="A157" r:id="rId137" display="https://avprod.ci.missoula.mt.us/portlets/reports/adHocReport.do?mode=deepLink&amp;reportCommand=recordDetail&amp;altID=2021-MSS-MEC-00695" xr:uid="{48B49B41-571A-42F8-BB52-41D61850B60C}"/>
    <hyperlink ref="A158" r:id="rId138" display="https://avprod.ci.missoula.mt.us/portlets/reports/adHocReport.do?mode=deepLink&amp;reportCommand=recordDetail&amp;altID=2021-MSS-MEC-00696" xr:uid="{3EDB7263-0548-4910-BBFE-22CD3413D9AB}"/>
    <hyperlink ref="A159" r:id="rId139" display="https://avprod.ci.missoula.mt.us/portlets/reports/adHocReport.do?mode=deepLink&amp;reportCommand=recordDetail&amp;altID=2021-MSS-MEC-00697" xr:uid="{04A2664E-F3E0-4A0E-89EF-8F91AD5D7B31}"/>
    <hyperlink ref="A160" r:id="rId140" display="https://avprod.ci.missoula.mt.us/portlets/reports/adHocReport.do?mode=deepLink&amp;reportCommand=recordDetail&amp;altID=2021-MSS-MEC-00698" xr:uid="{0A2D4231-73E2-4F3F-9098-3318D9573731}"/>
    <hyperlink ref="A161" r:id="rId141" display="https://avprod.ci.missoula.mt.us/portlets/reports/adHocReport.do?mode=deepLink&amp;reportCommand=recordDetail&amp;altID=2021-MSS-MEC-00699" xr:uid="{96CE2A7D-51F2-4143-86E9-C3C9A6455D77}"/>
    <hyperlink ref="A162" r:id="rId142" display="https://avprod.ci.missoula.mt.us/portlets/reports/adHocReport.do?mode=deepLink&amp;reportCommand=recordDetail&amp;altID=2021-MSS-MEC-00700" xr:uid="{5E4DC332-B253-4518-9130-2412E04E0781}"/>
    <hyperlink ref="A163" r:id="rId143" display="https://avprod.ci.missoula.mt.us/portlets/reports/adHocReport.do?mode=deepLink&amp;reportCommand=recordDetail&amp;altID=2021-MSS-MEC-00701" xr:uid="{145166E0-4DED-4F66-8523-CC29BA6114F4}"/>
    <hyperlink ref="A164" r:id="rId144" display="https://avprod.ci.missoula.mt.us/portlets/reports/adHocReport.do?mode=deepLink&amp;reportCommand=recordDetail&amp;altID=2021-MSS-MEC-00702" xr:uid="{AFEA4970-F5C2-47AD-83F8-C10500FA0341}"/>
    <hyperlink ref="A165" r:id="rId145" display="https://avprod.ci.missoula.mt.us/portlets/reports/adHocReport.do?mode=deepLink&amp;reportCommand=recordDetail&amp;altID=2021-MSS-MEC-00703" xr:uid="{9CB4E955-4098-4008-BE20-5E4D1AEA4339}"/>
    <hyperlink ref="A166" r:id="rId146" display="https://avprod.ci.missoula.mt.us/portlets/reports/adHocReport.do?mode=deepLink&amp;reportCommand=recordDetail&amp;altID=2021-MSS-MEC-00704" xr:uid="{4F85D983-3541-458C-8A37-FB99E389DA8A}"/>
    <hyperlink ref="A167" r:id="rId147" display="https://avprod.ci.missoula.mt.us/portlets/reports/adHocReport.do?mode=deepLink&amp;reportCommand=recordDetail&amp;altID=2021-MSS-MEC-00705" xr:uid="{EC312834-933C-4140-A3B5-D4127E83D72D}"/>
    <hyperlink ref="A168" r:id="rId148" display="https://avprod.ci.missoula.mt.us/portlets/reports/adHocReport.do?mode=deepLink&amp;reportCommand=recordDetail&amp;altID=2021-MSS-MEC-00706" xr:uid="{E4CDF0E6-FD97-4C99-9420-FEF3B86553E6}"/>
    <hyperlink ref="A169" r:id="rId149" display="https://avprod.ci.missoula.mt.us/portlets/reports/adHocReport.do?mode=deepLink&amp;reportCommand=recordDetail&amp;altID=2021-MSS-MEC-00707" xr:uid="{9CE89E7C-0CEC-470F-AFDE-2AE9564DA104}"/>
    <hyperlink ref="A170" r:id="rId150" display="https://avprod.ci.missoula.mt.us/portlets/reports/adHocReport.do?mode=deepLink&amp;reportCommand=recordDetail&amp;altID=2021-MSS-MEC-00708" xr:uid="{15ADA8EA-8190-4A06-877E-ED26063C0FB9}"/>
    <hyperlink ref="A171" r:id="rId151" display="https://avprod.ci.missoula.mt.us/portlets/reports/adHocReport.do?mode=deepLink&amp;reportCommand=recordDetail&amp;altID=2021-MSS-MEC-00709" xr:uid="{14A0E322-C3E0-4DF1-8D0F-F17FED0D0D8B}"/>
    <hyperlink ref="A172" r:id="rId152" display="https://avprod.ci.missoula.mt.us/portlets/reports/adHocReport.do?mode=deepLink&amp;reportCommand=recordDetail&amp;altID=2021-MSS-MEC-00710" xr:uid="{383F29AD-7374-439B-8A8B-71E641D60AEE}"/>
    <hyperlink ref="A173" r:id="rId153" display="https://avprod.ci.missoula.mt.us/portlets/reports/adHocReport.do?mode=deepLink&amp;reportCommand=recordDetail&amp;altID=2021-MSS-MEC-00711" xr:uid="{D895938C-1EE7-49E0-B8A7-13CE0F3C283D}"/>
    <hyperlink ref="A174" r:id="rId154" display="https://avprod.ci.missoula.mt.us/portlets/reports/adHocReport.do?mode=deepLink&amp;reportCommand=recordDetail&amp;altID=2021-MSS-MEC-00712" xr:uid="{7ED065F2-DB21-4DD1-A807-64200C73FAEE}"/>
    <hyperlink ref="A175" r:id="rId155" display="https://avprod.ci.missoula.mt.us/portlets/reports/adHocReport.do?mode=deepLink&amp;reportCommand=recordDetail&amp;altID=2021-MSS-MEC-00713" xr:uid="{03201804-3D13-4F7F-A57B-605462320F6D}"/>
    <hyperlink ref="A176" r:id="rId156" display="https://avprod.ci.missoula.mt.us/portlets/reports/adHocReport.do?mode=deepLink&amp;reportCommand=recordDetail&amp;altID=2021-MSS-MEC-00714" xr:uid="{7D8D873F-15FC-4698-9BBC-457B4E636BEA}"/>
    <hyperlink ref="A177" r:id="rId157" display="https://avprod.ci.missoula.mt.us/portlets/reports/adHocReport.do?mode=deepLink&amp;reportCommand=recordDetail&amp;altID=2021-MSS-MEC-00715" xr:uid="{C29C712A-F900-40F5-9B1B-A687334918B4}"/>
    <hyperlink ref="A178" r:id="rId158" display="https://avprod.ci.missoula.mt.us/portlets/reports/adHocReport.do?mode=deepLink&amp;reportCommand=recordDetail&amp;altID=2021-MSS-MEC-00716" xr:uid="{51B41513-0390-4FF8-99ED-A874FEF65091}"/>
    <hyperlink ref="A179" r:id="rId159" display="https://avprod.ci.missoula.mt.us/portlets/reports/adHocReport.do?mode=deepLink&amp;reportCommand=recordDetail&amp;altID=2021-MSS-MEC-00717" xr:uid="{A941C3F6-3D56-4309-A93C-2130D6E1ADBE}"/>
    <hyperlink ref="A180" r:id="rId160" display="https://avprod.ci.missoula.mt.us/portlets/reports/adHocReport.do?mode=deepLink&amp;reportCommand=recordDetail&amp;altID=2021-MSS-MEC-00717" xr:uid="{5E482012-6FA8-4A84-8724-33CF9CC82422}"/>
    <hyperlink ref="A181" r:id="rId161" display="https://avprod.ci.missoula.mt.us/portlets/reports/adHocReport.do?mode=deepLink&amp;reportCommand=recordDetail&amp;altID=2021-MSS-MEC-00718" xr:uid="{465C46D7-2F7A-48C8-8713-25298B034501}"/>
    <hyperlink ref="A182" r:id="rId162" display="https://avprod.ci.missoula.mt.us/portlets/reports/adHocReport.do?mode=deepLink&amp;reportCommand=recordDetail&amp;altID=2021-MSS-MEC-00719" xr:uid="{4AB3F332-CE23-42B8-B905-01E1E348888A}"/>
    <hyperlink ref="A183" r:id="rId163" display="https://avprod.ci.missoula.mt.us/portlets/reports/adHocReport.do?mode=deepLink&amp;reportCommand=recordDetail&amp;altID=2021-MSS-MEC-00720" xr:uid="{5915B005-866C-467E-9553-CCDE6B57D4B9}"/>
    <hyperlink ref="A184" r:id="rId164" display="https://avprod.ci.missoula.mt.us/portlets/reports/adHocReport.do?mode=deepLink&amp;reportCommand=recordDetail&amp;altID=2021-MSS-MEC-00721" xr:uid="{869799DB-13BD-43A5-94C3-B031EFF218DF}"/>
    <hyperlink ref="A185" r:id="rId165" display="https://avprod.ci.missoula.mt.us/portlets/reports/adHocReport.do?mode=deepLink&amp;reportCommand=recordDetail&amp;altID=2021-MSS-MEC-00722" xr:uid="{DA12A3F8-FBF2-4286-9268-C335F2C6A729}"/>
    <hyperlink ref="A186" r:id="rId166" display="https://avprod.ci.missoula.mt.us/portlets/reports/adHocReport.do?mode=deepLink&amp;reportCommand=recordDetail&amp;altID=2021-MSS-MEC-00723" xr:uid="{B048F5A1-55ED-49DC-8991-A76D3DD22E8F}"/>
    <hyperlink ref="A187" r:id="rId167" display="https://avprod.ci.missoula.mt.us/portlets/reports/adHocReport.do?mode=deepLink&amp;reportCommand=recordDetail&amp;altID=2021-MSS-MEC-00724" xr:uid="{C13EE0A0-CF83-4359-9EF2-4BD54EBE8CBA}"/>
    <hyperlink ref="A188" r:id="rId168" display="https://avprod.ci.missoula.mt.us/portlets/reports/adHocReport.do?mode=deepLink&amp;reportCommand=recordDetail&amp;altID=2021-MSS-MEC-00726" xr:uid="{1701F5FC-7D35-4A7B-9471-DA6DF9CB1349}"/>
    <hyperlink ref="A189" r:id="rId169" display="https://avprod.ci.missoula.mt.us/portlets/reports/adHocReport.do?mode=deepLink&amp;reportCommand=recordDetail&amp;altID=2021-MSS-MEC-00727" xr:uid="{E1D97D44-55A5-40DF-B1EE-E7D932ED2E74}"/>
    <hyperlink ref="A190" r:id="rId170" display="https://avprod.ci.missoula.mt.us/portlets/reports/adHocReport.do?mode=deepLink&amp;reportCommand=recordDetail&amp;altID=2021-MSS-MEC-00728" xr:uid="{196B578A-812E-478E-8620-3154790505A8}"/>
    <hyperlink ref="A191" r:id="rId171" display="https://avprod.ci.missoula.mt.us/portlets/reports/adHocReport.do?mode=deepLink&amp;reportCommand=recordDetail&amp;altID=2021-MSS-MEC-00730" xr:uid="{3333D3C5-EA30-4DC2-8EBE-D7CB54B49174}"/>
    <hyperlink ref="A192" r:id="rId172" display="https://avprod.ci.missoula.mt.us/portlets/reports/adHocReport.do?mode=deepLink&amp;reportCommand=recordDetail&amp;altID=2021-MSS-MEC-00731" xr:uid="{315DDD26-6A09-4239-B0AC-9C362F79B201}"/>
    <hyperlink ref="A193" r:id="rId173" display="https://avprod.ci.missoula.mt.us/portlets/reports/adHocReport.do?mode=deepLink&amp;reportCommand=recordDetail&amp;altID=2021-MSS-MEC-00732" xr:uid="{0B4A1BFF-285F-498B-969C-205055A630C6}"/>
    <hyperlink ref="A194" r:id="rId174" display="https://avprod.ci.missoula.mt.us/portlets/reports/adHocReport.do?mode=deepLink&amp;reportCommand=recordDetail&amp;altID=2021-MSS-MEC-00733" xr:uid="{729F72CF-EFDD-4D89-9530-56BE97BF5A7E}"/>
    <hyperlink ref="A195" r:id="rId175" display="https://avprod.ci.missoula.mt.us/portlets/reports/adHocReport.do?mode=deepLink&amp;reportCommand=recordDetail&amp;altID=2021-MSS-MEC-00734" xr:uid="{8E70AB7F-48B4-4520-95AE-9F08C8CFFD5B}"/>
    <hyperlink ref="A196" r:id="rId176" display="https://avprod.ci.missoula.mt.us/portlets/reports/adHocReport.do?mode=deepLink&amp;reportCommand=recordDetail&amp;altID=2021-MSS-MEC-00735" xr:uid="{3090AD71-5BE4-40EA-BF14-F31CA56AA8AC}"/>
    <hyperlink ref="A197" r:id="rId177" display="https://avprod.ci.missoula.mt.us/portlets/reports/adHocReport.do?mode=deepLink&amp;reportCommand=recordDetail&amp;altID=2021-MSS-MEC-00736" xr:uid="{C643EFD0-F14D-4FD6-8F6E-70141681AF83}"/>
    <hyperlink ref="A198" r:id="rId178" display="https://avprod.ci.missoula.mt.us/portlets/reports/adHocReport.do?mode=deepLink&amp;reportCommand=recordDetail&amp;altID=2021-MSS-MEC-00737" xr:uid="{AF879B4C-A587-432B-8C4B-E9D5093BCA30}"/>
    <hyperlink ref="A199" r:id="rId179" display="https://avprod.ci.missoula.mt.us/portlets/reports/adHocReport.do?mode=deepLink&amp;reportCommand=recordDetail&amp;altID=2021-MSS-MEC-00738" xr:uid="{EBA6D86B-6AE2-4E96-B4BE-3B4A62835892}"/>
    <hyperlink ref="A200" r:id="rId180" display="https://avprod.ci.missoula.mt.us/portlets/reports/adHocReport.do?mode=deepLink&amp;reportCommand=recordDetail&amp;altID=2021-MSS-MEC-00739" xr:uid="{7DA84FCE-215E-4C6D-917A-EF929AE6E61C}"/>
    <hyperlink ref="A201" r:id="rId181" display="https://avprod.ci.missoula.mt.us/portlets/reports/adHocReport.do?mode=deepLink&amp;reportCommand=recordDetail&amp;altID=2021-MSS-MEC-00740" xr:uid="{18242DD2-1EB8-4FAE-9C2B-971F84EDB590}"/>
    <hyperlink ref="A202" r:id="rId182" display="https://avprod.ci.missoula.mt.us/portlets/reports/adHocReport.do?mode=deepLink&amp;reportCommand=recordDetail&amp;altID=2021-MSS-MEC-00741" xr:uid="{6D916E55-DC98-41C8-BDB9-E7C806DFFEF2}"/>
    <hyperlink ref="A203" r:id="rId183" display="https://avprod.ci.missoula.mt.us/portlets/reports/adHocReport.do?mode=deepLink&amp;reportCommand=recordDetail&amp;altID=2021-MSS-MEC-00742" xr:uid="{A594B700-1AA2-44E2-95A0-BC86ADF8F330}"/>
    <hyperlink ref="A204" r:id="rId184" display="https://avprod.ci.missoula.mt.us/portlets/reports/adHocReport.do?mode=deepLink&amp;reportCommand=recordDetail&amp;altID=2021-MSS-MEC-00743" xr:uid="{D617AE7A-070A-4871-8C1F-D2D0B8ED128C}"/>
    <hyperlink ref="A205" r:id="rId185" display="https://avprod.ci.missoula.mt.us/portlets/reports/adHocReport.do?mode=deepLink&amp;reportCommand=recordDetail&amp;altID=2021-MSS-MEC-00744" xr:uid="{B3A60250-DE30-4335-9091-230306D862CC}"/>
    <hyperlink ref="A206" r:id="rId186" display="https://avprod.ci.missoula.mt.us/portlets/reports/adHocReport.do?mode=deepLink&amp;reportCommand=recordDetail&amp;altID=2021-MSS-MEC-00745" xr:uid="{E35887EB-F92F-4181-83EC-D773CE37E31D}"/>
    <hyperlink ref="A207" r:id="rId187" display="https://avprod.ci.missoula.mt.us/portlets/reports/adHocReport.do?mode=deepLink&amp;reportCommand=recordDetail&amp;altID=2021-MSS-MEC-00747" xr:uid="{DFBCDB6F-0429-4802-822C-42B4CFEE3068}"/>
    <hyperlink ref="A208" r:id="rId188" display="https://avprod.ci.missoula.mt.us/portlets/reports/adHocReport.do?mode=deepLink&amp;reportCommand=recordDetail&amp;altID=2021-MSS-MEC-00748" xr:uid="{04D12735-7AEC-4E24-BABC-A41A4EC8DE83}"/>
    <hyperlink ref="A209" r:id="rId189" display="https://avprod.ci.missoula.mt.us/portlets/reports/adHocReport.do?mode=deepLink&amp;reportCommand=recordDetail&amp;altID=2021-MSS-MEC-00750" xr:uid="{2A42E051-10EB-4B71-9294-C823A8E00318}"/>
    <hyperlink ref="A210" r:id="rId190" display="https://avprod.ci.missoula.mt.us/portlets/reports/adHocReport.do?mode=deepLink&amp;reportCommand=recordDetail&amp;altID=2021-MSS-MEC-00751" xr:uid="{1D7DDE60-2955-49DA-85A7-A3F423209AA8}"/>
    <hyperlink ref="A211" r:id="rId191" display="https://avprod.ci.missoula.mt.us/portlets/reports/adHocReport.do?mode=deepLink&amp;reportCommand=recordDetail&amp;altID=2021-MSS-MEC-00752" xr:uid="{DF955331-8DDB-45AD-B226-A1674C64155A}"/>
    <hyperlink ref="A212" r:id="rId192" display="https://avprod.ci.missoula.mt.us/portlets/reports/adHocReport.do?mode=deepLink&amp;reportCommand=recordDetail&amp;altID=2021-MSS-MEC-00753" xr:uid="{7EBED038-5662-41C0-BA41-DD9796B73ADC}"/>
    <hyperlink ref="A213" r:id="rId193" display="https://avprod.ci.missoula.mt.us/portlets/reports/adHocReport.do?mode=deepLink&amp;reportCommand=recordDetail&amp;altID=2021-MSS-MEC-00754" xr:uid="{A96DB8CC-A2DF-4B99-BDDB-566697A4DAC8}"/>
    <hyperlink ref="A214" r:id="rId194" display="https://avprod.ci.missoula.mt.us/portlets/reports/adHocReport.do?mode=deepLink&amp;reportCommand=recordDetail&amp;altID=2021-MSS-MEC-00755" xr:uid="{7E4613B0-5379-48E9-9462-35100D48999A}"/>
    <hyperlink ref="A215" r:id="rId195" display="https://avprod.ci.missoula.mt.us/portlets/reports/adHocReport.do?mode=deepLink&amp;reportCommand=recordDetail&amp;altID=2021-MSS-MEC-00756" xr:uid="{1BC350E9-A5AD-4378-8F1F-DF80302CA50B}"/>
    <hyperlink ref="A216" r:id="rId196" display="https://avprod.ci.missoula.mt.us/portlets/reports/adHocReport.do?mode=deepLink&amp;reportCommand=recordDetail&amp;altID=2021-MSS-MEC-00757" xr:uid="{F1A713AF-7E8D-44EB-996F-A8C135CF5E7F}"/>
    <hyperlink ref="A217" r:id="rId197" display="https://avprod.ci.missoula.mt.us/portlets/reports/adHocReport.do?mode=deepLink&amp;reportCommand=recordDetail&amp;altID=2021-MSS-MEC-00758" xr:uid="{D96F6B22-2FD0-49E7-9FC1-10D43F411C69}"/>
    <hyperlink ref="A218" r:id="rId198" display="https://avprod.ci.missoula.mt.us/portlets/reports/adHocReport.do?mode=deepLink&amp;reportCommand=recordDetail&amp;altID=2021-MSS-MEC-00759" xr:uid="{787CD778-2F8B-41A4-A855-9B78DAF6EC8D}"/>
    <hyperlink ref="A219" r:id="rId199" display="https://avprod.ci.missoula.mt.us/portlets/reports/adHocReport.do?mode=deepLink&amp;reportCommand=recordDetail&amp;altID=2021-MSS-MEC-00760" xr:uid="{33992B11-B6A5-4F0A-B5C5-3D63BB75037F}"/>
    <hyperlink ref="A220" r:id="rId200" display="https://avprod.ci.missoula.mt.us/portlets/reports/adHocReport.do?mode=deepLink&amp;reportCommand=recordDetail&amp;altID=2021-MSS-MEC-00761" xr:uid="{9C88A71C-3714-42F2-A282-9FB4DC73523E}"/>
    <hyperlink ref="A221" r:id="rId201" display="https://avprod.ci.missoula.mt.us/portlets/reports/adHocReport.do?mode=deepLink&amp;reportCommand=recordDetail&amp;altID=2021-MSS-MEC-00762" xr:uid="{0AAF5A13-06F8-4443-A2B7-70050120B148}"/>
    <hyperlink ref="A222" r:id="rId202" display="https://avprod.ci.missoula.mt.us/portlets/reports/adHocReport.do?mode=deepLink&amp;reportCommand=recordDetail&amp;altID=2021-MSS-MEC-00763" xr:uid="{57C96EC1-FF17-4B1F-BA86-ABC03871EA90}"/>
    <hyperlink ref="A223" r:id="rId203" display="https://avprod.ci.missoula.mt.us/portlets/reports/adHocReport.do?mode=deepLink&amp;reportCommand=recordDetail&amp;altID=2021-MSS-MEC-00764" xr:uid="{464D978E-2E8D-4C28-A61E-33A3A9495C15}"/>
    <hyperlink ref="A224" r:id="rId204" display="https://avprod.ci.missoula.mt.us/portlets/reports/adHocReport.do?mode=deepLink&amp;reportCommand=recordDetail&amp;altID=2021-MSS-MEC-00765" xr:uid="{8D507D92-253F-4238-BC56-9C8739B6C104}"/>
    <hyperlink ref="A225" r:id="rId205" display="https://avprod.ci.missoula.mt.us/portlets/reports/adHocReport.do?mode=deepLink&amp;reportCommand=recordDetail&amp;altID=2021-MSS-MEC-00766" xr:uid="{360E7FFF-F289-4E92-A865-CC89F0905E62}"/>
    <hyperlink ref="A226" r:id="rId206" display="https://avprod.ci.missoula.mt.us/portlets/reports/adHocReport.do?mode=deepLink&amp;reportCommand=recordDetail&amp;altID=2021-MSS-MEC-00767" xr:uid="{19859845-D1BC-48AC-831C-BA82F4CBFB38}"/>
    <hyperlink ref="A227" r:id="rId207" display="https://avprod.ci.missoula.mt.us/portlets/reports/adHocReport.do?mode=deepLink&amp;reportCommand=recordDetail&amp;altID=2021-MSS-MEC-00768" xr:uid="{A985C7AF-628A-4492-BE52-418E325BFC69}"/>
    <hyperlink ref="A228" r:id="rId208" display="https://avprod.ci.missoula.mt.us/portlets/reports/adHocReport.do?mode=deepLink&amp;reportCommand=recordDetail&amp;altID=2021-MSS-MEC-00769" xr:uid="{584E0DC0-E70C-4854-BD7C-8876055D2588}"/>
    <hyperlink ref="A229" r:id="rId209" display="https://avprod.ci.missoula.mt.us/portlets/reports/adHocReport.do?mode=deepLink&amp;reportCommand=recordDetail&amp;altID=2021-MSS-MEC-00770" xr:uid="{3E8F7AAB-11CA-4A6B-9CB0-D893C294DABA}"/>
    <hyperlink ref="A230" r:id="rId210" display="https://avprod.ci.missoula.mt.us/portlets/reports/adHocReport.do?mode=deepLink&amp;reportCommand=recordDetail&amp;altID=2021-MSS-MEC-00771" xr:uid="{531B0710-745A-4260-B8D1-D92F895F0B70}"/>
    <hyperlink ref="A231" r:id="rId211" display="https://avprod.ci.missoula.mt.us/portlets/reports/adHocReport.do?mode=deepLink&amp;reportCommand=recordDetail&amp;altID=2021-MSS-MEC-00772" xr:uid="{09160D98-5667-4043-937B-63CC54C4ED5B}"/>
    <hyperlink ref="A232" r:id="rId212" display="https://avprod.ci.missoula.mt.us/portlets/reports/adHocReport.do?mode=deepLink&amp;reportCommand=recordDetail&amp;altID=2021-MSS-MEC-00773" xr:uid="{8AA7981C-F49D-43E9-93AF-384620F7B3B3}"/>
    <hyperlink ref="A233" r:id="rId213" display="https://avprod.ci.missoula.mt.us/portlets/reports/adHocReport.do?mode=deepLink&amp;reportCommand=recordDetail&amp;altID=2021-MSS-MEC-00774" xr:uid="{88933FB1-728A-4EB9-9973-6CF0FF6D038A}"/>
    <hyperlink ref="A234" r:id="rId214" display="https://avprod.ci.missoula.mt.us/portlets/reports/adHocReport.do?mode=deepLink&amp;reportCommand=recordDetail&amp;altID=2021-MSS-MEC-00776" xr:uid="{2601BDD6-8F7A-4C71-92BD-45303021E971}"/>
    <hyperlink ref="A235" r:id="rId215" display="https://avprod.ci.missoula.mt.us/portlets/reports/adHocReport.do?mode=deepLink&amp;reportCommand=recordDetail&amp;altID=2021-MSS-MEC-00777" xr:uid="{9973CCAD-03AA-4560-811F-AF656C99B2AB}"/>
    <hyperlink ref="A236" r:id="rId216" display="https://avprod.ci.missoula.mt.us/portlets/reports/adHocReport.do?mode=deepLink&amp;reportCommand=recordDetail&amp;altID=2021-MSS-MEC-00778" xr:uid="{BFC2EC73-F500-4055-A493-461DE0ACEE12}"/>
    <hyperlink ref="A237" r:id="rId217" display="https://avprod.ci.missoula.mt.us/portlets/reports/adHocReport.do?mode=deepLink&amp;reportCommand=recordDetail&amp;altID=2021-MSS-MEC-00779" xr:uid="{70F32EC1-A70A-4788-992B-74B9833D787B}"/>
    <hyperlink ref="A238" r:id="rId218" display="https://avprod.ci.missoula.mt.us/portlets/reports/adHocReport.do?mode=deepLink&amp;reportCommand=recordDetail&amp;altID=2021-MSS-MEC-00780" xr:uid="{B68362FC-1811-457A-A7AE-823056A1C5F1}"/>
    <hyperlink ref="A239" r:id="rId219" display="https://avprod.ci.missoula.mt.us/portlets/reports/adHocReport.do?mode=deepLink&amp;reportCommand=recordDetail&amp;altID=2021-MSS-MEC-00781" xr:uid="{39577804-CF6F-4DC2-BEE2-7E2A95E544D7}"/>
    <hyperlink ref="A240" r:id="rId220" display="https://avprod.ci.missoula.mt.us/portlets/reports/adHocReport.do?mode=deepLink&amp;reportCommand=recordDetail&amp;altID=2021-MSS-MEC-00782" xr:uid="{EB9E10A8-A309-4EAC-B80C-2A0D8C2C7F43}"/>
    <hyperlink ref="A241" r:id="rId221" display="https://avprod.ci.missoula.mt.us/portlets/reports/adHocReport.do?mode=deepLink&amp;reportCommand=recordDetail&amp;altID=2021-MSS-MEC-00783" xr:uid="{CF2F581D-6BFD-4391-BB9F-EE002CF6CF05}"/>
    <hyperlink ref="A242" r:id="rId222" display="https://avprod.ci.missoula.mt.us/portlets/reports/adHocReport.do?mode=deepLink&amp;reportCommand=recordDetail&amp;altID=2021-MSS-MEC-00784" xr:uid="{D4778A86-C7F5-40FA-93C9-238570112101}"/>
    <hyperlink ref="A243" r:id="rId223" display="https://avprod.ci.missoula.mt.us/portlets/reports/adHocReport.do?mode=deepLink&amp;reportCommand=recordDetail&amp;altID=2021-MSS-MEC-00785" xr:uid="{797689E7-3A0B-4B6A-A7DE-FAF1A5BD60EE}"/>
    <hyperlink ref="A244" r:id="rId224" display="https://avprod.ci.missoula.mt.us/portlets/reports/adHocReport.do?mode=deepLink&amp;reportCommand=recordDetail&amp;altID=2021-MSS-MEC-00787" xr:uid="{A8DFA723-C56D-44D4-B83A-DB2457A572B6}"/>
    <hyperlink ref="A245" r:id="rId225" display="https://avprod.ci.missoula.mt.us/portlets/reports/adHocReport.do?mode=deepLink&amp;reportCommand=recordDetail&amp;altID=2021-MSS-MEC-00788" xr:uid="{F94E551D-364F-48DB-8C4F-1D8A8712EF14}"/>
    <hyperlink ref="A246" r:id="rId226" display="https://avprod.ci.missoula.mt.us/portlets/reports/adHocReport.do?mode=deepLink&amp;reportCommand=recordDetail&amp;altID=2021-MSS-MEC-00789" xr:uid="{B2B459AF-B28B-4D0C-A74F-6CB9D387666D}"/>
    <hyperlink ref="A247" r:id="rId227" display="https://avprod.ci.missoula.mt.us/portlets/reports/adHocReport.do?mode=deepLink&amp;reportCommand=recordDetail&amp;altID=2021-MSS-MEC-00790" xr:uid="{877BD850-0BBF-4D8F-B512-A7BBB2B68A95}"/>
    <hyperlink ref="A248" r:id="rId228" display="https://avprod.ci.missoula.mt.us/portlets/reports/adHocReport.do?mode=deepLink&amp;reportCommand=recordDetail&amp;altID=2021-MSS-MEC-00791" xr:uid="{C0515FBF-AE7E-453D-8EAD-F5E692369E45}"/>
    <hyperlink ref="A249" r:id="rId229" display="https://avprod.ci.missoula.mt.us/portlets/reports/adHocReport.do?mode=deepLink&amp;reportCommand=recordDetail&amp;altID=2021-MSS-MEC-00792" xr:uid="{C9B86B40-6079-489D-BEA5-2027E4A9A6A2}"/>
    <hyperlink ref="A250" r:id="rId230" display="https://avprod.ci.missoula.mt.us/portlets/reports/adHocReport.do?mode=deepLink&amp;reportCommand=recordDetail&amp;altID=2021-MSS-MEC-00793" xr:uid="{8A794D52-34CB-42ED-8D37-22DECB84D722}"/>
    <hyperlink ref="A251" r:id="rId231" display="https://avprod.ci.missoula.mt.us/portlets/reports/adHocReport.do?mode=deepLink&amp;reportCommand=recordDetail&amp;altID=2021-MSS-MEC-00794" xr:uid="{81C13BE9-19A5-4FBA-8B2D-8CE984730EAA}"/>
    <hyperlink ref="A252" r:id="rId232" display="https://avprod.ci.missoula.mt.us/portlets/reports/adHocReport.do?mode=deepLink&amp;reportCommand=recordDetail&amp;altID=2021-MSS-MEC-00795" xr:uid="{C7867262-75C6-41D8-9A15-9822F33162FE}"/>
    <hyperlink ref="A253" r:id="rId233" display="https://avprod.ci.missoula.mt.us/portlets/reports/adHocReport.do?mode=deepLink&amp;reportCommand=recordDetail&amp;altID=2021-MSS-MEC-00796" xr:uid="{EADB5D24-2CE6-463A-8C3E-771879D96C7F}"/>
    <hyperlink ref="A254" r:id="rId234" display="https://avprod.ci.missoula.mt.us/portlets/reports/adHocReport.do?mode=deepLink&amp;reportCommand=recordDetail&amp;altID=2021-MSS-MEC-00797" xr:uid="{3DB0AFA1-7D3D-4358-84D4-8582410D5350}"/>
    <hyperlink ref="A255" r:id="rId235" display="https://avprod.ci.missoula.mt.us/portlets/reports/adHocReport.do?mode=deepLink&amp;reportCommand=recordDetail&amp;altID=2021-MSS-MEC-00798" xr:uid="{95D17E70-B2DD-4518-B716-0E579B2ECEAB}"/>
    <hyperlink ref="A256" r:id="rId236" display="https://avprod.ci.missoula.mt.us/portlets/reports/adHocReport.do?mode=deepLink&amp;reportCommand=recordDetail&amp;altID=2021-MSS-MEC-00799" xr:uid="{174A91AE-8A6C-4F81-B2C4-F499E2A8D6E9}"/>
    <hyperlink ref="A257" r:id="rId237" display="https://avprod.ci.missoula.mt.us/portlets/reports/adHocReport.do?mode=deepLink&amp;reportCommand=recordDetail&amp;altID=2021-MSS-MEC-00800" xr:uid="{372644BD-6140-4CA7-8774-283817A26E93}"/>
    <hyperlink ref="A258" r:id="rId238" display="https://avprod.ci.missoula.mt.us/portlets/reports/adHocReport.do?mode=deepLink&amp;reportCommand=recordDetail&amp;altID=2021-MSS-MEC-00801" xr:uid="{614BCF56-11A0-4CA6-BADE-55DD0C9DDDA6}"/>
    <hyperlink ref="A259" r:id="rId239" display="https://avprod.ci.missoula.mt.us/portlets/reports/adHocReport.do?mode=deepLink&amp;reportCommand=recordDetail&amp;altID=2021-MSS-MEC-00802" xr:uid="{F60CF4C3-6823-4AA8-9455-F8A30A769A4F}"/>
    <hyperlink ref="A260" r:id="rId240" display="https://avprod.ci.missoula.mt.us/portlets/reports/adHocReport.do?mode=deepLink&amp;reportCommand=recordDetail&amp;altID=2021-MSS-MEC-00803" xr:uid="{B1D5207A-CDB0-4852-8CDA-BFF5C9421672}"/>
    <hyperlink ref="A261" r:id="rId241" display="https://avprod.ci.missoula.mt.us/portlets/reports/adHocReport.do?mode=deepLink&amp;reportCommand=recordDetail&amp;altID=2021-MSS-MEC-00804" xr:uid="{AFADB897-8276-4826-9402-5BC01704081E}"/>
    <hyperlink ref="A262" r:id="rId242" display="https://avprod.ci.missoula.mt.us/portlets/reports/adHocReport.do?mode=deepLink&amp;reportCommand=recordDetail&amp;altID=2021-MSS-MEC-00805" xr:uid="{D6A66996-C288-4344-BBC1-C62D01D36390}"/>
    <hyperlink ref="A263" r:id="rId243" display="https://avprod.ci.missoula.mt.us/portlets/reports/adHocReport.do?mode=deepLink&amp;reportCommand=recordDetail&amp;altID=2021-MSS-MEC-00806" xr:uid="{96FC71D1-B367-4E69-8020-7734AF7B6F91}"/>
    <hyperlink ref="A264" r:id="rId244" display="https://avprod.ci.missoula.mt.us/portlets/reports/adHocReport.do?mode=deepLink&amp;reportCommand=recordDetail&amp;altID=2021-MSS-MEC-00807" xr:uid="{7D3B6423-C0F5-4058-8468-B114638D6667}"/>
    <hyperlink ref="A265" r:id="rId245" display="https://avprod.ci.missoula.mt.us/portlets/reports/adHocReport.do?mode=deepLink&amp;reportCommand=recordDetail&amp;altID=2021-MSS-MEC-00808" xr:uid="{B94E1101-77D0-421A-9957-13FE90C8A28B}"/>
    <hyperlink ref="A266" r:id="rId246" display="https://avprod.ci.missoula.mt.us/portlets/reports/adHocReport.do?mode=deepLink&amp;reportCommand=recordDetail&amp;altID=2021-MSS-MEC-00809" xr:uid="{A867BCDB-5EB0-4896-BFCE-6F068D8A38FC}"/>
    <hyperlink ref="A267" r:id="rId247" display="https://avprod.ci.missoula.mt.us/portlets/reports/adHocReport.do?mode=deepLink&amp;reportCommand=recordDetail&amp;altID=2021-MSS-MEC-00810" xr:uid="{B9A0071B-758C-4DE3-A720-CC0E5D402D46}"/>
    <hyperlink ref="A268" r:id="rId248" display="https://avprod.ci.missoula.mt.us/portlets/reports/adHocReport.do?mode=deepLink&amp;reportCommand=recordDetail&amp;altID=2021-MSS-MEC-00811" xr:uid="{02BD6643-51F4-4C6C-BE82-35DD8DAA4147}"/>
    <hyperlink ref="A269" r:id="rId249" display="https://avprod.ci.missoula.mt.us/portlets/reports/adHocReport.do?mode=deepLink&amp;reportCommand=recordDetail&amp;altID=2021-MSS-MEC-00812" xr:uid="{12522933-0C21-49DF-9FAE-07CF786BD05E}"/>
    <hyperlink ref="A270" r:id="rId250" display="https://avprod.ci.missoula.mt.us/portlets/reports/adHocReport.do?mode=deepLink&amp;reportCommand=recordDetail&amp;altID=2021-MSS-MEC-00813" xr:uid="{6748D3B0-CDD9-4CB0-8997-D1127B1F2608}"/>
    <hyperlink ref="A271" r:id="rId251" display="https://avprod.ci.missoula.mt.us/portlets/reports/adHocReport.do?mode=deepLink&amp;reportCommand=recordDetail&amp;altID=2021-MSS-MEC-00814" xr:uid="{AE21066A-43AE-4EFF-AFE2-2982C9950518}"/>
    <hyperlink ref="A272" r:id="rId252" display="https://avprod.ci.missoula.mt.us/portlets/reports/adHocReport.do?mode=deepLink&amp;reportCommand=recordDetail&amp;altID=2021-MSS-MEC-00815" xr:uid="{7097FDD2-697B-4981-9074-F175F527EFFE}"/>
    <hyperlink ref="A273" r:id="rId253" display="https://avprod.ci.missoula.mt.us/portlets/reports/adHocReport.do?mode=deepLink&amp;reportCommand=recordDetail&amp;altID=2021-MSS-MEC-00816" xr:uid="{6820947D-094D-4BC0-829A-CD73D7C265FD}"/>
    <hyperlink ref="A274" r:id="rId254" display="https://avprod.ci.missoula.mt.us/portlets/reports/adHocReport.do?mode=deepLink&amp;reportCommand=recordDetail&amp;altID=2021-MSS-MEC-00818" xr:uid="{8E8AA887-403A-450F-A637-2D93B9B0CBC6}"/>
    <hyperlink ref="A275" r:id="rId255" display="https://avprod.ci.missoula.mt.us/portlets/reports/adHocReport.do?mode=deepLink&amp;reportCommand=recordDetail&amp;altID=2021-MSS-MEC-00819" xr:uid="{8F10173F-29A1-46A5-9106-30B994547BB8}"/>
    <hyperlink ref="A276" r:id="rId256" display="https://avprod.ci.missoula.mt.us/portlets/reports/adHocReport.do?mode=deepLink&amp;reportCommand=recordDetail&amp;altID=2021-MSS-MEC-00821" xr:uid="{3E42021B-04A6-49FA-8105-6CBA2B23B4C2}"/>
    <hyperlink ref="A277" r:id="rId257" display="https://avprod.ci.missoula.mt.us/portlets/reports/adHocReport.do?mode=deepLink&amp;reportCommand=recordDetail&amp;altID=2021-MSS-MEC-00823" xr:uid="{90FDF339-9C3C-462B-8570-35C0C3882C60}"/>
    <hyperlink ref="A278" r:id="rId258" display="https://avprod.ci.missoula.mt.us/portlets/reports/adHocReport.do?mode=deepLink&amp;reportCommand=recordDetail&amp;altID=2021-MSS-MEC-00824" xr:uid="{F330301A-0130-4D60-86D6-EFFE1D355739}"/>
    <hyperlink ref="A279" r:id="rId259" display="https://avprod.ci.missoula.mt.us/portlets/reports/adHocReport.do?mode=deepLink&amp;reportCommand=recordDetail&amp;altID=2021-MSS-MEC-00826" xr:uid="{DFA9F2CD-9242-4F48-9290-DF6A0D3A909E}"/>
    <hyperlink ref="A280" r:id="rId260" display="https://avprod.ci.missoula.mt.us/portlets/reports/adHocReport.do?mode=deepLink&amp;reportCommand=recordDetail&amp;altID=2021-MSS-MEC-00827" xr:uid="{3F4D241E-671C-4635-814D-B660E7C7BCCB}"/>
    <hyperlink ref="A281" r:id="rId261" display="https://avprod.ci.missoula.mt.us/portlets/reports/adHocReport.do?mode=deepLink&amp;reportCommand=recordDetail&amp;altID=2021-MSS-MEC-00828" xr:uid="{B55BB6D8-972A-49D2-A0C7-90A5D7506619}"/>
    <hyperlink ref="A282" r:id="rId262" display="https://avprod.ci.missoula.mt.us/portlets/reports/adHocReport.do?mode=deepLink&amp;reportCommand=recordDetail&amp;altID=2021-MSS-MEC-00829" xr:uid="{9C3E1308-8688-4DAC-BD42-59C574FCE940}"/>
    <hyperlink ref="A286" r:id="rId263" display="https://avprod.ci.missoula.mt.us/portlets/reports/adHocReport.do?mode=deepLink&amp;reportCommand=recordDetail&amp;altID=2020-MSS-PLM-00902" xr:uid="{A4F7E0EE-98A1-4667-BD5E-303AF10F0330}"/>
    <hyperlink ref="A287" r:id="rId264" display="https://avprod.ci.missoula.mt.us/portlets/reports/adHocReport.do?mode=deepLink&amp;reportCommand=recordDetail&amp;altID=2021-MSS-PLM-00295" xr:uid="{67E747BB-F7EA-47F4-9677-BC7F5E030E6C}"/>
    <hyperlink ref="A288" r:id="rId265" display="https://avprod.ci.missoula.mt.us/portlets/reports/adHocReport.do?mode=deepLink&amp;reportCommand=recordDetail&amp;altID=2021-MSS-PLM-00387" xr:uid="{87BC123F-51D6-4684-A640-D419B3889954}"/>
    <hyperlink ref="A289" r:id="rId266" display="https://avprod.ci.missoula.mt.us/portlets/reports/adHocReport.do?mode=deepLink&amp;reportCommand=recordDetail&amp;altID=2021-MSS-PLM-00445" xr:uid="{431EAD87-9CE7-461A-AC77-12FF703CB8B0}"/>
    <hyperlink ref="A290" r:id="rId267" display="https://avprod.ci.missoula.mt.us/portlets/reports/adHocReport.do?mode=deepLink&amp;reportCommand=recordDetail&amp;altID=2021-MSS-PLM-00455" xr:uid="{0696F1BF-20D0-4B40-85C7-795FC1413DC9}"/>
    <hyperlink ref="A291" r:id="rId268" display="https://avprod.ci.missoula.mt.us/portlets/reports/adHocReport.do?mode=deepLink&amp;reportCommand=recordDetail&amp;altID=2021-MSS-PLM-00456" xr:uid="{E7C7ED85-AA63-413E-853E-0183D972C334}"/>
    <hyperlink ref="A292" r:id="rId269" display="https://avprod.ci.missoula.mt.us/portlets/reports/adHocReport.do?mode=deepLink&amp;reportCommand=recordDetail&amp;altID=2021-MSS-PLM-00457" xr:uid="{D6CEF045-77EA-4905-9CC7-0AE387F3B884}"/>
    <hyperlink ref="A293" r:id="rId270" display="https://avprod.ci.missoula.mt.us/portlets/reports/adHocReport.do?mode=deepLink&amp;reportCommand=recordDetail&amp;altID=2021-MSS-PLM-00461" xr:uid="{EE1F3A17-9CCC-40B4-838D-B0566B9DD7F3}"/>
    <hyperlink ref="A294" r:id="rId271" display="https://avprod.ci.missoula.mt.us/portlets/reports/adHocReport.do?mode=deepLink&amp;reportCommand=recordDetail&amp;altID=2021-MSS-PLM-00462" xr:uid="{B49AD97E-40C7-47EA-A60B-2988967F55EF}"/>
    <hyperlink ref="A295" r:id="rId272" display="https://avprod.ci.missoula.mt.us/portlets/reports/adHocReport.do?mode=deepLink&amp;reportCommand=recordDetail&amp;altID=2021-MSS-PLM-00465" xr:uid="{CADE4A3C-609D-433A-89DB-639D73B23924}"/>
    <hyperlink ref="A296" r:id="rId273" display="https://avprod.ci.missoula.mt.us/portlets/reports/adHocReport.do?mode=deepLink&amp;reportCommand=recordDetail&amp;altID=2021-MSS-PLM-00466" xr:uid="{8528375A-6C8B-4FE2-9C7B-9A1BAA0F0ED3}"/>
    <hyperlink ref="A297" r:id="rId274" display="https://avprod.ci.missoula.mt.us/portlets/reports/adHocReport.do?mode=deepLink&amp;reportCommand=recordDetail&amp;altID=2021-MSS-PLM-00468" xr:uid="{A67A0F83-016F-42CC-B81A-3EACE4E1E455}"/>
    <hyperlink ref="A298" r:id="rId275" display="https://avprod.ci.missoula.mt.us/portlets/reports/adHocReport.do?mode=deepLink&amp;reportCommand=recordDetail&amp;altID=2021-MSS-PLM-00469" xr:uid="{38B66026-E166-4206-BC87-E1673ADE4EFB}"/>
    <hyperlink ref="A299" r:id="rId276" display="https://avprod.ci.missoula.mt.us/portlets/reports/adHocReport.do?mode=deepLink&amp;reportCommand=recordDetail&amp;altID=2021-MSS-PLM-00470" xr:uid="{0FD6E5FE-4589-4D55-B193-6F913DE8DF6C}"/>
    <hyperlink ref="A300" r:id="rId277" display="https://avprod.ci.missoula.mt.us/portlets/reports/adHocReport.do?mode=deepLink&amp;reportCommand=recordDetail&amp;altID=2021-MSS-PLM-00471" xr:uid="{991BA268-E2FC-4A02-BC36-1A0E306EE9AE}"/>
    <hyperlink ref="A301" r:id="rId278" display="https://avprod.ci.missoula.mt.us/portlets/reports/adHocReport.do?mode=deepLink&amp;reportCommand=recordDetail&amp;altID=2021-MSS-PLM-00472" xr:uid="{5A094F7A-A387-4537-A3B5-F08DB8BD496D}"/>
    <hyperlink ref="A302" r:id="rId279" display="https://avprod.ci.missoula.mt.us/portlets/reports/adHocReport.do?mode=deepLink&amp;reportCommand=recordDetail&amp;altID=2021-MSS-PLM-00473" xr:uid="{9C56F1DA-809E-45BE-95B0-375EAC812DAF}"/>
    <hyperlink ref="A303" r:id="rId280" display="https://avprod.ci.missoula.mt.us/portlets/reports/adHocReport.do?mode=deepLink&amp;reportCommand=recordDetail&amp;altID=2021-MSS-PLM-00475" xr:uid="{906EDEE6-E858-4C36-825F-B67CF7A4C3FF}"/>
    <hyperlink ref="A304" r:id="rId281" display="https://avprod.ci.missoula.mt.us/portlets/reports/adHocReport.do?mode=deepLink&amp;reportCommand=recordDetail&amp;altID=2021-MSS-PLM-00476" xr:uid="{B0ABA2C6-1B9E-43DB-862C-03E9C516A033}"/>
    <hyperlink ref="A305" r:id="rId282" display="https://avprod.ci.missoula.mt.us/portlets/reports/adHocReport.do?mode=deepLink&amp;reportCommand=recordDetail&amp;altID=2021-MSS-PLM-00477" xr:uid="{54BBFC88-23EC-4B0A-9CDA-5D6758EE8A90}"/>
    <hyperlink ref="A306" r:id="rId283" display="https://avprod.ci.missoula.mt.us/portlets/reports/adHocReport.do?mode=deepLink&amp;reportCommand=recordDetail&amp;altID=2021-MSS-PLM-00478" xr:uid="{425F76B3-F854-48DB-9619-F814014B0867}"/>
    <hyperlink ref="A307" r:id="rId284" display="https://avprod.ci.missoula.mt.us/portlets/reports/adHocReport.do?mode=deepLink&amp;reportCommand=recordDetail&amp;altID=2021-MSS-PLM-00479" xr:uid="{8E7845D0-193A-4291-A460-ADD519404804}"/>
    <hyperlink ref="A308" r:id="rId285" display="https://avprod.ci.missoula.mt.us/portlets/reports/adHocReport.do?mode=deepLink&amp;reportCommand=recordDetail&amp;altID=2021-MSS-PLM-00480" xr:uid="{9A094F5A-A301-4C0A-8ED2-CE610DC70AFF}"/>
    <hyperlink ref="A309" r:id="rId286" display="https://avprod.ci.missoula.mt.us/portlets/reports/adHocReport.do?mode=deepLink&amp;reportCommand=recordDetail&amp;altID=2021-MSS-PLM-00481" xr:uid="{D83815C3-4512-43E0-9A4F-DD4265FDFAAD}"/>
    <hyperlink ref="A310" r:id="rId287" display="https://avprod.ci.missoula.mt.us/portlets/reports/adHocReport.do?mode=deepLink&amp;reportCommand=recordDetail&amp;altID=2021-MSS-PLM-00482" xr:uid="{A9903387-61CA-46B1-967F-65687DEEBAA5}"/>
    <hyperlink ref="A311" r:id="rId288" display="https://avprod.ci.missoula.mt.us/portlets/reports/adHocReport.do?mode=deepLink&amp;reportCommand=recordDetail&amp;altID=2021-MSS-PLM-00484" xr:uid="{A9E72AE5-19A1-4D4A-97AE-D1A4B00B2587}"/>
    <hyperlink ref="A312" r:id="rId289" display="https://avprod.ci.missoula.mt.us/portlets/reports/adHocReport.do?mode=deepLink&amp;reportCommand=recordDetail&amp;altID=2021-MSS-PLM-00485" xr:uid="{C3ABE08E-FA2C-4D96-9703-2224B4345F89}"/>
    <hyperlink ref="A313" r:id="rId290" display="https://avprod.ci.missoula.mt.us/portlets/reports/adHocReport.do?mode=deepLink&amp;reportCommand=recordDetail&amp;altID=2021-MSS-PLM-00486" xr:uid="{33CA5865-258D-4DC5-8CFF-7C19A6A28E5C}"/>
    <hyperlink ref="A314" r:id="rId291" display="https://avprod.ci.missoula.mt.us/portlets/reports/adHocReport.do?mode=deepLink&amp;reportCommand=recordDetail&amp;altID=2021-MSS-PLM-00487" xr:uid="{92473C83-1C5E-4652-91E1-999BCB7E2743}"/>
    <hyperlink ref="A315" r:id="rId292" display="https://avprod.ci.missoula.mt.us/portlets/reports/adHocReport.do?mode=deepLink&amp;reportCommand=recordDetail&amp;altID=2021-MSS-PLM-00488" xr:uid="{0DA91907-22B1-45FF-89BC-BD345855539E}"/>
    <hyperlink ref="A316" r:id="rId293" display="https://avprod.ci.missoula.mt.us/portlets/reports/adHocReport.do?mode=deepLink&amp;reportCommand=recordDetail&amp;altID=2021-MSS-PLM-00489" xr:uid="{31C22B77-3B4E-45B1-88DD-E7C5B82FD938}"/>
    <hyperlink ref="A317" r:id="rId294" display="https://avprod.ci.missoula.mt.us/portlets/reports/adHocReport.do?mode=deepLink&amp;reportCommand=recordDetail&amp;altID=2021-MSS-PLM-00490" xr:uid="{085B2DE0-DB3E-4C02-8D5F-125C9F6EF05A}"/>
    <hyperlink ref="A318" r:id="rId295" display="https://avprod.ci.missoula.mt.us/portlets/reports/adHocReport.do?mode=deepLink&amp;reportCommand=recordDetail&amp;altID=2021-MSS-PLM-00491" xr:uid="{7E6C2523-BC72-4919-9F46-83A68FBBCB91}"/>
    <hyperlink ref="A319" r:id="rId296" display="https://avprod.ci.missoula.mt.us/portlets/reports/adHocReport.do?mode=deepLink&amp;reportCommand=recordDetail&amp;altID=2021-MSS-PLM-00492" xr:uid="{38CA29DD-7B51-47AA-A3BD-C3B2A3FB3F58}"/>
    <hyperlink ref="A320" r:id="rId297" display="https://avprod.ci.missoula.mt.us/portlets/reports/adHocReport.do?mode=deepLink&amp;reportCommand=recordDetail&amp;altID=2021-MSS-PLM-00493" xr:uid="{F57B8FC4-2524-4817-9EC6-8E4E7B4E48B7}"/>
    <hyperlink ref="A321" r:id="rId298" display="https://avprod.ci.missoula.mt.us/portlets/reports/adHocReport.do?mode=deepLink&amp;reportCommand=recordDetail&amp;altID=2021-MSS-PLM-00494" xr:uid="{3105934E-8279-46C0-876C-8A4C27AA95FA}"/>
    <hyperlink ref="A322" r:id="rId299" display="https://avprod.ci.missoula.mt.us/portlets/reports/adHocReport.do?mode=deepLink&amp;reportCommand=recordDetail&amp;altID=2021-MSS-PLM-00495" xr:uid="{371E7ABA-EED9-4E57-8DDD-B7AB29F9F974}"/>
    <hyperlink ref="A323" r:id="rId300" display="https://avprod.ci.missoula.mt.us/portlets/reports/adHocReport.do?mode=deepLink&amp;reportCommand=recordDetail&amp;altID=2021-MSS-PLM-00496" xr:uid="{21B79B3C-A0F0-4B7F-80E0-400C154D1BE7}"/>
    <hyperlink ref="A324" r:id="rId301" display="https://avprod.ci.missoula.mt.us/portlets/reports/adHocReport.do?mode=deepLink&amp;reportCommand=recordDetail&amp;altID=2021-MSS-PLM-00497" xr:uid="{76503EDF-E794-4387-8E49-5E1113B74B6D}"/>
    <hyperlink ref="A325" r:id="rId302" display="https://avprod.ci.missoula.mt.us/portlets/reports/adHocReport.do?mode=deepLink&amp;reportCommand=recordDetail&amp;altID=2021-MSS-PLM-00498" xr:uid="{1D2B065A-A289-42F9-869E-E692B552BF89}"/>
    <hyperlink ref="A326" r:id="rId303" display="https://avprod.ci.missoula.mt.us/portlets/reports/adHocReport.do?mode=deepLink&amp;reportCommand=recordDetail&amp;altID=2021-MSS-PLM-00499" xr:uid="{465D9867-3B66-432B-993B-FFD4B2DBA221}"/>
    <hyperlink ref="A327" r:id="rId304" display="https://avprod.ci.missoula.mt.us/portlets/reports/adHocReport.do?mode=deepLink&amp;reportCommand=recordDetail&amp;altID=2021-MSS-PLM-00501" xr:uid="{298BB864-0CA7-49C6-903F-1D2C2C6A2167}"/>
    <hyperlink ref="A328" r:id="rId305" display="https://avprod.ci.missoula.mt.us/portlets/reports/adHocReport.do?mode=deepLink&amp;reportCommand=recordDetail&amp;altID=2021-MSS-PLM-00502" xr:uid="{D5BC3D83-3E96-4ECF-95C2-8F9F8FC2C1DF}"/>
    <hyperlink ref="A329" r:id="rId306" display="https://avprod.ci.missoula.mt.us/portlets/reports/adHocReport.do?mode=deepLink&amp;reportCommand=recordDetail&amp;altID=2021-MSS-PLM-00503" xr:uid="{DA24040D-5881-4D55-9295-8B5DA9C62F83}"/>
    <hyperlink ref="A330" r:id="rId307" display="https://avprod.ci.missoula.mt.us/portlets/reports/adHocReport.do?mode=deepLink&amp;reportCommand=recordDetail&amp;altID=2021-MSS-PLM-00504" xr:uid="{36C0BF95-E128-48DB-808F-89E9F07D4595}"/>
    <hyperlink ref="A331" r:id="rId308" display="https://avprod.ci.missoula.mt.us/portlets/reports/adHocReport.do?mode=deepLink&amp;reportCommand=recordDetail&amp;altID=2021-MSS-PLM-00505" xr:uid="{C7F9DD44-D179-454B-9E4F-4D54F0B5F83C}"/>
    <hyperlink ref="A332" r:id="rId309" display="https://avprod.ci.missoula.mt.us/portlets/reports/adHocReport.do?mode=deepLink&amp;reportCommand=recordDetail&amp;altID=2021-MSS-PLM-00506" xr:uid="{6E63B3AA-E594-4AB8-A3BA-9F1D7F5A65A7}"/>
    <hyperlink ref="A333" r:id="rId310" display="https://avprod.ci.missoula.mt.us/portlets/reports/adHocReport.do?mode=deepLink&amp;reportCommand=recordDetail&amp;altID=2021-MSS-PLM-00507" xr:uid="{5F943DD0-5D6A-48D0-BB37-31EB0D92871F}"/>
    <hyperlink ref="A334" r:id="rId311" display="https://avprod.ci.missoula.mt.us/portlets/reports/adHocReport.do?mode=deepLink&amp;reportCommand=recordDetail&amp;altID=2021-MSS-PLM-00508" xr:uid="{74572CD1-A2E6-4830-BBFD-D0DD837E3F48}"/>
    <hyperlink ref="A335" r:id="rId312" display="https://avprod.ci.missoula.mt.us/portlets/reports/adHocReport.do?mode=deepLink&amp;reportCommand=recordDetail&amp;altID=2021-MSS-PLM-00509" xr:uid="{48C1FBB5-F339-4850-B848-A8E518BD64AC}"/>
    <hyperlink ref="A336" r:id="rId313" display="https://avprod.ci.missoula.mt.us/portlets/reports/adHocReport.do?mode=deepLink&amp;reportCommand=recordDetail&amp;altID=2021-MSS-PLM-00510" xr:uid="{3268856C-B36D-444B-9151-4592BE1D0A52}"/>
    <hyperlink ref="A337" r:id="rId314" display="https://avprod.ci.missoula.mt.us/portlets/reports/adHocReport.do?mode=deepLink&amp;reportCommand=recordDetail&amp;altID=2021-MSS-PLM-00511" xr:uid="{FF7BC324-F5E3-455B-BA62-687FE296EB8C}"/>
    <hyperlink ref="A338" r:id="rId315" display="https://avprod.ci.missoula.mt.us/portlets/reports/adHocReport.do?mode=deepLink&amp;reportCommand=recordDetail&amp;altID=2021-MSS-PLM-00512" xr:uid="{38E36D2B-FAC2-47DF-B44F-2FFA7BA2BD39}"/>
    <hyperlink ref="A339" r:id="rId316" display="https://avprod.ci.missoula.mt.us/portlets/reports/adHocReport.do?mode=deepLink&amp;reportCommand=recordDetail&amp;altID=2021-MSS-PLM-00513" xr:uid="{8B840700-2C2B-4FE4-A903-40841D2FDBBB}"/>
    <hyperlink ref="A340" r:id="rId317" display="https://avprod.ci.missoula.mt.us/portlets/reports/adHocReport.do?mode=deepLink&amp;reportCommand=recordDetail&amp;altID=2021-MSS-PLM-00514" xr:uid="{1CD17AA4-2E27-48EA-94DF-27C344FBCCA7}"/>
    <hyperlink ref="A341" r:id="rId318" display="https://avprod.ci.missoula.mt.us/portlets/reports/adHocReport.do?mode=deepLink&amp;reportCommand=recordDetail&amp;altID=2021-MSS-PLM-00515" xr:uid="{1F9312CA-10FF-4222-9741-FA0EAF5ECEBF}"/>
    <hyperlink ref="A342" r:id="rId319" display="https://avprod.ci.missoula.mt.us/portlets/reports/adHocReport.do?mode=deepLink&amp;reportCommand=recordDetail&amp;altID=2021-MSS-PLM-00516" xr:uid="{E6A577B9-83AC-4D7C-BE41-4D0E74B7972F}"/>
    <hyperlink ref="A343" r:id="rId320" display="https://avprod.ci.missoula.mt.us/portlets/reports/adHocReport.do?mode=deepLink&amp;reportCommand=recordDetail&amp;altID=2021-MSS-PLM-00517" xr:uid="{FBAF36D5-ADD2-49B7-9FBC-4747D7BE5576}"/>
    <hyperlink ref="A344" r:id="rId321" display="https://avprod.ci.missoula.mt.us/portlets/reports/adHocReport.do?mode=deepLink&amp;reportCommand=recordDetail&amp;altID=2021-MSS-PLM-00518" xr:uid="{DD648003-BBFE-4251-B3B3-45369F84E247}"/>
    <hyperlink ref="A345" r:id="rId322" display="https://avprod.ci.missoula.mt.us/portlets/reports/adHocReport.do?mode=deepLink&amp;reportCommand=recordDetail&amp;altID=2021-MSS-PLM-00519" xr:uid="{BC911008-D1A0-4098-9416-4D7A4749D956}"/>
    <hyperlink ref="A346" r:id="rId323" display="https://avprod.ci.missoula.mt.us/portlets/reports/adHocReport.do?mode=deepLink&amp;reportCommand=recordDetail&amp;altID=2021-MSS-PLM-00520" xr:uid="{65331D75-A5F1-4DF1-B799-75D55BC9A45D}"/>
    <hyperlink ref="A347" r:id="rId324" display="https://avprod.ci.missoula.mt.us/portlets/reports/adHocReport.do?mode=deepLink&amp;reportCommand=recordDetail&amp;altID=2021-MSS-PLM-00521" xr:uid="{0FA9DBE4-6EDD-41F5-83CD-E806914B2E76}"/>
    <hyperlink ref="A348" r:id="rId325" display="https://avprod.ci.missoula.mt.us/portlets/reports/adHocReport.do?mode=deepLink&amp;reportCommand=recordDetail&amp;altID=2021-MSS-PLM-00522" xr:uid="{100365E2-107A-4DB7-83AE-CDC88AF693AC}"/>
    <hyperlink ref="A349" r:id="rId326" display="https://avprod.ci.missoula.mt.us/portlets/reports/adHocReport.do?mode=deepLink&amp;reportCommand=recordDetail&amp;altID=2021-MSS-PLM-00524" xr:uid="{82B75FE8-D909-4F96-989E-FCEB1B1684D7}"/>
    <hyperlink ref="A350" r:id="rId327" display="https://avprod.ci.missoula.mt.us/portlets/reports/adHocReport.do?mode=deepLink&amp;reportCommand=recordDetail&amp;altID=2021-MSS-PLM-00529" xr:uid="{D541046E-1BA8-4D45-9961-F52E739DA44E}"/>
    <hyperlink ref="A351" r:id="rId328" display="https://avprod.ci.missoula.mt.us/portlets/reports/adHocReport.do?mode=deepLink&amp;reportCommand=recordDetail&amp;altID=2021-MSS-PLM-00530" xr:uid="{57DE4079-B0D7-4C2A-AD49-733AA28F15DB}"/>
    <hyperlink ref="A352" r:id="rId329" display="https://avprod.ci.missoula.mt.us/portlets/reports/adHocReport.do?mode=deepLink&amp;reportCommand=recordDetail&amp;altID=2021-MSS-PLM-00532" xr:uid="{3CDCE617-8F02-42E9-8DD8-49CBE0F37F21}"/>
    <hyperlink ref="A353" r:id="rId330" display="https://avprod.ci.missoula.mt.us/portlets/reports/adHocReport.do?mode=deepLink&amp;reportCommand=recordDetail&amp;altID=2021-MSS-PLM-00534" xr:uid="{D51C2FE5-3FDB-445E-A952-B681AD37248A}"/>
    <hyperlink ref="A354" r:id="rId331" display="https://avprod.ci.missoula.mt.us/portlets/reports/adHocReport.do?mode=deepLink&amp;reportCommand=recordDetail&amp;altID=2021-MSS-PLM-00535" xr:uid="{60D88068-8E09-4FC9-BD4F-34E979094EAE}"/>
    <hyperlink ref="A355" r:id="rId332" display="https://avprod.ci.missoula.mt.us/portlets/reports/adHocReport.do?mode=deepLink&amp;reportCommand=recordDetail&amp;altID=2021-MSS-PLM-00536" xr:uid="{E9D831F4-13D8-4AD8-879D-FF6AEE0AF2FA}"/>
    <hyperlink ref="A356" r:id="rId333" display="https://avprod.ci.missoula.mt.us/portlets/reports/adHocReport.do?mode=deepLink&amp;reportCommand=recordDetail&amp;altID=2021-MSS-PLM-00537" xr:uid="{120BED56-92FF-43F1-9186-C2BB5C3C45C3}"/>
    <hyperlink ref="A357" r:id="rId334" display="https://avprod.ci.missoula.mt.us/portlets/reports/adHocReport.do?mode=deepLink&amp;reportCommand=recordDetail&amp;altID=2021-MSS-PLM-00539" xr:uid="{4FA0C907-C181-4F76-B843-E3503D75DDA0}"/>
    <hyperlink ref="A358" r:id="rId335" display="https://avprod.ci.missoula.mt.us/portlets/reports/adHocReport.do?mode=deepLink&amp;reportCommand=recordDetail&amp;altID=2021-MSS-PLM-00541" xr:uid="{2689474F-2D79-4353-A83D-DF60B78F012E}"/>
    <hyperlink ref="A359" r:id="rId336" display="https://avprod.ci.missoula.mt.us/portlets/reports/adHocReport.do?mode=deepLink&amp;reportCommand=recordDetail&amp;altID=2021-MSS-PLM-00542" xr:uid="{2D05E181-721F-453D-9A59-EECCE977BBA2}"/>
    <hyperlink ref="A360" r:id="rId337" display="https://avprod.ci.missoula.mt.us/portlets/reports/adHocReport.do?mode=deepLink&amp;reportCommand=recordDetail&amp;altID=2021-MSS-PLM-00545" xr:uid="{497E090D-7DE5-4EF7-B1B4-AEB8E046B790}"/>
    <hyperlink ref="A361" r:id="rId338" display="https://avprod.ci.missoula.mt.us/portlets/reports/adHocReport.do?mode=deepLink&amp;reportCommand=recordDetail&amp;altID=2021-MSS-PLM-00549" xr:uid="{A0E128B9-C56F-42D8-A455-241ED90686C1}"/>
    <hyperlink ref="A362" r:id="rId339" display="https://avprod.ci.missoula.mt.us/portlets/reports/adHocReport.do?mode=deepLink&amp;reportCommand=recordDetail&amp;altID=2021-MSS-PLM-00551" xr:uid="{20B6FC4E-C1A8-41AF-9E21-8265198B1FC6}"/>
  </hyperlinks>
  <pageMargins left="0.7" right="0.7" top="0.75" bottom="0.75" header="0.3" footer="0.3"/>
  <drawing r:id="rId34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FA907-FDFD-4929-9B03-B1F3685793F9}">
  <dimension ref="A1:I399"/>
  <sheetViews>
    <sheetView workbookViewId="0">
      <selection activeCell="B15" sqref="A5:B15"/>
    </sheetView>
  </sheetViews>
  <sheetFormatPr baseColWidth="10" defaultColWidth="8.83203125" defaultRowHeight="13" x14ac:dyDescent="0.15"/>
  <cols>
    <col min="1" max="1" width="35.5" bestFit="1" customWidth="1"/>
    <col min="2" max="2" width="16.1640625" bestFit="1" customWidth="1"/>
    <col min="3" max="3" width="12.33203125" bestFit="1" customWidth="1"/>
    <col min="4" max="4" width="17.33203125" bestFit="1" customWidth="1"/>
    <col min="5" max="5" width="14.33203125" bestFit="1" customWidth="1"/>
    <col min="6" max="6" width="19.33203125" bestFit="1" customWidth="1"/>
    <col min="7" max="7" width="7.33203125" bestFit="1" customWidth="1"/>
    <col min="8" max="8" width="9.1640625" bestFit="1" customWidth="1"/>
    <col min="9" max="9" width="12.33203125" bestFit="1" customWidth="1"/>
  </cols>
  <sheetData>
    <row r="1" spans="1:2" ht="14" x14ac:dyDescent="0.2">
      <c r="A1" s="87" t="s">
        <v>1845</v>
      </c>
    </row>
    <row r="2" spans="1:2" x14ac:dyDescent="0.15">
      <c r="A2" s="1091"/>
    </row>
    <row r="3" spans="1:2" x14ac:dyDescent="0.15">
      <c r="A3" s="1091"/>
    </row>
    <row r="4" spans="1:2" ht="14" thickBot="1" x14ac:dyDescent="0.2">
      <c r="A4" s="1091"/>
    </row>
    <row r="5" spans="1:2" ht="14" thickBot="1" x14ac:dyDescent="0.2">
      <c r="A5" s="88" t="s">
        <v>1846</v>
      </c>
      <c r="B5" s="88" t="s">
        <v>1487</v>
      </c>
    </row>
    <row r="6" spans="1:2" ht="14" thickBot="1" x14ac:dyDescent="0.2">
      <c r="A6" s="89" t="s">
        <v>1847</v>
      </c>
      <c r="B6" s="163">
        <v>3</v>
      </c>
    </row>
    <row r="7" spans="1:2" ht="14" thickBot="1" x14ac:dyDescent="0.2">
      <c r="A7" s="90" t="s">
        <v>1848</v>
      </c>
      <c r="B7" s="164">
        <v>4</v>
      </c>
    </row>
    <row r="8" spans="1:2" ht="14" thickBot="1" x14ac:dyDescent="0.2">
      <c r="A8" s="89" t="s">
        <v>1849</v>
      </c>
      <c r="B8" s="163">
        <v>24</v>
      </c>
    </row>
    <row r="9" spans="1:2" ht="14" thickBot="1" x14ac:dyDescent="0.2">
      <c r="A9" s="90" t="s">
        <v>1850</v>
      </c>
      <c r="B9" s="164">
        <v>32</v>
      </c>
    </row>
    <row r="10" spans="1:2" ht="14" thickBot="1" x14ac:dyDescent="0.2">
      <c r="A10" s="89" t="s">
        <v>1851</v>
      </c>
      <c r="B10" s="163">
        <v>3</v>
      </c>
    </row>
    <row r="11" spans="1:2" ht="14" thickBot="1" x14ac:dyDescent="0.2">
      <c r="A11" s="90" t="s">
        <v>1852</v>
      </c>
      <c r="B11" s="164">
        <v>19</v>
      </c>
    </row>
    <row r="12" spans="1:2" ht="14" thickBot="1" x14ac:dyDescent="0.2">
      <c r="A12" s="89" t="s">
        <v>1853</v>
      </c>
      <c r="B12" s="163">
        <v>120</v>
      </c>
    </row>
    <row r="13" spans="1:2" ht="14" thickBot="1" x14ac:dyDescent="0.2">
      <c r="A13" s="90" t="s">
        <v>1854</v>
      </c>
      <c r="B13" s="164">
        <v>131</v>
      </c>
    </row>
    <row r="14" spans="1:2" ht="14" thickBot="1" x14ac:dyDescent="0.2">
      <c r="A14" s="89" t="s">
        <v>1855</v>
      </c>
      <c r="B14" s="163">
        <v>19</v>
      </c>
    </row>
    <row r="15" spans="1:2" ht="15" thickTop="1" thickBot="1" x14ac:dyDescent="0.2">
      <c r="A15" s="91"/>
      <c r="B15" s="165">
        <v>355</v>
      </c>
    </row>
    <row r="16" spans="1:2" ht="14" x14ac:dyDescent="0.2">
      <c r="A16" s="92"/>
    </row>
    <row r="17" spans="1:9" x14ac:dyDescent="0.15">
      <c r="A17" s="1476"/>
      <c r="B17" s="1476"/>
      <c r="C17" s="1476"/>
      <c r="D17" s="1476"/>
      <c r="E17" s="1476"/>
      <c r="F17" s="1476"/>
      <c r="G17" s="1476"/>
      <c r="H17" s="1476"/>
      <c r="I17" s="1476"/>
    </row>
    <row r="18" spans="1:9" ht="18" customHeight="1" thickBot="1" x14ac:dyDescent="0.2">
      <c r="A18" s="1474" t="s">
        <v>1847</v>
      </c>
      <c r="B18" s="1474"/>
      <c r="C18" s="1474"/>
      <c r="D18" s="1474"/>
      <c r="E18" s="1474"/>
      <c r="F18" s="1474"/>
      <c r="G18" s="1474"/>
      <c r="H18" s="1474"/>
      <c r="I18" s="1474"/>
    </row>
    <row r="19" spans="1:9" ht="14" thickBot="1" x14ac:dyDescent="0.2">
      <c r="A19" s="93" t="s">
        <v>1492</v>
      </c>
      <c r="B19" s="93" t="s">
        <v>1493</v>
      </c>
      <c r="C19" s="93" t="s">
        <v>1494</v>
      </c>
      <c r="D19" s="93" t="s">
        <v>1495</v>
      </c>
      <c r="E19" s="93" t="s">
        <v>1496</v>
      </c>
      <c r="F19" s="93" t="s">
        <v>1497</v>
      </c>
      <c r="G19" s="93" t="s">
        <v>1498</v>
      </c>
      <c r="H19" s="93" t="s">
        <v>1499</v>
      </c>
      <c r="I19" s="93" t="s">
        <v>1500</v>
      </c>
    </row>
    <row r="20" spans="1:9" ht="15" thickBot="1" x14ac:dyDescent="0.2">
      <c r="A20" s="94" t="s">
        <v>1856</v>
      </c>
      <c r="B20" s="95" t="s">
        <v>1857</v>
      </c>
      <c r="C20" s="95"/>
      <c r="D20" s="96">
        <v>44341</v>
      </c>
      <c r="E20" s="95" t="s">
        <v>1502</v>
      </c>
      <c r="F20" s="96">
        <v>44378</v>
      </c>
      <c r="G20" s="95" t="s">
        <v>1502</v>
      </c>
      <c r="H20" s="95" t="s">
        <v>1510</v>
      </c>
      <c r="I20" s="96">
        <v>44378</v>
      </c>
    </row>
    <row r="21" spans="1:9" ht="15" thickBot="1" x14ac:dyDescent="0.2">
      <c r="A21" s="97" t="s">
        <v>1858</v>
      </c>
      <c r="B21" s="98" t="s">
        <v>1857</v>
      </c>
      <c r="C21" s="98"/>
      <c r="D21" s="99">
        <v>44384</v>
      </c>
      <c r="E21" s="98" t="s">
        <v>1502</v>
      </c>
      <c r="F21" s="99">
        <v>44389</v>
      </c>
      <c r="G21" s="98" t="s">
        <v>1502</v>
      </c>
      <c r="H21" s="98" t="s">
        <v>1510</v>
      </c>
      <c r="I21" s="99">
        <v>44389</v>
      </c>
    </row>
    <row r="22" spans="1:9" ht="15" thickBot="1" x14ac:dyDescent="0.2">
      <c r="A22" s="94" t="s">
        <v>1859</v>
      </c>
      <c r="B22" s="95" t="s">
        <v>1857</v>
      </c>
      <c r="C22" s="95"/>
      <c r="D22" s="96">
        <v>44396</v>
      </c>
      <c r="E22" s="95" t="s">
        <v>1502</v>
      </c>
      <c r="F22" s="96">
        <v>44397</v>
      </c>
      <c r="G22" s="95" t="s">
        <v>1502</v>
      </c>
      <c r="H22" s="95" t="s">
        <v>1510</v>
      </c>
      <c r="I22" s="96">
        <v>44397</v>
      </c>
    </row>
    <row r="23" spans="1:9" x14ac:dyDescent="0.15">
      <c r="A23" s="1475"/>
      <c r="B23" s="1475"/>
      <c r="C23" s="1475"/>
      <c r="D23" s="1475"/>
      <c r="E23" s="1475"/>
      <c r="F23" s="1475"/>
      <c r="G23" s="1475"/>
      <c r="H23" s="1475"/>
      <c r="I23" s="1475"/>
    </row>
    <row r="24" spans="1:9" ht="18" customHeight="1" thickBot="1" x14ac:dyDescent="0.2">
      <c r="A24" s="1474" t="s">
        <v>1848</v>
      </c>
      <c r="B24" s="1474"/>
      <c r="C24" s="1474"/>
      <c r="D24" s="1474"/>
      <c r="E24" s="1474"/>
      <c r="F24" s="1474"/>
      <c r="G24" s="1474"/>
      <c r="H24" s="1474"/>
      <c r="I24" s="1474"/>
    </row>
    <row r="25" spans="1:9" ht="14" thickBot="1" x14ac:dyDescent="0.2">
      <c r="A25" s="93" t="s">
        <v>1492</v>
      </c>
      <c r="B25" s="93" t="s">
        <v>1493</v>
      </c>
      <c r="C25" s="93" t="s">
        <v>1494</v>
      </c>
      <c r="D25" s="93" t="s">
        <v>1495</v>
      </c>
      <c r="E25" s="93" t="s">
        <v>1496</v>
      </c>
      <c r="F25" s="93" t="s">
        <v>1497</v>
      </c>
      <c r="G25" s="93" t="s">
        <v>1498</v>
      </c>
      <c r="H25" s="93" t="s">
        <v>1499</v>
      </c>
      <c r="I25" s="93" t="s">
        <v>1500</v>
      </c>
    </row>
    <row r="26" spans="1:9" ht="15" thickBot="1" x14ac:dyDescent="0.2">
      <c r="A26" s="94" t="s">
        <v>1860</v>
      </c>
      <c r="B26" s="95" t="s">
        <v>1857</v>
      </c>
      <c r="C26" s="95"/>
      <c r="D26" s="96">
        <v>44372</v>
      </c>
      <c r="E26" s="95" t="s">
        <v>1502</v>
      </c>
      <c r="F26" s="96">
        <v>44399</v>
      </c>
      <c r="G26" s="95" t="s">
        <v>1502</v>
      </c>
      <c r="H26" s="95" t="s">
        <v>1510</v>
      </c>
      <c r="I26" s="96">
        <v>44399</v>
      </c>
    </row>
    <row r="27" spans="1:9" ht="15" thickBot="1" x14ac:dyDescent="0.2">
      <c r="A27" s="97" t="s">
        <v>1861</v>
      </c>
      <c r="B27" s="98" t="s">
        <v>1857</v>
      </c>
      <c r="C27" s="98"/>
      <c r="D27" s="99">
        <v>44386</v>
      </c>
      <c r="E27" s="98" t="s">
        <v>1502</v>
      </c>
      <c r="F27" s="99">
        <v>44389</v>
      </c>
      <c r="G27" s="98" t="s">
        <v>1502</v>
      </c>
      <c r="H27" s="98" t="s">
        <v>1510</v>
      </c>
      <c r="I27" s="99">
        <v>44389</v>
      </c>
    </row>
    <row r="28" spans="1:9" ht="15" thickBot="1" x14ac:dyDescent="0.2">
      <c r="A28" s="94" t="s">
        <v>1862</v>
      </c>
      <c r="B28" s="95" t="s">
        <v>1857</v>
      </c>
      <c r="C28" s="95"/>
      <c r="D28" s="96">
        <v>44398</v>
      </c>
      <c r="E28" s="95" t="s">
        <v>1502</v>
      </c>
      <c r="F28" s="96">
        <v>44399</v>
      </c>
      <c r="G28" s="95" t="s">
        <v>1502</v>
      </c>
      <c r="H28" s="95" t="s">
        <v>1510</v>
      </c>
      <c r="I28" s="96">
        <v>44399</v>
      </c>
    </row>
    <row r="29" spans="1:9" ht="15" thickBot="1" x14ac:dyDescent="0.2">
      <c r="A29" s="97" t="s">
        <v>1863</v>
      </c>
      <c r="B29" s="98" t="s">
        <v>1857</v>
      </c>
      <c r="C29" s="98"/>
      <c r="D29" s="99">
        <v>44404</v>
      </c>
      <c r="E29" s="98" t="s">
        <v>1502</v>
      </c>
      <c r="F29" s="99">
        <v>44405</v>
      </c>
      <c r="G29" s="98" t="s">
        <v>1502</v>
      </c>
      <c r="H29" s="98" t="s">
        <v>1510</v>
      </c>
      <c r="I29" s="99">
        <v>44405</v>
      </c>
    </row>
    <row r="30" spans="1:9" x14ac:dyDescent="0.15">
      <c r="A30" s="1475"/>
      <c r="B30" s="1475"/>
      <c r="C30" s="1475"/>
      <c r="D30" s="1475"/>
      <c r="E30" s="1475"/>
      <c r="F30" s="1475"/>
      <c r="G30" s="1475"/>
      <c r="H30" s="1475"/>
      <c r="I30" s="1475"/>
    </row>
    <row r="31" spans="1:9" ht="18" customHeight="1" thickBot="1" x14ac:dyDescent="0.2">
      <c r="A31" s="1474" t="s">
        <v>1849</v>
      </c>
      <c r="B31" s="1474"/>
      <c r="C31" s="1474"/>
      <c r="D31" s="1474"/>
      <c r="E31" s="1474"/>
      <c r="F31" s="1474"/>
      <c r="G31" s="1474"/>
      <c r="H31" s="1474"/>
      <c r="I31" s="1474"/>
    </row>
    <row r="32" spans="1:9" ht="14" thickBot="1" x14ac:dyDescent="0.2">
      <c r="A32" s="93" t="s">
        <v>1492</v>
      </c>
      <c r="B32" s="93" t="s">
        <v>1493</v>
      </c>
      <c r="C32" s="93" t="s">
        <v>1494</v>
      </c>
      <c r="D32" s="93" t="s">
        <v>1495</v>
      </c>
      <c r="E32" s="93" t="s">
        <v>1496</v>
      </c>
      <c r="F32" s="93" t="s">
        <v>1497</v>
      </c>
      <c r="G32" s="93" t="s">
        <v>1498</v>
      </c>
      <c r="H32" s="93" t="s">
        <v>1499</v>
      </c>
      <c r="I32" s="93" t="s">
        <v>1500</v>
      </c>
    </row>
    <row r="33" spans="1:9" ht="15" thickBot="1" x14ac:dyDescent="0.2">
      <c r="A33" s="94" t="s">
        <v>1864</v>
      </c>
      <c r="B33" s="95" t="s">
        <v>1857</v>
      </c>
      <c r="C33" s="95"/>
      <c r="D33" s="96">
        <v>44239</v>
      </c>
      <c r="E33" s="95" t="s">
        <v>1865</v>
      </c>
      <c r="F33" s="96">
        <v>44406</v>
      </c>
      <c r="G33" s="95" t="s">
        <v>1502</v>
      </c>
      <c r="H33" s="95" t="s">
        <v>1510</v>
      </c>
      <c r="I33" s="96">
        <v>44393</v>
      </c>
    </row>
    <row r="34" spans="1:9" ht="15" thickBot="1" x14ac:dyDescent="0.2">
      <c r="A34" s="97" t="s">
        <v>1866</v>
      </c>
      <c r="B34" s="98" t="s">
        <v>1857</v>
      </c>
      <c r="C34" s="98"/>
      <c r="D34" s="99">
        <v>44294</v>
      </c>
      <c r="E34" s="98" t="s">
        <v>1502</v>
      </c>
      <c r="F34" s="99">
        <v>44398</v>
      </c>
      <c r="G34" s="98" t="s">
        <v>1502</v>
      </c>
      <c r="H34" s="98" t="s">
        <v>1510</v>
      </c>
      <c r="I34" s="99">
        <v>44398</v>
      </c>
    </row>
    <row r="35" spans="1:9" ht="15" thickBot="1" x14ac:dyDescent="0.2">
      <c r="A35" s="94" t="s">
        <v>1867</v>
      </c>
      <c r="B35" s="95" t="s">
        <v>1857</v>
      </c>
      <c r="C35" s="95"/>
      <c r="D35" s="96">
        <v>44294</v>
      </c>
      <c r="E35" s="95" t="s">
        <v>1502</v>
      </c>
      <c r="F35" s="96">
        <v>44398</v>
      </c>
      <c r="G35" s="95" t="s">
        <v>1502</v>
      </c>
      <c r="H35" s="95" t="s">
        <v>1510</v>
      </c>
      <c r="I35" s="96">
        <v>44398</v>
      </c>
    </row>
    <row r="36" spans="1:9" ht="15" thickBot="1" x14ac:dyDescent="0.2">
      <c r="A36" s="97" t="s">
        <v>1868</v>
      </c>
      <c r="B36" s="98" t="s">
        <v>1857</v>
      </c>
      <c r="C36" s="98"/>
      <c r="D36" s="99">
        <v>44294</v>
      </c>
      <c r="E36" s="98" t="s">
        <v>1502</v>
      </c>
      <c r="F36" s="99">
        <v>44398</v>
      </c>
      <c r="G36" s="98" t="s">
        <v>1502</v>
      </c>
      <c r="H36" s="98" t="s">
        <v>1510</v>
      </c>
      <c r="I36" s="99">
        <v>44398</v>
      </c>
    </row>
    <row r="37" spans="1:9" ht="15" thickBot="1" x14ac:dyDescent="0.2">
      <c r="A37" s="94" t="s">
        <v>1869</v>
      </c>
      <c r="B37" s="95" t="s">
        <v>1857</v>
      </c>
      <c r="C37" s="95"/>
      <c r="D37" s="96">
        <v>44313</v>
      </c>
      <c r="E37" s="95" t="s">
        <v>1502</v>
      </c>
      <c r="F37" s="96">
        <v>44379</v>
      </c>
      <c r="G37" s="95" t="s">
        <v>1502</v>
      </c>
      <c r="H37" s="95" t="s">
        <v>1510</v>
      </c>
      <c r="I37" s="96">
        <v>44379</v>
      </c>
    </row>
    <row r="38" spans="1:9" ht="15" thickBot="1" x14ac:dyDescent="0.2">
      <c r="A38" s="97" t="s">
        <v>1870</v>
      </c>
      <c r="B38" s="98" t="s">
        <v>1857</v>
      </c>
      <c r="C38" s="98"/>
      <c r="D38" s="99">
        <v>44333</v>
      </c>
      <c r="E38" s="98" t="s">
        <v>1502</v>
      </c>
      <c r="F38" s="99">
        <v>44404</v>
      </c>
      <c r="G38" s="98" t="s">
        <v>1502</v>
      </c>
      <c r="H38" s="98" t="s">
        <v>1510</v>
      </c>
      <c r="I38" s="99">
        <v>44404</v>
      </c>
    </row>
    <row r="39" spans="1:9" ht="15" thickBot="1" x14ac:dyDescent="0.2">
      <c r="A39" s="94" t="s">
        <v>1871</v>
      </c>
      <c r="B39" s="95" t="s">
        <v>1857</v>
      </c>
      <c r="C39" s="95"/>
      <c r="D39" s="96">
        <v>44342</v>
      </c>
      <c r="E39" s="95" t="s">
        <v>1502</v>
      </c>
      <c r="F39" s="96">
        <v>44389</v>
      </c>
      <c r="G39" s="95" t="s">
        <v>1502</v>
      </c>
      <c r="H39" s="95" t="s">
        <v>1510</v>
      </c>
      <c r="I39" s="96">
        <v>44389</v>
      </c>
    </row>
    <row r="40" spans="1:9" ht="15" thickBot="1" x14ac:dyDescent="0.2">
      <c r="A40" s="97" t="s">
        <v>1872</v>
      </c>
      <c r="B40" s="98" t="s">
        <v>1857</v>
      </c>
      <c r="C40" s="98"/>
      <c r="D40" s="99">
        <v>44348</v>
      </c>
      <c r="E40" s="98" t="s">
        <v>1502</v>
      </c>
      <c r="F40" s="99">
        <v>44383</v>
      </c>
      <c r="G40" s="98" t="s">
        <v>1502</v>
      </c>
      <c r="H40" s="98" t="s">
        <v>1510</v>
      </c>
      <c r="I40" s="99">
        <v>44383</v>
      </c>
    </row>
    <row r="41" spans="1:9" ht="15" thickBot="1" x14ac:dyDescent="0.2">
      <c r="A41" s="94" t="s">
        <v>1873</v>
      </c>
      <c r="B41" s="95" t="s">
        <v>1857</v>
      </c>
      <c r="C41" s="95"/>
      <c r="D41" s="96">
        <v>44350</v>
      </c>
      <c r="E41" s="95" t="s">
        <v>1502</v>
      </c>
      <c r="F41" s="96">
        <v>44404</v>
      </c>
      <c r="G41" s="95" t="s">
        <v>1502</v>
      </c>
      <c r="H41" s="95" t="s">
        <v>1510</v>
      </c>
      <c r="I41" s="96">
        <v>44404</v>
      </c>
    </row>
    <row r="42" spans="1:9" ht="15" thickBot="1" x14ac:dyDescent="0.2">
      <c r="A42" s="97" t="s">
        <v>1874</v>
      </c>
      <c r="B42" s="98" t="s">
        <v>1857</v>
      </c>
      <c r="C42" s="98"/>
      <c r="D42" s="99">
        <v>44362</v>
      </c>
      <c r="E42" s="98" t="s">
        <v>1502</v>
      </c>
      <c r="F42" s="99">
        <v>44406</v>
      </c>
      <c r="G42" s="98" t="s">
        <v>1502</v>
      </c>
      <c r="H42" s="98" t="s">
        <v>1510</v>
      </c>
      <c r="I42" s="99">
        <v>44406</v>
      </c>
    </row>
    <row r="43" spans="1:9" ht="15" thickBot="1" x14ac:dyDescent="0.2">
      <c r="A43" s="94" t="s">
        <v>1875</v>
      </c>
      <c r="B43" s="95" t="s">
        <v>1857</v>
      </c>
      <c r="C43" s="95"/>
      <c r="D43" s="96">
        <v>44370</v>
      </c>
      <c r="E43" s="95" t="s">
        <v>1502</v>
      </c>
      <c r="F43" s="96">
        <v>44385</v>
      </c>
      <c r="G43" s="95" t="s">
        <v>1502</v>
      </c>
      <c r="H43" s="95" t="s">
        <v>1510</v>
      </c>
      <c r="I43" s="96">
        <v>44385</v>
      </c>
    </row>
    <row r="44" spans="1:9" ht="15" thickBot="1" x14ac:dyDescent="0.2">
      <c r="A44" s="97" t="s">
        <v>1876</v>
      </c>
      <c r="B44" s="98" t="s">
        <v>1857</v>
      </c>
      <c r="C44" s="98"/>
      <c r="D44" s="99">
        <v>44377</v>
      </c>
      <c r="E44" s="98" t="s">
        <v>1502</v>
      </c>
      <c r="F44" s="99">
        <v>44389</v>
      </c>
      <c r="G44" s="98" t="s">
        <v>1502</v>
      </c>
      <c r="H44" s="98" t="s">
        <v>1510</v>
      </c>
      <c r="I44" s="99">
        <v>44389</v>
      </c>
    </row>
    <row r="45" spans="1:9" ht="15" thickBot="1" x14ac:dyDescent="0.2">
      <c r="A45" s="94" t="s">
        <v>1877</v>
      </c>
      <c r="B45" s="95" t="s">
        <v>1857</v>
      </c>
      <c r="C45" s="95"/>
      <c r="D45" s="96">
        <v>44383</v>
      </c>
      <c r="E45" s="95" t="s">
        <v>1502</v>
      </c>
      <c r="F45" s="96">
        <v>44385</v>
      </c>
      <c r="G45" s="95" t="s">
        <v>1502</v>
      </c>
      <c r="H45" s="95" t="s">
        <v>1510</v>
      </c>
      <c r="I45" s="96">
        <v>44385</v>
      </c>
    </row>
    <row r="46" spans="1:9" ht="15" thickBot="1" x14ac:dyDescent="0.2">
      <c r="A46" s="97" t="s">
        <v>1878</v>
      </c>
      <c r="B46" s="98" t="s">
        <v>1857</v>
      </c>
      <c r="C46" s="98"/>
      <c r="D46" s="99">
        <v>44384</v>
      </c>
      <c r="E46" s="98" t="s">
        <v>1502</v>
      </c>
      <c r="F46" s="99">
        <v>44384</v>
      </c>
      <c r="G46" s="98" t="s">
        <v>1502</v>
      </c>
      <c r="H46" s="98" t="s">
        <v>1510</v>
      </c>
      <c r="I46" s="99">
        <v>44384</v>
      </c>
    </row>
    <row r="47" spans="1:9" ht="15" thickBot="1" x14ac:dyDescent="0.2">
      <c r="A47" s="94" t="s">
        <v>1879</v>
      </c>
      <c r="B47" s="95" t="s">
        <v>1857</v>
      </c>
      <c r="C47" s="95"/>
      <c r="D47" s="96">
        <v>44384</v>
      </c>
      <c r="E47" s="95" t="s">
        <v>1502</v>
      </c>
      <c r="F47" s="96">
        <v>44384</v>
      </c>
      <c r="G47" s="95" t="s">
        <v>1502</v>
      </c>
      <c r="H47" s="95" t="s">
        <v>1510</v>
      </c>
      <c r="I47" s="96">
        <v>44384</v>
      </c>
    </row>
    <row r="48" spans="1:9" ht="15" thickBot="1" x14ac:dyDescent="0.2">
      <c r="A48" s="97" t="s">
        <v>1880</v>
      </c>
      <c r="B48" s="98" t="s">
        <v>1857</v>
      </c>
      <c r="C48" s="98"/>
      <c r="D48" s="99">
        <v>44384</v>
      </c>
      <c r="E48" s="98" t="s">
        <v>1502</v>
      </c>
      <c r="F48" s="99">
        <v>44386</v>
      </c>
      <c r="G48" s="98" t="s">
        <v>1502</v>
      </c>
      <c r="H48" s="98" t="s">
        <v>1510</v>
      </c>
      <c r="I48" s="99">
        <v>44386</v>
      </c>
    </row>
    <row r="49" spans="1:9" ht="15" thickBot="1" x14ac:dyDescent="0.2">
      <c r="A49" s="94" t="s">
        <v>1881</v>
      </c>
      <c r="B49" s="95" t="s">
        <v>1857</v>
      </c>
      <c r="C49" s="95"/>
      <c r="D49" s="96">
        <v>44384</v>
      </c>
      <c r="E49" s="95" t="s">
        <v>1502</v>
      </c>
      <c r="F49" s="96">
        <v>44403</v>
      </c>
      <c r="G49" s="95" t="s">
        <v>1502</v>
      </c>
      <c r="H49" s="95" t="s">
        <v>1510</v>
      </c>
      <c r="I49" s="96">
        <v>44403</v>
      </c>
    </row>
    <row r="50" spans="1:9" ht="15" thickBot="1" x14ac:dyDescent="0.2">
      <c r="A50" s="97" t="s">
        <v>1882</v>
      </c>
      <c r="B50" s="98" t="s">
        <v>1857</v>
      </c>
      <c r="C50" s="98"/>
      <c r="D50" s="99">
        <v>44384</v>
      </c>
      <c r="E50" s="98" t="s">
        <v>1502</v>
      </c>
      <c r="F50" s="99">
        <v>44389</v>
      </c>
      <c r="G50" s="98" t="s">
        <v>1502</v>
      </c>
      <c r="H50" s="98" t="s">
        <v>1510</v>
      </c>
      <c r="I50" s="99">
        <v>44389</v>
      </c>
    </row>
    <row r="51" spans="1:9" ht="15" thickBot="1" x14ac:dyDescent="0.2">
      <c r="A51" s="94" t="s">
        <v>1883</v>
      </c>
      <c r="B51" s="95" t="s">
        <v>1857</v>
      </c>
      <c r="C51" s="95"/>
      <c r="D51" s="96">
        <v>44384</v>
      </c>
      <c r="E51" s="95" t="s">
        <v>1502</v>
      </c>
      <c r="F51" s="96">
        <v>44386</v>
      </c>
      <c r="G51" s="95" t="s">
        <v>1502</v>
      </c>
      <c r="H51" s="95" t="s">
        <v>1510</v>
      </c>
      <c r="I51" s="96">
        <v>44386</v>
      </c>
    </row>
    <row r="52" spans="1:9" ht="15" thickBot="1" x14ac:dyDescent="0.2">
      <c r="A52" s="97" t="s">
        <v>1884</v>
      </c>
      <c r="B52" s="98" t="s">
        <v>1857</v>
      </c>
      <c r="C52" s="98"/>
      <c r="D52" s="99">
        <v>44385</v>
      </c>
      <c r="E52" s="98" t="s">
        <v>1502</v>
      </c>
      <c r="F52" s="99">
        <v>44404</v>
      </c>
      <c r="G52" s="98" t="s">
        <v>1502</v>
      </c>
      <c r="H52" s="98" t="s">
        <v>1510</v>
      </c>
      <c r="I52" s="99">
        <v>44404</v>
      </c>
    </row>
    <row r="53" spans="1:9" ht="15" thickBot="1" x14ac:dyDescent="0.2">
      <c r="A53" s="94" t="s">
        <v>1885</v>
      </c>
      <c r="B53" s="95" t="s">
        <v>1857</v>
      </c>
      <c r="C53" s="95"/>
      <c r="D53" s="96">
        <v>44385</v>
      </c>
      <c r="E53" s="95" t="s">
        <v>1502</v>
      </c>
      <c r="F53" s="96">
        <v>44397</v>
      </c>
      <c r="G53" s="95" t="s">
        <v>1502</v>
      </c>
      <c r="H53" s="95" t="s">
        <v>1510</v>
      </c>
      <c r="I53" s="96">
        <v>44397</v>
      </c>
    </row>
    <row r="54" spans="1:9" ht="15" thickBot="1" x14ac:dyDescent="0.2">
      <c r="A54" s="97" t="s">
        <v>1886</v>
      </c>
      <c r="B54" s="98" t="s">
        <v>1857</v>
      </c>
      <c r="C54" s="98"/>
      <c r="D54" s="99">
        <v>44385</v>
      </c>
      <c r="E54" s="98" t="s">
        <v>1502</v>
      </c>
      <c r="F54" s="99">
        <v>44397</v>
      </c>
      <c r="G54" s="98" t="s">
        <v>1502</v>
      </c>
      <c r="H54" s="98" t="s">
        <v>1510</v>
      </c>
      <c r="I54" s="99">
        <v>44397</v>
      </c>
    </row>
    <row r="55" spans="1:9" ht="15" thickBot="1" x14ac:dyDescent="0.2">
      <c r="A55" s="94" t="s">
        <v>1887</v>
      </c>
      <c r="B55" s="95" t="s">
        <v>1857</v>
      </c>
      <c r="C55" s="95"/>
      <c r="D55" s="96">
        <v>44396</v>
      </c>
      <c r="E55" s="95" t="s">
        <v>1502</v>
      </c>
      <c r="F55" s="96">
        <v>44397</v>
      </c>
      <c r="G55" s="95" t="s">
        <v>1502</v>
      </c>
      <c r="H55" s="95" t="s">
        <v>1510</v>
      </c>
      <c r="I55" s="96">
        <v>44397</v>
      </c>
    </row>
    <row r="56" spans="1:9" ht="15" thickBot="1" x14ac:dyDescent="0.2">
      <c r="A56" s="97" t="s">
        <v>1888</v>
      </c>
      <c r="B56" s="98" t="s">
        <v>1857</v>
      </c>
      <c r="C56" s="98"/>
      <c r="D56" s="99">
        <v>44403</v>
      </c>
      <c r="E56" s="98" t="s">
        <v>1502</v>
      </c>
      <c r="F56" s="99">
        <v>44403</v>
      </c>
      <c r="G56" s="98" t="s">
        <v>1502</v>
      </c>
      <c r="H56" s="98" t="s">
        <v>1510</v>
      </c>
      <c r="I56" s="99">
        <v>44403</v>
      </c>
    </row>
    <row r="57" spans="1:9" x14ac:dyDescent="0.15">
      <c r="A57" s="1475"/>
      <c r="B57" s="1475"/>
      <c r="C57" s="1475"/>
      <c r="D57" s="1475"/>
      <c r="E57" s="1475"/>
      <c r="F57" s="1475"/>
      <c r="G57" s="1475"/>
      <c r="H57" s="1475"/>
      <c r="I57" s="1475"/>
    </row>
    <row r="58" spans="1:9" ht="18" customHeight="1" thickBot="1" x14ac:dyDescent="0.2">
      <c r="A58" s="1474" t="s">
        <v>1850</v>
      </c>
      <c r="B58" s="1474"/>
      <c r="C58" s="1474"/>
      <c r="D58" s="1474"/>
      <c r="E58" s="1474"/>
      <c r="F58" s="1474"/>
      <c r="G58" s="1474"/>
      <c r="H58" s="1474"/>
      <c r="I58" s="1474"/>
    </row>
    <row r="59" spans="1:9" ht="14" thickBot="1" x14ac:dyDescent="0.2">
      <c r="A59" s="93" t="s">
        <v>1492</v>
      </c>
      <c r="B59" s="93" t="s">
        <v>1493</v>
      </c>
      <c r="C59" s="93" t="s">
        <v>1494</v>
      </c>
      <c r="D59" s="93" t="s">
        <v>1495</v>
      </c>
      <c r="E59" s="93" t="s">
        <v>1496</v>
      </c>
      <c r="F59" s="93" t="s">
        <v>1497</v>
      </c>
      <c r="G59" s="93" t="s">
        <v>1498</v>
      </c>
      <c r="H59" s="93" t="s">
        <v>1499</v>
      </c>
      <c r="I59" s="93" t="s">
        <v>1500</v>
      </c>
    </row>
    <row r="60" spans="1:9" ht="15" thickBot="1" x14ac:dyDescent="0.2">
      <c r="A60" s="94" t="s">
        <v>1889</v>
      </c>
      <c r="B60" s="95" t="s">
        <v>1857</v>
      </c>
      <c r="C60" s="95"/>
      <c r="D60" s="96">
        <v>44350</v>
      </c>
      <c r="E60" s="95" t="s">
        <v>1502</v>
      </c>
      <c r="F60" s="96">
        <v>44385</v>
      </c>
      <c r="G60" s="95" t="s">
        <v>1502</v>
      </c>
      <c r="H60" s="95" t="s">
        <v>1510</v>
      </c>
      <c r="I60" s="96">
        <v>44385</v>
      </c>
    </row>
    <row r="61" spans="1:9" ht="15" thickBot="1" x14ac:dyDescent="0.2">
      <c r="A61" s="97" t="s">
        <v>1890</v>
      </c>
      <c r="B61" s="98" t="s">
        <v>1857</v>
      </c>
      <c r="C61" s="98"/>
      <c r="D61" s="99">
        <v>44375</v>
      </c>
      <c r="E61" s="98" t="s">
        <v>1502</v>
      </c>
      <c r="F61" s="99">
        <v>44383</v>
      </c>
      <c r="G61" s="98" t="s">
        <v>1502</v>
      </c>
      <c r="H61" s="98" t="s">
        <v>1510</v>
      </c>
      <c r="I61" s="99">
        <v>44383</v>
      </c>
    </row>
    <row r="62" spans="1:9" ht="15" thickBot="1" x14ac:dyDescent="0.2">
      <c r="A62" s="94" t="s">
        <v>1891</v>
      </c>
      <c r="B62" s="95" t="s">
        <v>1857</v>
      </c>
      <c r="C62" s="95"/>
      <c r="D62" s="96">
        <v>44384</v>
      </c>
      <c r="E62" s="95" t="s">
        <v>1502</v>
      </c>
      <c r="F62" s="96">
        <v>44384</v>
      </c>
      <c r="G62" s="95" t="s">
        <v>1502</v>
      </c>
      <c r="H62" s="95" t="s">
        <v>1510</v>
      </c>
      <c r="I62" s="96">
        <v>44384</v>
      </c>
    </row>
    <row r="63" spans="1:9" ht="15" thickBot="1" x14ac:dyDescent="0.2">
      <c r="A63" s="97" t="s">
        <v>1892</v>
      </c>
      <c r="B63" s="98" t="s">
        <v>1857</v>
      </c>
      <c r="C63" s="98"/>
      <c r="D63" s="99">
        <v>44384</v>
      </c>
      <c r="E63" s="98" t="s">
        <v>1502</v>
      </c>
      <c r="F63" s="99">
        <v>44384</v>
      </c>
      <c r="G63" s="98" t="s">
        <v>1502</v>
      </c>
      <c r="H63" s="98" t="s">
        <v>1510</v>
      </c>
      <c r="I63" s="99">
        <v>44384</v>
      </c>
    </row>
    <row r="64" spans="1:9" ht="15" thickBot="1" x14ac:dyDescent="0.2">
      <c r="A64" s="94" t="s">
        <v>1893</v>
      </c>
      <c r="B64" s="95" t="s">
        <v>1857</v>
      </c>
      <c r="C64" s="95"/>
      <c r="D64" s="96">
        <v>44384</v>
      </c>
      <c r="E64" s="95" t="s">
        <v>1894</v>
      </c>
      <c r="F64" s="96">
        <v>44391</v>
      </c>
      <c r="G64" s="95" t="s">
        <v>1502</v>
      </c>
      <c r="H64" s="95" t="s">
        <v>1510</v>
      </c>
      <c r="I64" s="96">
        <v>44384</v>
      </c>
    </row>
    <row r="65" spans="1:9" ht="15" thickBot="1" x14ac:dyDescent="0.2">
      <c r="A65" s="97" t="s">
        <v>1895</v>
      </c>
      <c r="B65" s="98" t="s">
        <v>1857</v>
      </c>
      <c r="C65" s="98"/>
      <c r="D65" s="99">
        <v>44384</v>
      </c>
      <c r="E65" s="98" t="s">
        <v>1502</v>
      </c>
      <c r="F65" s="99">
        <v>44386</v>
      </c>
      <c r="G65" s="98" t="s">
        <v>1502</v>
      </c>
      <c r="H65" s="98" t="s">
        <v>1510</v>
      </c>
      <c r="I65" s="99">
        <v>44386</v>
      </c>
    </row>
    <row r="66" spans="1:9" ht="15" thickBot="1" x14ac:dyDescent="0.2">
      <c r="A66" s="94" t="s">
        <v>1896</v>
      </c>
      <c r="B66" s="95" t="s">
        <v>1857</v>
      </c>
      <c r="C66" s="95"/>
      <c r="D66" s="96">
        <v>44385</v>
      </c>
      <c r="E66" s="95" t="s">
        <v>1502</v>
      </c>
      <c r="F66" s="96">
        <v>44385</v>
      </c>
      <c r="G66" s="95" t="s">
        <v>1502</v>
      </c>
      <c r="H66" s="95" t="s">
        <v>1510</v>
      </c>
      <c r="I66" s="96">
        <v>44385</v>
      </c>
    </row>
    <row r="67" spans="1:9" ht="15" thickBot="1" x14ac:dyDescent="0.2">
      <c r="A67" s="97" t="s">
        <v>1897</v>
      </c>
      <c r="B67" s="98" t="s">
        <v>1857</v>
      </c>
      <c r="C67" s="98"/>
      <c r="D67" s="99">
        <v>44385</v>
      </c>
      <c r="E67" s="98" t="s">
        <v>1502</v>
      </c>
      <c r="F67" s="99">
        <v>44385</v>
      </c>
      <c r="G67" s="98" t="s">
        <v>1502</v>
      </c>
      <c r="H67" s="98" t="s">
        <v>1510</v>
      </c>
      <c r="I67" s="99">
        <v>44385</v>
      </c>
    </row>
    <row r="68" spans="1:9" ht="15" thickBot="1" x14ac:dyDescent="0.2">
      <c r="A68" s="94" t="s">
        <v>1898</v>
      </c>
      <c r="B68" s="95" t="s">
        <v>1857</v>
      </c>
      <c r="C68" s="95"/>
      <c r="D68" s="96">
        <v>44385</v>
      </c>
      <c r="E68" s="95" t="s">
        <v>1502</v>
      </c>
      <c r="F68" s="96">
        <v>44389</v>
      </c>
      <c r="G68" s="95" t="s">
        <v>1502</v>
      </c>
      <c r="H68" s="95" t="s">
        <v>1510</v>
      </c>
      <c r="I68" s="96">
        <v>44389</v>
      </c>
    </row>
    <row r="69" spans="1:9" ht="15" thickBot="1" x14ac:dyDescent="0.2">
      <c r="A69" s="97" t="s">
        <v>1899</v>
      </c>
      <c r="B69" s="98" t="s">
        <v>1857</v>
      </c>
      <c r="C69" s="98"/>
      <c r="D69" s="99">
        <v>44385</v>
      </c>
      <c r="E69" s="98" t="s">
        <v>1502</v>
      </c>
      <c r="F69" s="99">
        <v>44385</v>
      </c>
      <c r="G69" s="98" t="s">
        <v>1502</v>
      </c>
      <c r="H69" s="98" t="s">
        <v>1510</v>
      </c>
      <c r="I69" s="99">
        <v>44385</v>
      </c>
    </row>
    <row r="70" spans="1:9" ht="15" thickBot="1" x14ac:dyDescent="0.2">
      <c r="A70" s="94" t="s">
        <v>1900</v>
      </c>
      <c r="B70" s="95" t="s">
        <v>1857</v>
      </c>
      <c r="C70" s="95"/>
      <c r="D70" s="96">
        <v>44385</v>
      </c>
      <c r="E70" s="95" t="s">
        <v>1502</v>
      </c>
      <c r="F70" s="96">
        <v>44385</v>
      </c>
      <c r="G70" s="95" t="s">
        <v>1502</v>
      </c>
      <c r="H70" s="95" t="s">
        <v>1510</v>
      </c>
      <c r="I70" s="96">
        <v>44385</v>
      </c>
    </row>
    <row r="71" spans="1:9" ht="15" thickBot="1" x14ac:dyDescent="0.2">
      <c r="A71" s="97" t="s">
        <v>1901</v>
      </c>
      <c r="B71" s="98" t="s">
        <v>1857</v>
      </c>
      <c r="C71" s="98"/>
      <c r="D71" s="99">
        <v>44385</v>
      </c>
      <c r="E71" s="98" t="s">
        <v>1502</v>
      </c>
      <c r="F71" s="99">
        <v>44385</v>
      </c>
      <c r="G71" s="98" t="s">
        <v>1502</v>
      </c>
      <c r="H71" s="98" t="s">
        <v>1510</v>
      </c>
      <c r="I71" s="99">
        <v>44385</v>
      </c>
    </row>
    <row r="72" spans="1:9" ht="15" thickBot="1" x14ac:dyDescent="0.2">
      <c r="A72" s="94" t="s">
        <v>1902</v>
      </c>
      <c r="B72" s="95" t="s">
        <v>1857</v>
      </c>
      <c r="C72" s="95"/>
      <c r="D72" s="96">
        <v>44385</v>
      </c>
      <c r="E72" s="95" t="s">
        <v>1502</v>
      </c>
      <c r="F72" s="96">
        <v>44385</v>
      </c>
      <c r="G72" s="95" t="s">
        <v>1502</v>
      </c>
      <c r="H72" s="95" t="s">
        <v>1510</v>
      </c>
      <c r="I72" s="96">
        <v>44385</v>
      </c>
    </row>
    <row r="73" spans="1:9" ht="15" thickBot="1" x14ac:dyDescent="0.2">
      <c r="A73" s="97" t="s">
        <v>1903</v>
      </c>
      <c r="B73" s="98" t="s">
        <v>1857</v>
      </c>
      <c r="C73" s="98"/>
      <c r="D73" s="99">
        <v>44385</v>
      </c>
      <c r="E73" s="98" t="s">
        <v>1894</v>
      </c>
      <c r="F73" s="99">
        <v>44391</v>
      </c>
      <c r="G73" s="98" t="s">
        <v>1502</v>
      </c>
      <c r="H73" s="98" t="s">
        <v>1510</v>
      </c>
      <c r="I73" s="99">
        <v>44385</v>
      </c>
    </row>
    <row r="74" spans="1:9" ht="15" thickBot="1" x14ac:dyDescent="0.2">
      <c r="A74" s="94" t="s">
        <v>1904</v>
      </c>
      <c r="B74" s="95" t="s">
        <v>1857</v>
      </c>
      <c r="C74" s="95"/>
      <c r="D74" s="96">
        <v>44385</v>
      </c>
      <c r="E74" s="95" t="s">
        <v>1502</v>
      </c>
      <c r="F74" s="96">
        <v>44385</v>
      </c>
      <c r="G74" s="95" t="s">
        <v>1502</v>
      </c>
      <c r="H74" s="95" t="s">
        <v>1510</v>
      </c>
      <c r="I74" s="96">
        <v>44385</v>
      </c>
    </row>
    <row r="75" spans="1:9" ht="15" thickBot="1" x14ac:dyDescent="0.2">
      <c r="A75" s="97" t="s">
        <v>1905</v>
      </c>
      <c r="B75" s="98" t="s">
        <v>1857</v>
      </c>
      <c r="C75" s="98"/>
      <c r="D75" s="99">
        <v>44385</v>
      </c>
      <c r="E75" s="98" t="s">
        <v>1502</v>
      </c>
      <c r="F75" s="99">
        <v>44385</v>
      </c>
      <c r="G75" s="98" t="s">
        <v>1502</v>
      </c>
      <c r="H75" s="98" t="s">
        <v>1510</v>
      </c>
      <c r="I75" s="99">
        <v>44385</v>
      </c>
    </row>
    <row r="76" spans="1:9" ht="15" thickBot="1" x14ac:dyDescent="0.2">
      <c r="A76" s="94" t="s">
        <v>1906</v>
      </c>
      <c r="B76" s="95" t="s">
        <v>1857</v>
      </c>
      <c r="C76" s="95"/>
      <c r="D76" s="96">
        <v>44385</v>
      </c>
      <c r="E76" s="95" t="s">
        <v>1502</v>
      </c>
      <c r="F76" s="96">
        <v>44385</v>
      </c>
      <c r="G76" s="95" t="s">
        <v>1502</v>
      </c>
      <c r="H76" s="95" t="s">
        <v>1510</v>
      </c>
      <c r="I76" s="96">
        <v>44385</v>
      </c>
    </row>
    <row r="77" spans="1:9" ht="15" thickBot="1" x14ac:dyDescent="0.2">
      <c r="A77" s="97" t="s">
        <v>1907</v>
      </c>
      <c r="B77" s="98" t="s">
        <v>1857</v>
      </c>
      <c r="C77" s="98"/>
      <c r="D77" s="99">
        <v>44385</v>
      </c>
      <c r="E77" s="98" t="s">
        <v>1502</v>
      </c>
      <c r="F77" s="99">
        <v>44385</v>
      </c>
      <c r="G77" s="98" t="s">
        <v>1502</v>
      </c>
      <c r="H77" s="98" t="s">
        <v>1510</v>
      </c>
      <c r="I77" s="99">
        <v>44385</v>
      </c>
    </row>
    <row r="78" spans="1:9" ht="15" thickBot="1" x14ac:dyDescent="0.2">
      <c r="A78" s="94" t="s">
        <v>1908</v>
      </c>
      <c r="B78" s="95" t="s">
        <v>1857</v>
      </c>
      <c r="C78" s="95"/>
      <c r="D78" s="96">
        <v>44385</v>
      </c>
      <c r="E78" s="95" t="s">
        <v>1894</v>
      </c>
      <c r="F78" s="96">
        <v>44393</v>
      </c>
      <c r="G78" s="95" t="s">
        <v>1502</v>
      </c>
      <c r="H78" s="95" t="s">
        <v>1510</v>
      </c>
      <c r="I78" s="96">
        <v>44386</v>
      </c>
    </row>
    <row r="79" spans="1:9" ht="15" thickBot="1" x14ac:dyDescent="0.2">
      <c r="A79" s="97" t="s">
        <v>1909</v>
      </c>
      <c r="B79" s="98" t="s">
        <v>1857</v>
      </c>
      <c r="C79" s="98"/>
      <c r="D79" s="99">
        <v>44386</v>
      </c>
      <c r="E79" s="98" t="s">
        <v>1502</v>
      </c>
      <c r="F79" s="99">
        <v>44393</v>
      </c>
      <c r="G79" s="98" t="s">
        <v>1502</v>
      </c>
      <c r="H79" s="98" t="s">
        <v>1510</v>
      </c>
      <c r="I79" s="99">
        <v>44393</v>
      </c>
    </row>
    <row r="80" spans="1:9" ht="15" thickBot="1" x14ac:dyDescent="0.2">
      <c r="A80" s="94" t="s">
        <v>1910</v>
      </c>
      <c r="B80" s="95" t="s">
        <v>1857</v>
      </c>
      <c r="C80" s="95"/>
      <c r="D80" s="96">
        <v>44386</v>
      </c>
      <c r="E80" s="95" t="s">
        <v>1894</v>
      </c>
      <c r="F80" s="96">
        <v>44404</v>
      </c>
      <c r="G80" s="95" t="s">
        <v>1502</v>
      </c>
      <c r="H80" s="95" t="s">
        <v>1510</v>
      </c>
      <c r="I80" s="96">
        <v>44386</v>
      </c>
    </row>
    <row r="81" spans="1:9" ht="15" thickBot="1" x14ac:dyDescent="0.2">
      <c r="A81" s="97" t="s">
        <v>1911</v>
      </c>
      <c r="B81" s="98" t="s">
        <v>1857</v>
      </c>
      <c r="C81" s="98"/>
      <c r="D81" s="99">
        <v>44389</v>
      </c>
      <c r="E81" s="98" t="s">
        <v>1502</v>
      </c>
      <c r="F81" s="99">
        <v>44393</v>
      </c>
      <c r="G81" s="98" t="s">
        <v>1502</v>
      </c>
      <c r="H81" s="98" t="s">
        <v>1510</v>
      </c>
      <c r="I81" s="99">
        <v>44393</v>
      </c>
    </row>
    <row r="82" spans="1:9" ht="15" thickBot="1" x14ac:dyDescent="0.2">
      <c r="A82" s="94" t="s">
        <v>1912</v>
      </c>
      <c r="B82" s="95" t="s">
        <v>1857</v>
      </c>
      <c r="C82" s="95"/>
      <c r="D82" s="96">
        <v>44390</v>
      </c>
      <c r="E82" s="95" t="s">
        <v>1502</v>
      </c>
      <c r="F82" s="96">
        <v>44393</v>
      </c>
      <c r="G82" s="95" t="s">
        <v>1502</v>
      </c>
      <c r="H82" s="95" t="s">
        <v>1510</v>
      </c>
      <c r="I82" s="96">
        <v>44393</v>
      </c>
    </row>
    <row r="83" spans="1:9" ht="15" thickBot="1" x14ac:dyDescent="0.2">
      <c r="A83" s="97" t="s">
        <v>1913</v>
      </c>
      <c r="B83" s="98" t="s">
        <v>1857</v>
      </c>
      <c r="C83" s="98"/>
      <c r="D83" s="99">
        <v>44390</v>
      </c>
      <c r="E83" s="98" t="s">
        <v>1502</v>
      </c>
      <c r="F83" s="99">
        <v>44393</v>
      </c>
      <c r="G83" s="98" t="s">
        <v>1502</v>
      </c>
      <c r="H83" s="98" t="s">
        <v>1510</v>
      </c>
      <c r="I83" s="99">
        <v>44393</v>
      </c>
    </row>
    <row r="84" spans="1:9" ht="15" thickBot="1" x14ac:dyDescent="0.2">
      <c r="A84" s="94" t="s">
        <v>1914</v>
      </c>
      <c r="B84" s="95" t="s">
        <v>1857</v>
      </c>
      <c r="C84" s="95"/>
      <c r="D84" s="96">
        <v>44393</v>
      </c>
      <c r="E84" s="95" t="s">
        <v>1502</v>
      </c>
      <c r="F84" s="96">
        <v>44396</v>
      </c>
      <c r="G84" s="95" t="s">
        <v>1502</v>
      </c>
      <c r="H84" s="95" t="s">
        <v>1510</v>
      </c>
      <c r="I84" s="96">
        <v>44396</v>
      </c>
    </row>
    <row r="85" spans="1:9" ht="15" thickBot="1" x14ac:dyDescent="0.2">
      <c r="A85" s="97" t="s">
        <v>1915</v>
      </c>
      <c r="B85" s="98" t="s">
        <v>1857</v>
      </c>
      <c r="C85" s="98"/>
      <c r="D85" s="99">
        <v>44393</v>
      </c>
      <c r="E85" s="98" t="s">
        <v>1502</v>
      </c>
      <c r="F85" s="99">
        <v>44399</v>
      </c>
      <c r="G85" s="98" t="s">
        <v>1502</v>
      </c>
      <c r="H85" s="98" t="s">
        <v>1510</v>
      </c>
      <c r="I85" s="99">
        <v>44399</v>
      </c>
    </row>
    <row r="86" spans="1:9" ht="15" thickBot="1" x14ac:dyDescent="0.2">
      <c r="A86" s="94" t="s">
        <v>1916</v>
      </c>
      <c r="B86" s="95" t="s">
        <v>1857</v>
      </c>
      <c r="C86" s="95"/>
      <c r="D86" s="96">
        <v>44397</v>
      </c>
      <c r="E86" s="95" t="s">
        <v>1502</v>
      </c>
      <c r="F86" s="96">
        <v>44397</v>
      </c>
      <c r="G86" s="95" t="s">
        <v>1502</v>
      </c>
      <c r="H86" s="95" t="s">
        <v>1510</v>
      </c>
      <c r="I86" s="96">
        <v>44397</v>
      </c>
    </row>
    <row r="87" spans="1:9" ht="15" thickBot="1" x14ac:dyDescent="0.2">
      <c r="A87" s="97" t="s">
        <v>1917</v>
      </c>
      <c r="B87" s="98" t="s">
        <v>1857</v>
      </c>
      <c r="C87" s="98"/>
      <c r="D87" s="99">
        <v>44397</v>
      </c>
      <c r="E87" s="98" t="s">
        <v>1502</v>
      </c>
      <c r="F87" s="99">
        <v>44397</v>
      </c>
      <c r="G87" s="98" t="s">
        <v>1502</v>
      </c>
      <c r="H87" s="98" t="s">
        <v>1510</v>
      </c>
      <c r="I87" s="99">
        <v>44397</v>
      </c>
    </row>
    <row r="88" spans="1:9" ht="15" thickBot="1" x14ac:dyDescent="0.2">
      <c r="A88" s="94" t="s">
        <v>1918</v>
      </c>
      <c r="B88" s="95" t="s">
        <v>1857</v>
      </c>
      <c r="C88" s="95"/>
      <c r="D88" s="96">
        <v>44398</v>
      </c>
      <c r="E88" s="95" t="s">
        <v>1502</v>
      </c>
      <c r="F88" s="96">
        <v>44404</v>
      </c>
      <c r="G88" s="95" t="s">
        <v>1502</v>
      </c>
      <c r="H88" s="95" t="s">
        <v>1510</v>
      </c>
      <c r="I88" s="96">
        <v>44404</v>
      </c>
    </row>
    <row r="89" spans="1:9" ht="15" thickBot="1" x14ac:dyDescent="0.2">
      <c r="A89" s="97" t="s">
        <v>1919</v>
      </c>
      <c r="B89" s="98" t="s">
        <v>1857</v>
      </c>
      <c r="C89" s="98"/>
      <c r="D89" s="99">
        <v>44400</v>
      </c>
      <c r="E89" s="98" t="s">
        <v>1502</v>
      </c>
      <c r="F89" s="99">
        <v>44400</v>
      </c>
      <c r="G89" s="98" t="s">
        <v>1502</v>
      </c>
      <c r="H89" s="98" t="s">
        <v>1510</v>
      </c>
      <c r="I89" s="99">
        <v>44400</v>
      </c>
    </row>
    <row r="90" spans="1:9" ht="15" thickBot="1" x14ac:dyDescent="0.2">
      <c r="A90" s="94" t="s">
        <v>1920</v>
      </c>
      <c r="B90" s="95" t="s">
        <v>1857</v>
      </c>
      <c r="C90" s="95"/>
      <c r="D90" s="96">
        <v>44404</v>
      </c>
      <c r="E90" s="95" t="s">
        <v>1502</v>
      </c>
      <c r="F90" s="96">
        <v>44406</v>
      </c>
      <c r="G90" s="95" t="s">
        <v>1502</v>
      </c>
      <c r="H90" s="95" t="s">
        <v>1510</v>
      </c>
      <c r="I90" s="96">
        <v>44406</v>
      </c>
    </row>
    <row r="91" spans="1:9" ht="15" thickBot="1" x14ac:dyDescent="0.2">
      <c r="A91" s="97" t="s">
        <v>1921</v>
      </c>
      <c r="B91" s="98" t="s">
        <v>1857</v>
      </c>
      <c r="C91" s="98"/>
      <c r="D91" s="99">
        <v>44405</v>
      </c>
      <c r="E91" s="98" t="s">
        <v>1502</v>
      </c>
      <c r="F91" s="99">
        <v>44405</v>
      </c>
      <c r="G91" s="98" t="s">
        <v>1502</v>
      </c>
      <c r="H91" s="98" t="s">
        <v>1510</v>
      </c>
      <c r="I91" s="99">
        <v>44405</v>
      </c>
    </row>
    <row r="92" spans="1:9" x14ac:dyDescent="0.15">
      <c r="A92" s="1475"/>
      <c r="B92" s="1475"/>
      <c r="C92" s="1475"/>
      <c r="D92" s="1475"/>
      <c r="E92" s="1475"/>
      <c r="F92" s="1475"/>
      <c r="G92" s="1475"/>
      <c r="H92" s="1475"/>
      <c r="I92" s="1475"/>
    </row>
    <row r="93" spans="1:9" ht="18" customHeight="1" thickBot="1" x14ac:dyDescent="0.2">
      <c r="A93" s="1474" t="s">
        <v>1851</v>
      </c>
      <c r="B93" s="1474"/>
      <c r="C93" s="1474"/>
      <c r="D93" s="1474"/>
      <c r="E93" s="1474"/>
      <c r="F93" s="1474"/>
      <c r="G93" s="1474"/>
      <c r="H93" s="1474"/>
      <c r="I93" s="1474"/>
    </row>
    <row r="94" spans="1:9" ht="14" thickBot="1" x14ac:dyDescent="0.2">
      <c r="A94" s="93" t="s">
        <v>1492</v>
      </c>
      <c r="B94" s="93" t="s">
        <v>1493</v>
      </c>
      <c r="C94" s="93" t="s">
        <v>1494</v>
      </c>
      <c r="D94" s="93" t="s">
        <v>1495</v>
      </c>
      <c r="E94" s="93" t="s">
        <v>1496</v>
      </c>
      <c r="F94" s="93" t="s">
        <v>1497</v>
      </c>
      <c r="G94" s="93" t="s">
        <v>1498</v>
      </c>
      <c r="H94" s="93" t="s">
        <v>1499</v>
      </c>
      <c r="I94" s="93" t="s">
        <v>1500</v>
      </c>
    </row>
    <row r="95" spans="1:9" ht="15" thickBot="1" x14ac:dyDescent="0.2">
      <c r="A95" s="94" t="s">
        <v>1922</v>
      </c>
      <c r="B95" s="95" t="s">
        <v>1857</v>
      </c>
      <c r="C95" s="95"/>
      <c r="D95" s="96">
        <v>44364</v>
      </c>
      <c r="E95" s="95" t="s">
        <v>1502</v>
      </c>
      <c r="F95" s="96">
        <v>44383</v>
      </c>
      <c r="G95" s="95" t="s">
        <v>1502</v>
      </c>
      <c r="H95" s="95" t="s">
        <v>1510</v>
      </c>
      <c r="I95" s="96">
        <v>44383</v>
      </c>
    </row>
    <row r="96" spans="1:9" ht="15" thickBot="1" x14ac:dyDescent="0.2">
      <c r="A96" s="97" t="s">
        <v>1923</v>
      </c>
      <c r="B96" s="98" t="s">
        <v>1857</v>
      </c>
      <c r="C96" s="98"/>
      <c r="D96" s="99">
        <v>44393</v>
      </c>
      <c r="E96" s="98" t="s">
        <v>1502</v>
      </c>
      <c r="F96" s="99">
        <v>44397</v>
      </c>
      <c r="G96" s="98" t="s">
        <v>1502</v>
      </c>
      <c r="H96" s="98" t="s">
        <v>1510</v>
      </c>
      <c r="I96" s="99">
        <v>44397</v>
      </c>
    </row>
    <row r="97" spans="1:9" ht="15" thickBot="1" x14ac:dyDescent="0.2">
      <c r="A97" s="94" t="s">
        <v>1924</v>
      </c>
      <c r="B97" s="95" t="s">
        <v>1857</v>
      </c>
      <c r="C97" s="95"/>
      <c r="D97" s="96">
        <v>44396</v>
      </c>
      <c r="E97" s="95" t="s">
        <v>1502</v>
      </c>
      <c r="F97" s="96">
        <v>44396</v>
      </c>
      <c r="G97" s="95" t="s">
        <v>1502</v>
      </c>
      <c r="H97" s="95" t="s">
        <v>1510</v>
      </c>
      <c r="I97" s="96">
        <v>44396</v>
      </c>
    </row>
    <row r="98" spans="1:9" x14ac:dyDescent="0.15">
      <c r="A98" s="1475"/>
      <c r="B98" s="1475"/>
      <c r="C98" s="1475"/>
      <c r="D98" s="1475"/>
      <c r="E98" s="1475"/>
      <c r="F98" s="1475"/>
      <c r="G98" s="1475"/>
      <c r="H98" s="1475"/>
      <c r="I98" s="1475"/>
    </row>
    <row r="99" spans="1:9" ht="18" customHeight="1" thickBot="1" x14ac:dyDescent="0.2">
      <c r="A99" s="1474" t="s">
        <v>1852</v>
      </c>
      <c r="B99" s="1474"/>
      <c r="C99" s="1474"/>
      <c r="D99" s="1474"/>
      <c r="E99" s="1474"/>
      <c r="F99" s="1474"/>
      <c r="G99" s="1474"/>
      <c r="H99" s="1474"/>
      <c r="I99" s="1474"/>
    </row>
    <row r="100" spans="1:9" ht="14" thickBot="1" x14ac:dyDescent="0.2">
      <c r="A100" s="93" t="s">
        <v>1492</v>
      </c>
      <c r="B100" s="93" t="s">
        <v>1493</v>
      </c>
      <c r="C100" s="93" t="s">
        <v>1494</v>
      </c>
      <c r="D100" s="93" t="s">
        <v>1495</v>
      </c>
      <c r="E100" s="93" t="s">
        <v>1496</v>
      </c>
      <c r="F100" s="93" t="s">
        <v>1497</v>
      </c>
      <c r="G100" s="93" t="s">
        <v>1498</v>
      </c>
      <c r="H100" s="93" t="s">
        <v>1499</v>
      </c>
      <c r="I100" s="93" t="s">
        <v>1500</v>
      </c>
    </row>
    <row r="101" spans="1:9" ht="15" thickBot="1" x14ac:dyDescent="0.2">
      <c r="A101" s="94" t="s">
        <v>1925</v>
      </c>
      <c r="B101" s="95" t="s">
        <v>1857</v>
      </c>
      <c r="C101" s="95"/>
      <c r="D101" s="96">
        <v>44336</v>
      </c>
      <c r="E101" s="95" t="s">
        <v>1502</v>
      </c>
      <c r="F101" s="96">
        <v>44383</v>
      </c>
      <c r="G101" s="95" t="s">
        <v>1502</v>
      </c>
      <c r="H101" s="95" t="s">
        <v>1510</v>
      </c>
      <c r="I101" s="96">
        <v>44383</v>
      </c>
    </row>
    <row r="102" spans="1:9" ht="15" thickBot="1" x14ac:dyDescent="0.2">
      <c r="A102" s="97" t="s">
        <v>1926</v>
      </c>
      <c r="B102" s="98" t="s">
        <v>1857</v>
      </c>
      <c r="C102" s="98"/>
      <c r="D102" s="99">
        <v>44364</v>
      </c>
      <c r="E102" s="98" t="s">
        <v>1502</v>
      </c>
      <c r="F102" s="99">
        <v>44392</v>
      </c>
      <c r="G102" s="98" t="s">
        <v>1502</v>
      </c>
      <c r="H102" s="98" t="s">
        <v>1510</v>
      </c>
      <c r="I102" s="99">
        <v>44392</v>
      </c>
    </row>
    <row r="103" spans="1:9" ht="15" thickBot="1" x14ac:dyDescent="0.2">
      <c r="A103" s="94" t="s">
        <v>1927</v>
      </c>
      <c r="B103" s="95" t="s">
        <v>1857</v>
      </c>
      <c r="C103" s="95"/>
      <c r="D103" s="96">
        <v>44364</v>
      </c>
      <c r="E103" s="95" t="s">
        <v>1502</v>
      </c>
      <c r="F103" s="96">
        <v>44397</v>
      </c>
      <c r="G103" s="95" t="s">
        <v>1502</v>
      </c>
      <c r="H103" s="95" t="s">
        <v>1510</v>
      </c>
      <c r="I103" s="96">
        <v>44397</v>
      </c>
    </row>
    <row r="104" spans="1:9" ht="15" thickBot="1" x14ac:dyDescent="0.2">
      <c r="A104" s="97" t="s">
        <v>1928</v>
      </c>
      <c r="B104" s="98" t="s">
        <v>1857</v>
      </c>
      <c r="C104" s="98"/>
      <c r="D104" s="99">
        <v>44372</v>
      </c>
      <c r="E104" s="98" t="s">
        <v>1502</v>
      </c>
      <c r="F104" s="99">
        <v>44378</v>
      </c>
      <c r="G104" s="98" t="s">
        <v>1502</v>
      </c>
      <c r="H104" s="98" t="s">
        <v>1510</v>
      </c>
      <c r="I104" s="99">
        <v>44378</v>
      </c>
    </row>
    <row r="105" spans="1:9" ht="15" thickBot="1" x14ac:dyDescent="0.2">
      <c r="A105" s="94" t="s">
        <v>1929</v>
      </c>
      <c r="B105" s="95" t="s">
        <v>1857</v>
      </c>
      <c r="C105" s="95"/>
      <c r="D105" s="96">
        <v>44377</v>
      </c>
      <c r="E105" s="95" t="s">
        <v>1502</v>
      </c>
      <c r="F105" s="96">
        <v>44406</v>
      </c>
      <c r="G105" s="95" t="s">
        <v>1502</v>
      </c>
      <c r="H105" s="95" t="s">
        <v>1510</v>
      </c>
      <c r="I105" s="96">
        <v>44406</v>
      </c>
    </row>
    <row r="106" spans="1:9" ht="15" thickBot="1" x14ac:dyDescent="0.2">
      <c r="A106" s="97" t="s">
        <v>1930</v>
      </c>
      <c r="B106" s="98" t="s">
        <v>1857</v>
      </c>
      <c r="C106" s="98"/>
      <c r="D106" s="99">
        <v>44377</v>
      </c>
      <c r="E106" s="98" t="s">
        <v>1502</v>
      </c>
      <c r="F106" s="99">
        <v>44378</v>
      </c>
      <c r="G106" s="98" t="s">
        <v>1502</v>
      </c>
      <c r="H106" s="98" t="s">
        <v>1510</v>
      </c>
      <c r="I106" s="99">
        <v>44378</v>
      </c>
    </row>
    <row r="107" spans="1:9" ht="15" thickBot="1" x14ac:dyDescent="0.2">
      <c r="A107" s="94" t="s">
        <v>1931</v>
      </c>
      <c r="B107" s="95" t="s">
        <v>1857</v>
      </c>
      <c r="C107" s="95"/>
      <c r="D107" s="96">
        <v>44377</v>
      </c>
      <c r="E107" s="95" t="s">
        <v>1502</v>
      </c>
      <c r="F107" s="96">
        <v>44378</v>
      </c>
      <c r="G107" s="95" t="s">
        <v>1502</v>
      </c>
      <c r="H107" s="95" t="s">
        <v>1510</v>
      </c>
      <c r="I107" s="96">
        <v>44378</v>
      </c>
    </row>
    <row r="108" spans="1:9" ht="15" thickBot="1" x14ac:dyDescent="0.2">
      <c r="A108" s="97" t="s">
        <v>1932</v>
      </c>
      <c r="B108" s="98" t="s">
        <v>1857</v>
      </c>
      <c r="C108" s="98"/>
      <c r="D108" s="99">
        <v>44377</v>
      </c>
      <c r="E108" s="98" t="s">
        <v>1894</v>
      </c>
      <c r="F108" s="99">
        <v>44384.613857407399</v>
      </c>
      <c r="G108" s="98" t="s">
        <v>1502</v>
      </c>
      <c r="H108" s="98" t="s">
        <v>1510</v>
      </c>
      <c r="I108" s="99">
        <v>44378</v>
      </c>
    </row>
    <row r="109" spans="1:9" ht="15" thickBot="1" x14ac:dyDescent="0.2">
      <c r="A109" s="94" t="s">
        <v>1933</v>
      </c>
      <c r="B109" s="95" t="s">
        <v>1857</v>
      </c>
      <c r="C109" s="95"/>
      <c r="D109" s="96">
        <v>44377</v>
      </c>
      <c r="E109" s="95" t="s">
        <v>1502</v>
      </c>
      <c r="F109" s="96">
        <v>44378</v>
      </c>
      <c r="G109" s="95" t="s">
        <v>1502</v>
      </c>
      <c r="H109" s="95" t="s">
        <v>1510</v>
      </c>
      <c r="I109" s="96">
        <v>44378</v>
      </c>
    </row>
    <row r="110" spans="1:9" ht="15" thickBot="1" x14ac:dyDescent="0.2">
      <c r="A110" s="97" t="s">
        <v>1934</v>
      </c>
      <c r="B110" s="98" t="s">
        <v>1857</v>
      </c>
      <c r="C110" s="98"/>
      <c r="D110" s="99">
        <v>44378</v>
      </c>
      <c r="E110" s="98" t="s">
        <v>1502</v>
      </c>
      <c r="F110" s="99">
        <v>44378</v>
      </c>
      <c r="G110" s="98" t="s">
        <v>1502</v>
      </c>
      <c r="H110" s="98" t="s">
        <v>1510</v>
      </c>
      <c r="I110" s="99">
        <v>44378</v>
      </c>
    </row>
    <row r="111" spans="1:9" ht="15" thickBot="1" x14ac:dyDescent="0.2">
      <c r="A111" s="94" t="s">
        <v>1935</v>
      </c>
      <c r="B111" s="95" t="s">
        <v>1857</v>
      </c>
      <c r="C111" s="95"/>
      <c r="D111" s="96">
        <v>44383</v>
      </c>
      <c r="E111" s="95" t="s">
        <v>1502</v>
      </c>
      <c r="F111" s="96">
        <v>44385</v>
      </c>
      <c r="G111" s="95" t="s">
        <v>1502</v>
      </c>
      <c r="H111" s="95" t="s">
        <v>1510</v>
      </c>
      <c r="I111" s="96">
        <v>44385</v>
      </c>
    </row>
    <row r="112" spans="1:9" ht="15" thickBot="1" x14ac:dyDescent="0.2">
      <c r="A112" s="97" t="s">
        <v>1936</v>
      </c>
      <c r="B112" s="98" t="s">
        <v>1857</v>
      </c>
      <c r="C112" s="98"/>
      <c r="D112" s="99">
        <v>44383</v>
      </c>
      <c r="E112" s="98" t="s">
        <v>1502</v>
      </c>
      <c r="F112" s="99">
        <v>44385</v>
      </c>
      <c r="G112" s="98" t="s">
        <v>1502</v>
      </c>
      <c r="H112" s="98" t="s">
        <v>1510</v>
      </c>
      <c r="I112" s="99">
        <v>44385</v>
      </c>
    </row>
    <row r="113" spans="1:9" ht="15" thickBot="1" x14ac:dyDescent="0.2">
      <c r="A113" s="94" t="s">
        <v>1937</v>
      </c>
      <c r="B113" s="95" t="s">
        <v>1857</v>
      </c>
      <c r="C113" s="95"/>
      <c r="D113" s="96">
        <v>44383</v>
      </c>
      <c r="E113" s="95" t="s">
        <v>1502</v>
      </c>
      <c r="F113" s="96">
        <v>44385</v>
      </c>
      <c r="G113" s="95" t="s">
        <v>1502</v>
      </c>
      <c r="H113" s="95" t="s">
        <v>1510</v>
      </c>
      <c r="I113" s="96">
        <v>44385</v>
      </c>
    </row>
    <row r="114" spans="1:9" ht="15" thickBot="1" x14ac:dyDescent="0.2">
      <c r="A114" s="97" t="s">
        <v>1938</v>
      </c>
      <c r="B114" s="98" t="s">
        <v>1857</v>
      </c>
      <c r="C114" s="98"/>
      <c r="D114" s="99">
        <v>44384</v>
      </c>
      <c r="E114" s="98" t="s">
        <v>1502</v>
      </c>
      <c r="F114" s="99">
        <v>44385</v>
      </c>
      <c r="G114" s="98" t="s">
        <v>1502</v>
      </c>
      <c r="H114" s="98" t="s">
        <v>1510</v>
      </c>
      <c r="I114" s="99">
        <v>44385</v>
      </c>
    </row>
    <row r="115" spans="1:9" ht="15" thickBot="1" x14ac:dyDescent="0.2">
      <c r="A115" s="94" t="s">
        <v>1939</v>
      </c>
      <c r="B115" s="95" t="s">
        <v>1857</v>
      </c>
      <c r="C115" s="95"/>
      <c r="D115" s="96">
        <v>44389</v>
      </c>
      <c r="E115" s="95" t="s">
        <v>1502</v>
      </c>
      <c r="F115" s="96">
        <v>44404</v>
      </c>
      <c r="G115" s="95" t="s">
        <v>1502</v>
      </c>
      <c r="H115" s="95" t="s">
        <v>1510</v>
      </c>
      <c r="I115" s="96">
        <v>44404</v>
      </c>
    </row>
    <row r="116" spans="1:9" ht="15" thickBot="1" x14ac:dyDescent="0.2">
      <c r="A116" s="97" t="s">
        <v>1940</v>
      </c>
      <c r="B116" s="98" t="s">
        <v>1857</v>
      </c>
      <c r="C116" s="98"/>
      <c r="D116" s="99">
        <v>44389</v>
      </c>
      <c r="E116" s="98" t="s">
        <v>1502</v>
      </c>
      <c r="F116" s="99">
        <v>44404</v>
      </c>
      <c r="G116" s="98" t="s">
        <v>1502</v>
      </c>
      <c r="H116" s="98" t="s">
        <v>1510</v>
      </c>
      <c r="I116" s="99">
        <v>44404</v>
      </c>
    </row>
    <row r="117" spans="1:9" ht="15" thickBot="1" x14ac:dyDescent="0.2">
      <c r="A117" s="94" t="s">
        <v>1941</v>
      </c>
      <c r="B117" s="95" t="s">
        <v>1857</v>
      </c>
      <c r="C117" s="95"/>
      <c r="D117" s="96">
        <v>44393</v>
      </c>
      <c r="E117" s="95" t="s">
        <v>1894</v>
      </c>
      <c r="F117" s="96">
        <v>44393</v>
      </c>
      <c r="G117" s="95" t="s">
        <v>1502</v>
      </c>
      <c r="H117" s="95" t="s">
        <v>1510</v>
      </c>
      <c r="I117" s="96">
        <v>44393</v>
      </c>
    </row>
    <row r="118" spans="1:9" ht="15" thickBot="1" x14ac:dyDescent="0.2">
      <c r="A118" s="97" t="s">
        <v>1942</v>
      </c>
      <c r="B118" s="98" t="s">
        <v>1857</v>
      </c>
      <c r="C118" s="98"/>
      <c r="D118" s="99">
        <v>44398</v>
      </c>
      <c r="E118" s="98" t="s">
        <v>1502</v>
      </c>
      <c r="F118" s="99">
        <v>44404</v>
      </c>
      <c r="G118" s="98" t="s">
        <v>1502</v>
      </c>
      <c r="H118" s="98" t="s">
        <v>1510</v>
      </c>
      <c r="I118" s="99">
        <v>44404</v>
      </c>
    </row>
    <row r="119" spans="1:9" ht="15" thickBot="1" x14ac:dyDescent="0.2">
      <c r="A119" s="94" t="s">
        <v>1943</v>
      </c>
      <c r="B119" s="95" t="s">
        <v>1857</v>
      </c>
      <c r="C119" s="95"/>
      <c r="D119" s="96">
        <v>44405</v>
      </c>
      <c r="E119" s="95" t="s">
        <v>1502</v>
      </c>
      <c r="F119" s="96">
        <v>44406</v>
      </c>
      <c r="G119" s="95" t="s">
        <v>1502</v>
      </c>
      <c r="H119" s="95" t="s">
        <v>1510</v>
      </c>
      <c r="I119" s="96">
        <v>44406</v>
      </c>
    </row>
    <row r="120" spans="1:9" x14ac:dyDescent="0.15">
      <c r="A120" s="1475"/>
      <c r="B120" s="1475"/>
      <c r="C120" s="1475"/>
      <c r="D120" s="1475"/>
      <c r="E120" s="1475"/>
      <c r="F120" s="1475"/>
      <c r="G120" s="1475"/>
      <c r="H120" s="1475"/>
      <c r="I120" s="1475"/>
    </row>
    <row r="121" spans="1:9" ht="18" customHeight="1" thickBot="1" x14ac:dyDescent="0.2">
      <c r="A121" s="1474" t="s">
        <v>1853</v>
      </c>
      <c r="B121" s="1474"/>
      <c r="C121" s="1474"/>
      <c r="D121" s="1474"/>
      <c r="E121" s="1474"/>
      <c r="F121" s="1474"/>
      <c r="G121" s="1474"/>
      <c r="H121" s="1474"/>
      <c r="I121" s="1474"/>
    </row>
    <row r="122" spans="1:9" ht="14" thickBot="1" x14ac:dyDescent="0.2">
      <c r="A122" s="93" t="s">
        <v>1492</v>
      </c>
      <c r="B122" s="93" t="s">
        <v>1493</v>
      </c>
      <c r="C122" s="93" t="s">
        <v>1494</v>
      </c>
      <c r="D122" s="93" t="s">
        <v>1495</v>
      </c>
      <c r="E122" s="93" t="s">
        <v>1496</v>
      </c>
      <c r="F122" s="93" t="s">
        <v>1497</v>
      </c>
      <c r="G122" s="93" t="s">
        <v>1498</v>
      </c>
      <c r="H122" s="93" t="s">
        <v>1499</v>
      </c>
      <c r="I122" s="93" t="s">
        <v>1500</v>
      </c>
    </row>
    <row r="123" spans="1:9" ht="15" thickBot="1" x14ac:dyDescent="0.2">
      <c r="A123" s="94" t="s">
        <v>1944</v>
      </c>
      <c r="B123" s="95" t="s">
        <v>1857</v>
      </c>
      <c r="C123" s="95"/>
      <c r="D123" s="96">
        <v>43882</v>
      </c>
      <c r="E123" s="95" t="s">
        <v>1502</v>
      </c>
      <c r="F123" s="96">
        <v>44404</v>
      </c>
      <c r="G123" s="95" t="s">
        <v>1502</v>
      </c>
      <c r="H123" s="95" t="s">
        <v>1510</v>
      </c>
      <c r="I123" s="96">
        <v>44404</v>
      </c>
    </row>
    <row r="124" spans="1:9" ht="15" thickBot="1" x14ac:dyDescent="0.2">
      <c r="A124" s="97" t="s">
        <v>1945</v>
      </c>
      <c r="B124" s="98" t="s">
        <v>1857</v>
      </c>
      <c r="C124" s="98"/>
      <c r="D124" s="99">
        <v>44011</v>
      </c>
      <c r="E124" s="98" t="s">
        <v>1502</v>
      </c>
      <c r="F124" s="99">
        <v>44390</v>
      </c>
      <c r="G124" s="98" t="s">
        <v>1502</v>
      </c>
      <c r="H124" s="98" t="s">
        <v>1510</v>
      </c>
      <c r="I124" s="99">
        <v>44390</v>
      </c>
    </row>
    <row r="125" spans="1:9" ht="15" thickBot="1" x14ac:dyDescent="0.2">
      <c r="A125" s="94" t="s">
        <v>1946</v>
      </c>
      <c r="B125" s="95" t="s">
        <v>1857</v>
      </c>
      <c r="C125" s="95"/>
      <c r="D125" s="96">
        <v>44011</v>
      </c>
      <c r="E125" s="95" t="s">
        <v>1502</v>
      </c>
      <c r="F125" s="96">
        <v>44390</v>
      </c>
      <c r="G125" s="95" t="s">
        <v>1502</v>
      </c>
      <c r="H125" s="95" t="s">
        <v>1510</v>
      </c>
      <c r="I125" s="96">
        <v>44390</v>
      </c>
    </row>
    <row r="126" spans="1:9" ht="15" thickBot="1" x14ac:dyDescent="0.2">
      <c r="A126" s="97" t="s">
        <v>1947</v>
      </c>
      <c r="B126" s="98" t="s">
        <v>1857</v>
      </c>
      <c r="C126" s="98"/>
      <c r="D126" s="99">
        <v>44154</v>
      </c>
      <c r="E126" s="98" t="s">
        <v>1948</v>
      </c>
      <c r="F126" s="99">
        <v>44393</v>
      </c>
      <c r="G126" s="98" t="s">
        <v>1502</v>
      </c>
      <c r="H126" s="98" t="s">
        <v>1510</v>
      </c>
      <c r="I126" s="99">
        <v>44392</v>
      </c>
    </row>
    <row r="127" spans="1:9" ht="15" thickBot="1" x14ac:dyDescent="0.2">
      <c r="A127" s="94" t="s">
        <v>1949</v>
      </c>
      <c r="B127" s="95" t="s">
        <v>1857</v>
      </c>
      <c r="C127" s="95" t="s">
        <v>1813</v>
      </c>
      <c r="D127" s="96">
        <v>44211</v>
      </c>
      <c r="E127" s="95" t="s">
        <v>1948</v>
      </c>
      <c r="F127" s="96">
        <v>44384</v>
      </c>
      <c r="G127" s="95" t="s">
        <v>1502</v>
      </c>
      <c r="H127" s="95" t="s">
        <v>1510</v>
      </c>
      <c r="I127" s="96">
        <v>44383</v>
      </c>
    </row>
    <row r="128" spans="1:9" ht="15" thickBot="1" x14ac:dyDescent="0.2">
      <c r="A128" s="97" t="s">
        <v>1950</v>
      </c>
      <c r="B128" s="98" t="s">
        <v>1857</v>
      </c>
      <c r="C128" s="98"/>
      <c r="D128" s="99">
        <v>44239</v>
      </c>
      <c r="E128" s="98" t="s">
        <v>1865</v>
      </c>
      <c r="F128" s="99">
        <v>44406</v>
      </c>
      <c r="G128" s="98" t="s">
        <v>1502</v>
      </c>
      <c r="H128" s="98" t="s">
        <v>1510</v>
      </c>
      <c r="I128" s="99">
        <v>44399</v>
      </c>
    </row>
    <row r="129" spans="1:9" ht="15" thickBot="1" x14ac:dyDescent="0.2">
      <c r="A129" s="94" t="s">
        <v>1951</v>
      </c>
      <c r="B129" s="95" t="s">
        <v>1857</v>
      </c>
      <c r="C129" s="95"/>
      <c r="D129" s="96">
        <v>44273</v>
      </c>
      <c r="E129" s="95" t="s">
        <v>1502</v>
      </c>
      <c r="F129" s="96">
        <v>44383</v>
      </c>
      <c r="G129" s="95" t="s">
        <v>1502</v>
      </c>
      <c r="H129" s="95" t="s">
        <v>1510</v>
      </c>
      <c r="I129" s="96">
        <v>44383</v>
      </c>
    </row>
    <row r="130" spans="1:9" ht="15" thickBot="1" x14ac:dyDescent="0.2">
      <c r="A130" s="97" t="s">
        <v>1952</v>
      </c>
      <c r="B130" s="98" t="s">
        <v>1857</v>
      </c>
      <c r="C130" s="98"/>
      <c r="D130" s="99">
        <v>44281</v>
      </c>
      <c r="E130" s="98" t="s">
        <v>1502</v>
      </c>
      <c r="F130" s="99">
        <v>44399</v>
      </c>
      <c r="G130" s="98" t="s">
        <v>1502</v>
      </c>
      <c r="H130" s="98" t="s">
        <v>1510</v>
      </c>
      <c r="I130" s="99">
        <v>44399</v>
      </c>
    </row>
    <row r="131" spans="1:9" ht="15" thickBot="1" x14ac:dyDescent="0.2">
      <c r="A131" s="94" t="s">
        <v>1953</v>
      </c>
      <c r="B131" s="95" t="s">
        <v>1857</v>
      </c>
      <c r="C131" s="95"/>
      <c r="D131" s="96">
        <v>44287</v>
      </c>
      <c r="E131" s="95" t="s">
        <v>1502</v>
      </c>
      <c r="F131" s="96">
        <v>44383</v>
      </c>
      <c r="G131" s="95" t="s">
        <v>1502</v>
      </c>
      <c r="H131" s="95" t="s">
        <v>1510</v>
      </c>
      <c r="I131" s="96">
        <v>44383</v>
      </c>
    </row>
    <row r="132" spans="1:9" ht="15" thickBot="1" x14ac:dyDescent="0.2">
      <c r="A132" s="97" t="s">
        <v>1954</v>
      </c>
      <c r="B132" s="98" t="s">
        <v>1857</v>
      </c>
      <c r="C132" s="98"/>
      <c r="D132" s="99">
        <v>44309</v>
      </c>
      <c r="E132" s="98" t="s">
        <v>1502</v>
      </c>
      <c r="F132" s="99">
        <v>44396</v>
      </c>
      <c r="G132" s="98" t="s">
        <v>1502</v>
      </c>
      <c r="H132" s="98" t="s">
        <v>1510</v>
      </c>
      <c r="I132" s="99">
        <v>44396</v>
      </c>
    </row>
    <row r="133" spans="1:9" ht="15" thickBot="1" x14ac:dyDescent="0.2">
      <c r="A133" s="94" t="s">
        <v>1955</v>
      </c>
      <c r="B133" s="95" t="s">
        <v>1857</v>
      </c>
      <c r="C133" s="95"/>
      <c r="D133" s="96">
        <v>44309</v>
      </c>
      <c r="E133" s="95" t="s">
        <v>1502</v>
      </c>
      <c r="F133" s="96">
        <v>44396</v>
      </c>
      <c r="G133" s="95" t="s">
        <v>1502</v>
      </c>
      <c r="H133" s="95" t="s">
        <v>1510</v>
      </c>
      <c r="I133" s="96">
        <v>44396</v>
      </c>
    </row>
    <row r="134" spans="1:9" ht="15" thickBot="1" x14ac:dyDescent="0.2">
      <c r="A134" s="97" t="s">
        <v>1956</v>
      </c>
      <c r="B134" s="98" t="s">
        <v>1857</v>
      </c>
      <c r="C134" s="98"/>
      <c r="D134" s="99">
        <v>44309</v>
      </c>
      <c r="E134" s="98" t="s">
        <v>1502</v>
      </c>
      <c r="F134" s="99">
        <v>44396</v>
      </c>
      <c r="G134" s="98" t="s">
        <v>1502</v>
      </c>
      <c r="H134" s="98" t="s">
        <v>1510</v>
      </c>
      <c r="I134" s="99">
        <v>44396</v>
      </c>
    </row>
    <row r="135" spans="1:9" ht="15" thickBot="1" x14ac:dyDescent="0.2">
      <c r="A135" s="94" t="s">
        <v>1957</v>
      </c>
      <c r="B135" s="95" t="s">
        <v>1857</v>
      </c>
      <c r="C135" s="95"/>
      <c r="D135" s="96">
        <v>44309</v>
      </c>
      <c r="E135" s="95" t="s">
        <v>1502</v>
      </c>
      <c r="F135" s="96">
        <v>44396</v>
      </c>
      <c r="G135" s="95" t="s">
        <v>1502</v>
      </c>
      <c r="H135" s="95" t="s">
        <v>1510</v>
      </c>
      <c r="I135" s="96">
        <v>44396</v>
      </c>
    </row>
    <row r="136" spans="1:9" ht="15" thickBot="1" x14ac:dyDescent="0.2">
      <c r="A136" s="97" t="s">
        <v>1958</v>
      </c>
      <c r="B136" s="98" t="s">
        <v>1857</v>
      </c>
      <c r="C136" s="98"/>
      <c r="D136" s="99">
        <v>44309</v>
      </c>
      <c r="E136" s="98" t="s">
        <v>1502</v>
      </c>
      <c r="F136" s="99">
        <v>44396</v>
      </c>
      <c r="G136" s="98" t="s">
        <v>1502</v>
      </c>
      <c r="H136" s="98" t="s">
        <v>1510</v>
      </c>
      <c r="I136" s="99">
        <v>44396</v>
      </c>
    </row>
    <row r="137" spans="1:9" ht="15" thickBot="1" x14ac:dyDescent="0.2">
      <c r="A137" s="94" t="s">
        <v>1959</v>
      </c>
      <c r="B137" s="95" t="s">
        <v>1857</v>
      </c>
      <c r="C137" s="95"/>
      <c r="D137" s="96">
        <v>44309</v>
      </c>
      <c r="E137" s="95" t="s">
        <v>1502</v>
      </c>
      <c r="F137" s="96">
        <v>44396</v>
      </c>
      <c r="G137" s="95" t="s">
        <v>1502</v>
      </c>
      <c r="H137" s="95" t="s">
        <v>1510</v>
      </c>
      <c r="I137" s="96">
        <v>44396</v>
      </c>
    </row>
    <row r="138" spans="1:9" ht="15" thickBot="1" x14ac:dyDescent="0.2">
      <c r="A138" s="97" t="s">
        <v>1960</v>
      </c>
      <c r="B138" s="98" t="s">
        <v>1857</v>
      </c>
      <c r="C138" s="98"/>
      <c r="D138" s="99">
        <v>44309</v>
      </c>
      <c r="E138" s="98" t="s">
        <v>1502</v>
      </c>
      <c r="F138" s="99">
        <v>44396</v>
      </c>
      <c r="G138" s="98" t="s">
        <v>1502</v>
      </c>
      <c r="H138" s="98" t="s">
        <v>1510</v>
      </c>
      <c r="I138" s="99">
        <v>44396</v>
      </c>
    </row>
    <row r="139" spans="1:9" ht="15" thickBot="1" x14ac:dyDescent="0.2">
      <c r="A139" s="94" t="s">
        <v>1961</v>
      </c>
      <c r="B139" s="95" t="s">
        <v>1857</v>
      </c>
      <c r="C139" s="95"/>
      <c r="D139" s="96">
        <v>44309</v>
      </c>
      <c r="E139" s="95" t="s">
        <v>1502</v>
      </c>
      <c r="F139" s="96">
        <v>44396</v>
      </c>
      <c r="G139" s="95" t="s">
        <v>1502</v>
      </c>
      <c r="H139" s="95" t="s">
        <v>1510</v>
      </c>
      <c r="I139" s="96">
        <v>44396</v>
      </c>
    </row>
    <row r="140" spans="1:9" ht="15" thickBot="1" x14ac:dyDescent="0.2">
      <c r="A140" s="97" t="s">
        <v>1962</v>
      </c>
      <c r="B140" s="98" t="s">
        <v>1857</v>
      </c>
      <c r="C140" s="98"/>
      <c r="D140" s="99">
        <v>44309</v>
      </c>
      <c r="E140" s="98" t="s">
        <v>1502</v>
      </c>
      <c r="F140" s="99">
        <v>44396</v>
      </c>
      <c r="G140" s="98" t="s">
        <v>1502</v>
      </c>
      <c r="H140" s="98" t="s">
        <v>1510</v>
      </c>
      <c r="I140" s="99">
        <v>44396</v>
      </c>
    </row>
    <row r="141" spans="1:9" ht="15" thickBot="1" x14ac:dyDescent="0.2">
      <c r="A141" s="94" t="s">
        <v>1963</v>
      </c>
      <c r="B141" s="95" t="s">
        <v>1857</v>
      </c>
      <c r="C141" s="95"/>
      <c r="D141" s="96">
        <v>44309</v>
      </c>
      <c r="E141" s="95" t="s">
        <v>1502</v>
      </c>
      <c r="F141" s="96">
        <v>44396</v>
      </c>
      <c r="G141" s="95" t="s">
        <v>1502</v>
      </c>
      <c r="H141" s="95" t="s">
        <v>1510</v>
      </c>
      <c r="I141" s="96">
        <v>44396</v>
      </c>
    </row>
    <row r="142" spans="1:9" ht="15" thickBot="1" x14ac:dyDescent="0.2">
      <c r="A142" s="97" t="s">
        <v>1964</v>
      </c>
      <c r="B142" s="98" t="s">
        <v>1857</v>
      </c>
      <c r="C142" s="98"/>
      <c r="D142" s="99">
        <v>44309</v>
      </c>
      <c r="E142" s="98" t="s">
        <v>1502</v>
      </c>
      <c r="F142" s="99">
        <v>44396</v>
      </c>
      <c r="G142" s="98" t="s">
        <v>1502</v>
      </c>
      <c r="H142" s="98" t="s">
        <v>1510</v>
      </c>
      <c r="I142" s="99">
        <v>44396</v>
      </c>
    </row>
    <row r="143" spans="1:9" ht="15" thickBot="1" x14ac:dyDescent="0.2">
      <c r="A143" s="94" t="s">
        <v>1965</v>
      </c>
      <c r="B143" s="95" t="s">
        <v>1857</v>
      </c>
      <c r="C143" s="95"/>
      <c r="D143" s="96">
        <v>44309</v>
      </c>
      <c r="E143" s="95" t="s">
        <v>1502</v>
      </c>
      <c r="F143" s="96">
        <v>44396</v>
      </c>
      <c r="G143" s="95" t="s">
        <v>1502</v>
      </c>
      <c r="H143" s="95" t="s">
        <v>1510</v>
      </c>
      <c r="I143" s="96">
        <v>44396</v>
      </c>
    </row>
    <row r="144" spans="1:9" ht="15" thickBot="1" x14ac:dyDescent="0.2">
      <c r="A144" s="97" t="s">
        <v>1966</v>
      </c>
      <c r="B144" s="98" t="s">
        <v>1857</v>
      </c>
      <c r="C144" s="98"/>
      <c r="D144" s="99">
        <v>44309</v>
      </c>
      <c r="E144" s="98" t="s">
        <v>1502</v>
      </c>
      <c r="F144" s="99">
        <v>44396</v>
      </c>
      <c r="G144" s="98" t="s">
        <v>1502</v>
      </c>
      <c r="H144" s="98" t="s">
        <v>1510</v>
      </c>
      <c r="I144" s="99">
        <v>44396</v>
      </c>
    </row>
    <row r="145" spans="1:9" ht="15" thickBot="1" x14ac:dyDescent="0.2">
      <c r="A145" s="94" t="s">
        <v>1967</v>
      </c>
      <c r="B145" s="95" t="s">
        <v>1857</v>
      </c>
      <c r="C145" s="95"/>
      <c r="D145" s="96">
        <v>44309</v>
      </c>
      <c r="E145" s="95" t="s">
        <v>1502</v>
      </c>
      <c r="F145" s="96">
        <v>44396</v>
      </c>
      <c r="G145" s="95" t="s">
        <v>1502</v>
      </c>
      <c r="H145" s="95" t="s">
        <v>1510</v>
      </c>
      <c r="I145" s="96">
        <v>44396</v>
      </c>
    </row>
    <row r="146" spans="1:9" ht="15" thickBot="1" x14ac:dyDescent="0.2">
      <c r="A146" s="97" t="s">
        <v>1968</v>
      </c>
      <c r="B146" s="98" t="s">
        <v>1857</v>
      </c>
      <c r="C146" s="98"/>
      <c r="D146" s="99">
        <v>44309</v>
      </c>
      <c r="E146" s="98" t="s">
        <v>1502</v>
      </c>
      <c r="F146" s="99">
        <v>44396</v>
      </c>
      <c r="G146" s="98" t="s">
        <v>1502</v>
      </c>
      <c r="H146" s="98" t="s">
        <v>1510</v>
      </c>
      <c r="I146" s="99">
        <v>44396</v>
      </c>
    </row>
    <row r="147" spans="1:9" ht="15" thickBot="1" x14ac:dyDescent="0.2">
      <c r="A147" s="94" t="s">
        <v>1969</v>
      </c>
      <c r="B147" s="95" t="s">
        <v>1857</v>
      </c>
      <c r="C147" s="95"/>
      <c r="D147" s="96">
        <v>44309</v>
      </c>
      <c r="E147" s="95" t="s">
        <v>1502</v>
      </c>
      <c r="F147" s="96">
        <v>44396</v>
      </c>
      <c r="G147" s="95" t="s">
        <v>1502</v>
      </c>
      <c r="H147" s="95" t="s">
        <v>1510</v>
      </c>
      <c r="I147" s="96">
        <v>44396</v>
      </c>
    </row>
    <row r="148" spans="1:9" ht="15" thickBot="1" x14ac:dyDescent="0.2">
      <c r="A148" s="97" t="s">
        <v>1970</v>
      </c>
      <c r="B148" s="98" t="s">
        <v>1857</v>
      </c>
      <c r="C148" s="98"/>
      <c r="D148" s="99">
        <v>44309</v>
      </c>
      <c r="E148" s="98" t="s">
        <v>1502</v>
      </c>
      <c r="F148" s="99">
        <v>44396</v>
      </c>
      <c r="G148" s="98" t="s">
        <v>1502</v>
      </c>
      <c r="H148" s="98" t="s">
        <v>1510</v>
      </c>
      <c r="I148" s="99">
        <v>44396</v>
      </c>
    </row>
    <row r="149" spans="1:9" ht="15" thickBot="1" x14ac:dyDescent="0.2">
      <c r="A149" s="94" t="s">
        <v>1971</v>
      </c>
      <c r="B149" s="95" t="s">
        <v>1857</v>
      </c>
      <c r="C149" s="95"/>
      <c r="D149" s="96">
        <v>44309</v>
      </c>
      <c r="E149" s="95" t="s">
        <v>1502</v>
      </c>
      <c r="F149" s="96">
        <v>44396</v>
      </c>
      <c r="G149" s="95" t="s">
        <v>1502</v>
      </c>
      <c r="H149" s="95" t="s">
        <v>1510</v>
      </c>
      <c r="I149" s="96">
        <v>44396</v>
      </c>
    </row>
    <row r="150" spans="1:9" ht="15" thickBot="1" x14ac:dyDescent="0.2">
      <c r="A150" s="97" t="s">
        <v>1972</v>
      </c>
      <c r="B150" s="98" t="s">
        <v>1857</v>
      </c>
      <c r="C150" s="98"/>
      <c r="D150" s="99">
        <v>44309</v>
      </c>
      <c r="E150" s="98" t="s">
        <v>1502</v>
      </c>
      <c r="F150" s="99">
        <v>44396</v>
      </c>
      <c r="G150" s="98" t="s">
        <v>1502</v>
      </c>
      <c r="H150" s="98" t="s">
        <v>1510</v>
      </c>
      <c r="I150" s="99">
        <v>44396</v>
      </c>
    </row>
    <row r="151" spans="1:9" ht="15" thickBot="1" x14ac:dyDescent="0.2">
      <c r="A151" s="94" t="s">
        <v>1973</v>
      </c>
      <c r="B151" s="95" t="s">
        <v>1857</v>
      </c>
      <c r="C151" s="95"/>
      <c r="D151" s="96">
        <v>44309</v>
      </c>
      <c r="E151" s="95" t="s">
        <v>1502</v>
      </c>
      <c r="F151" s="96">
        <v>44396</v>
      </c>
      <c r="G151" s="95" t="s">
        <v>1502</v>
      </c>
      <c r="H151" s="95" t="s">
        <v>1510</v>
      </c>
      <c r="I151" s="96">
        <v>44396</v>
      </c>
    </row>
    <row r="152" spans="1:9" ht="15" thickBot="1" x14ac:dyDescent="0.2">
      <c r="A152" s="97" t="s">
        <v>1974</v>
      </c>
      <c r="B152" s="98" t="s">
        <v>1857</v>
      </c>
      <c r="C152" s="98"/>
      <c r="D152" s="99">
        <v>44309</v>
      </c>
      <c r="E152" s="98" t="s">
        <v>1502</v>
      </c>
      <c r="F152" s="99">
        <v>44396</v>
      </c>
      <c r="G152" s="98" t="s">
        <v>1502</v>
      </c>
      <c r="H152" s="98" t="s">
        <v>1510</v>
      </c>
      <c r="I152" s="99">
        <v>44396</v>
      </c>
    </row>
    <row r="153" spans="1:9" ht="15" thickBot="1" x14ac:dyDescent="0.2">
      <c r="A153" s="94" t="s">
        <v>1975</v>
      </c>
      <c r="B153" s="95" t="s">
        <v>1857</v>
      </c>
      <c r="C153" s="95"/>
      <c r="D153" s="96">
        <v>44309</v>
      </c>
      <c r="E153" s="95" t="s">
        <v>1502</v>
      </c>
      <c r="F153" s="96">
        <v>44396</v>
      </c>
      <c r="G153" s="95" t="s">
        <v>1502</v>
      </c>
      <c r="H153" s="95" t="s">
        <v>1510</v>
      </c>
      <c r="I153" s="96">
        <v>44396</v>
      </c>
    </row>
    <row r="154" spans="1:9" ht="15" thickBot="1" x14ac:dyDescent="0.2">
      <c r="A154" s="97" t="s">
        <v>1976</v>
      </c>
      <c r="B154" s="98" t="s">
        <v>1857</v>
      </c>
      <c r="C154" s="98"/>
      <c r="D154" s="99">
        <v>44309</v>
      </c>
      <c r="E154" s="98" t="s">
        <v>1502</v>
      </c>
      <c r="F154" s="99">
        <v>44396</v>
      </c>
      <c r="G154" s="98" t="s">
        <v>1502</v>
      </c>
      <c r="H154" s="98" t="s">
        <v>1510</v>
      </c>
      <c r="I154" s="99">
        <v>44396</v>
      </c>
    </row>
    <row r="155" spans="1:9" ht="15" thickBot="1" x14ac:dyDescent="0.2">
      <c r="A155" s="94" t="s">
        <v>1977</v>
      </c>
      <c r="B155" s="95" t="s">
        <v>1857</v>
      </c>
      <c r="C155" s="95"/>
      <c r="D155" s="96">
        <v>44309</v>
      </c>
      <c r="E155" s="95" t="s">
        <v>1502</v>
      </c>
      <c r="F155" s="96">
        <v>44396</v>
      </c>
      <c r="G155" s="95" t="s">
        <v>1502</v>
      </c>
      <c r="H155" s="95" t="s">
        <v>1510</v>
      </c>
      <c r="I155" s="96">
        <v>44396</v>
      </c>
    </row>
    <row r="156" spans="1:9" ht="15" thickBot="1" x14ac:dyDescent="0.2">
      <c r="A156" s="97" t="s">
        <v>1978</v>
      </c>
      <c r="B156" s="98" t="s">
        <v>1857</v>
      </c>
      <c r="C156" s="98"/>
      <c r="D156" s="99">
        <v>44309</v>
      </c>
      <c r="E156" s="98" t="s">
        <v>1502</v>
      </c>
      <c r="F156" s="99">
        <v>44396</v>
      </c>
      <c r="G156" s="98" t="s">
        <v>1502</v>
      </c>
      <c r="H156" s="98" t="s">
        <v>1510</v>
      </c>
      <c r="I156" s="99">
        <v>44396</v>
      </c>
    </row>
    <row r="157" spans="1:9" ht="15" thickBot="1" x14ac:dyDescent="0.2">
      <c r="A157" s="94" t="s">
        <v>1979</v>
      </c>
      <c r="B157" s="95" t="s">
        <v>1857</v>
      </c>
      <c r="C157" s="95"/>
      <c r="D157" s="96">
        <v>44309</v>
      </c>
      <c r="E157" s="95" t="s">
        <v>1502</v>
      </c>
      <c r="F157" s="96">
        <v>44396</v>
      </c>
      <c r="G157" s="95" t="s">
        <v>1502</v>
      </c>
      <c r="H157" s="95" t="s">
        <v>1510</v>
      </c>
      <c r="I157" s="96">
        <v>44396</v>
      </c>
    </row>
    <row r="158" spans="1:9" ht="15" thickBot="1" x14ac:dyDescent="0.2">
      <c r="A158" s="97" t="s">
        <v>1980</v>
      </c>
      <c r="B158" s="98" t="s">
        <v>1857</v>
      </c>
      <c r="C158" s="98"/>
      <c r="D158" s="99">
        <v>44309</v>
      </c>
      <c r="E158" s="98" t="s">
        <v>1502</v>
      </c>
      <c r="F158" s="99">
        <v>44396</v>
      </c>
      <c r="G158" s="98" t="s">
        <v>1502</v>
      </c>
      <c r="H158" s="98" t="s">
        <v>1510</v>
      </c>
      <c r="I158" s="99">
        <v>44396</v>
      </c>
    </row>
    <row r="159" spans="1:9" ht="15" thickBot="1" x14ac:dyDescent="0.2">
      <c r="A159" s="94" t="s">
        <v>1981</v>
      </c>
      <c r="B159" s="95" t="s">
        <v>1857</v>
      </c>
      <c r="C159" s="95"/>
      <c r="D159" s="96">
        <v>44313</v>
      </c>
      <c r="E159" s="95" t="s">
        <v>1502</v>
      </c>
      <c r="F159" s="96">
        <v>44389</v>
      </c>
      <c r="G159" s="95" t="s">
        <v>1502</v>
      </c>
      <c r="H159" s="95" t="s">
        <v>1510</v>
      </c>
      <c r="I159" s="96">
        <v>44389</v>
      </c>
    </row>
    <row r="160" spans="1:9" ht="15" thickBot="1" x14ac:dyDescent="0.2">
      <c r="A160" s="97" t="s">
        <v>1982</v>
      </c>
      <c r="B160" s="98" t="s">
        <v>1857</v>
      </c>
      <c r="C160" s="98"/>
      <c r="D160" s="99">
        <v>44320</v>
      </c>
      <c r="E160" s="98" t="s">
        <v>1502</v>
      </c>
      <c r="F160" s="99">
        <v>44397</v>
      </c>
      <c r="G160" s="98" t="s">
        <v>1502</v>
      </c>
      <c r="H160" s="98" t="s">
        <v>1510</v>
      </c>
      <c r="I160" s="99">
        <v>44397</v>
      </c>
    </row>
    <row r="161" spans="1:9" ht="15" thickBot="1" x14ac:dyDescent="0.2">
      <c r="A161" s="94" t="s">
        <v>1983</v>
      </c>
      <c r="B161" s="95" t="s">
        <v>1857</v>
      </c>
      <c r="C161" s="95"/>
      <c r="D161" s="96">
        <v>44321</v>
      </c>
      <c r="E161" s="95" t="s">
        <v>1948</v>
      </c>
      <c r="F161" s="96">
        <v>44413</v>
      </c>
      <c r="G161" s="95" t="s">
        <v>1502</v>
      </c>
      <c r="H161" s="95" t="s">
        <v>1510</v>
      </c>
      <c r="I161" s="96">
        <v>44397</v>
      </c>
    </row>
    <row r="162" spans="1:9" ht="15" thickBot="1" x14ac:dyDescent="0.2">
      <c r="A162" s="97" t="s">
        <v>1984</v>
      </c>
      <c r="B162" s="98" t="s">
        <v>1857</v>
      </c>
      <c r="C162" s="98"/>
      <c r="D162" s="99">
        <v>44333</v>
      </c>
      <c r="E162" s="98" t="s">
        <v>1948</v>
      </c>
      <c r="F162" s="99">
        <v>44410</v>
      </c>
      <c r="G162" s="98" t="s">
        <v>1502</v>
      </c>
      <c r="H162" s="98" t="s">
        <v>1510</v>
      </c>
      <c r="I162" s="99">
        <v>44406</v>
      </c>
    </row>
    <row r="163" spans="1:9" ht="15" thickBot="1" x14ac:dyDescent="0.2">
      <c r="A163" s="94" t="s">
        <v>1985</v>
      </c>
      <c r="B163" s="95" t="s">
        <v>1857</v>
      </c>
      <c r="C163" s="95"/>
      <c r="D163" s="96">
        <v>44341</v>
      </c>
      <c r="E163" s="95" t="s">
        <v>1948</v>
      </c>
      <c r="F163" s="96">
        <v>44413</v>
      </c>
      <c r="G163" s="95" t="s">
        <v>1502</v>
      </c>
      <c r="H163" s="95" t="s">
        <v>1510</v>
      </c>
      <c r="I163" s="96">
        <v>44383</v>
      </c>
    </row>
    <row r="164" spans="1:9" ht="15" thickBot="1" x14ac:dyDescent="0.2">
      <c r="A164" s="97" t="s">
        <v>1986</v>
      </c>
      <c r="B164" s="98" t="s">
        <v>1857</v>
      </c>
      <c r="C164" s="98"/>
      <c r="D164" s="99">
        <v>44343</v>
      </c>
      <c r="E164" s="98" t="s">
        <v>1502</v>
      </c>
      <c r="F164" s="99">
        <v>44389</v>
      </c>
      <c r="G164" s="98" t="s">
        <v>1502</v>
      </c>
      <c r="H164" s="98" t="s">
        <v>1510</v>
      </c>
      <c r="I164" s="99">
        <v>44389</v>
      </c>
    </row>
    <row r="165" spans="1:9" ht="15" thickBot="1" x14ac:dyDescent="0.2">
      <c r="A165" s="94" t="s">
        <v>1987</v>
      </c>
      <c r="B165" s="95" t="s">
        <v>1857</v>
      </c>
      <c r="C165" s="95"/>
      <c r="D165" s="96">
        <v>44350</v>
      </c>
      <c r="E165" s="95" t="s">
        <v>1948</v>
      </c>
      <c r="F165" s="96">
        <v>44410</v>
      </c>
      <c r="G165" s="95" t="s">
        <v>1502</v>
      </c>
      <c r="H165" s="95" t="s">
        <v>1510</v>
      </c>
      <c r="I165" s="96">
        <v>44406</v>
      </c>
    </row>
    <row r="166" spans="1:9" ht="15" thickBot="1" x14ac:dyDescent="0.2">
      <c r="A166" s="97" t="s">
        <v>1988</v>
      </c>
      <c r="B166" s="98" t="s">
        <v>1857</v>
      </c>
      <c r="C166" s="98"/>
      <c r="D166" s="99">
        <v>44362</v>
      </c>
      <c r="E166" s="98" t="s">
        <v>1948</v>
      </c>
      <c r="F166" s="99">
        <v>44412</v>
      </c>
      <c r="G166" s="98" t="s">
        <v>1502</v>
      </c>
      <c r="H166" s="98" t="s">
        <v>1510</v>
      </c>
      <c r="I166" s="99">
        <v>44407</v>
      </c>
    </row>
    <row r="167" spans="1:9" ht="15" thickBot="1" x14ac:dyDescent="0.2">
      <c r="A167" s="94" t="s">
        <v>1989</v>
      </c>
      <c r="B167" s="95" t="s">
        <v>1857</v>
      </c>
      <c r="C167" s="95" t="s">
        <v>1813</v>
      </c>
      <c r="D167" s="96">
        <v>44369</v>
      </c>
      <c r="E167" s="95" t="s">
        <v>1948</v>
      </c>
      <c r="F167" s="96">
        <v>44405</v>
      </c>
      <c r="G167" s="95" t="s">
        <v>1502</v>
      </c>
      <c r="H167" s="95" t="s">
        <v>1510</v>
      </c>
      <c r="I167" s="96">
        <v>44392</v>
      </c>
    </row>
    <row r="168" spans="1:9" ht="15" thickBot="1" x14ac:dyDescent="0.2">
      <c r="A168" s="97" t="s">
        <v>1990</v>
      </c>
      <c r="B168" s="98" t="s">
        <v>1857</v>
      </c>
      <c r="C168" s="98"/>
      <c r="D168" s="99">
        <v>44378</v>
      </c>
      <c r="E168" s="98" t="s">
        <v>1502</v>
      </c>
      <c r="F168" s="99">
        <v>44378</v>
      </c>
      <c r="G168" s="98" t="s">
        <v>1502</v>
      </c>
      <c r="H168" s="98" t="s">
        <v>1510</v>
      </c>
      <c r="I168" s="99">
        <v>44378</v>
      </c>
    </row>
    <row r="169" spans="1:9" ht="15" thickBot="1" x14ac:dyDescent="0.2">
      <c r="A169" s="94" t="s">
        <v>1991</v>
      </c>
      <c r="B169" s="95" t="s">
        <v>1857</v>
      </c>
      <c r="C169" s="95"/>
      <c r="D169" s="96">
        <v>44378</v>
      </c>
      <c r="E169" s="95" t="s">
        <v>1502</v>
      </c>
      <c r="F169" s="96">
        <v>44378</v>
      </c>
      <c r="G169" s="95" t="s">
        <v>1502</v>
      </c>
      <c r="H169" s="95" t="s">
        <v>1510</v>
      </c>
      <c r="I169" s="96">
        <v>44378</v>
      </c>
    </row>
    <row r="170" spans="1:9" ht="15" thickBot="1" x14ac:dyDescent="0.2">
      <c r="A170" s="97" t="s">
        <v>1992</v>
      </c>
      <c r="B170" s="98" t="s">
        <v>1857</v>
      </c>
      <c r="C170" s="98"/>
      <c r="D170" s="99">
        <v>44378</v>
      </c>
      <c r="E170" s="98" t="s">
        <v>1502</v>
      </c>
      <c r="F170" s="99">
        <v>44378</v>
      </c>
      <c r="G170" s="98" t="s">
        <v>1502</v>
      </c>
      <c r="H170" s="98" t="s">
        <v>1510</v>
      </c>
      <c r="I170" s="99">
        <v>44378</v>
      </c>
    </row>
    <row r="171" spans="1:9" ht="15" thickBot="1" x14ac:dyDescent="0.2">
      <c r="A171" s="94" t="s">
        <v>1993</v>
      </c>
      <c r="B171" s="95" t="s">
        <v>1857</v>
      </c>
      <c r="C171" s="95"/>
      <c r="D171" s="96">
        <v>44378</v>
      </c>
      <c r="E171" s="95" t="s">
        <v>1948</v>
      </c>
      <c r="F171" s="96">
        <v>44378</v>
      </c>
      <c r="G171" s="95" t="s">
        <v>1502</v>
      </c>
      <c r="H171" s="95" t="s">
        <v>1510</v>
      </c>
      <c r="I171" s="96">
        <v>44378</v>
      </c>
    </row>
    <row r="172" spans="1:9" ht="15" thickBot="1" x14ac:dyDescent="0.2">
      <c r="A172" s="97" t="s">
        <v>1994</v>
      </c>
      <c r="B172" s="98" t="s">
        <v>1857</v>
      </c>
      <c r="C172" s="98"/>
      <c r="D172" s="99">
        <v>44378</v>
      </c>
      <c r="E172" s="98" t="s">
        <v>1502</v>
      </c>
      <c r="F172" s="99">
        <v>44378</v>
      </c>
      <c r="G172" s="98" t="s">
        <v>1502</v>
      </c>
      <c r="H172" s="98" t="s">
        <v>1510</v>
      </c>
      <c r="I172" s="99">
        <v>44378</v>
      </c>
    </row>
    <row r="173" spans="1:9" ht="15" thickBot="1" x14ac:dyDescent="0.2">
      <c r="A173" s="94" t="s">
        <v>1995</v>
      </c>
      <c r="B173" s="95" t="s">
        <v>1857</v>
      </c>
      <c r="C173" s="95"/>
      <c r="D173" s="96">
        <v>44383</v>
      </c>
      <c r="E173" s="95" t="s">
        <v>1502</v>
      </c>
      <c r="F173" s="96">
        <v>44389</v>
      </c>
      <c r="G173" s="95" t="s">
        <v>1502</v>
      </c>
      <c r="H173" s="95" t="s">
        <v>1510</v>
      </c>
      <c r="I173" s="96">
        <v>44389</v>
      </c>
    </row>
    <row r="174" spans="1:9" ht="15" thickBot="1" x14ac:dyDescent="0.2">
      <c r="A174" s="97" t="s">
        <v>1996</v>
      </c>
      <c r="B174" s="98" t="s">
        <v>1857</v>
      </c>
      <c r="C174" s="98"/>
      <c r="D174" s="99">
        <v>44384</v>
      </c>
      <c r="E174" s="98" t="s">
        <v>1502</v>
      </c>
      <c r="F174" s="99">
        <v>44384</v>
      </c>
      <c r="G174" s="98" t="s">
        <v>1502</v>
      </c>
      <c r="H174" s="98" t="s">
        <v>1510</v>
      </c>
      <c r="I174" s="99">
        <v>44384</v>
      </c>
    </row>
    <row r="175" spans="1:9" ht="15" thickBot="1" x14ac:dyDescent="0.2">
      <c r="A175" s="94" t="s">
        <v>1997</v>
      </c>
      <c r="B175" s="95" t="s">
        <v>1857</v>
      </c>
      <c r="C175" s="95"/>
      <c r="D175" s="96">
        <v>44384</v>
      </c>
      <c r="E175" s="95" t="s">
        <v>1502</v>
      </c>
      <c r="F175" s="96">
        <v>44399</v>
      </c>
      <c r="G175" s="95" t="s">
        <v>1502</v>
      </c>
      <c r="H175" s="95" t="s">
        <v>1510</v>
      </c>
      <c r="I175" s="96">
        <v>44399</v>
      </c>
    </row>
    <row r="176" spans="1:9" ht="15" thickBot="1" x14ac:dyDescent="0.2">
      <c r="A176" s="97" t="s">
        <v>1998</v>
      </c>
      <c r="B176" s="98" t="s">
        <v>1857</v>
      </c>
      <c r="C176" s="98"/>
      <c r="D176" s="99">
        <v>44384</v>
      </c>
      <c r="E176" s="98" t="s">
        <v>1948</v>
      </c>
      <c r="F176" s="99">
        <v>44392</v>
      </c>
      <c r="G176" s="98" t="s">
        <v>1502</v>
      </c>
      <c r="H176" s="98" t="s">
        <v>1510</v>
      </c>
      <c r="I176" s="99">
        <v>44389</v>
      </c>
    </row>
    <row r="177" spans="1:9" ht="15" thickBot="1" x14ac:dyDescent="0.2">
      <c r="A177" s="94" t="s">
        <v>1999</v>
      </c>
      <c r="B177" s="95" t="s">
        <v>1857</v>
      </c>
      <c r="C177" s="95"/>
      <c r="D177" s="96">
        <v>44384</v>
      </c>
      <c r="E177" s="95" t="s">
        <v>1948</v>
      </c>
      <c r="F177" s="96">
        <v>44417</v>
      </c>
      <c r="G177" s="95" t="s">
        <v>1502</v>
      </c>
      <c r="H177" s="95" t="s">
        <v>1510</v>
      </c>
      <c r="I177" s="96">
        <v>44405</v>
      </c>
    </row>
    <row r="178" spans="1:9" ht="15" thickBot="1" x14ac:dyDescent="0.2">
      <c r="A178" s="97" t="s">
        <v>2000</v>
      </c>
      <c r="B178" s="98" t="s">
        <v>1857</v>
      </c>
      <c r="C178" s="98"/>
      <c r="D178" s="99">
        <v>44384</v>
      </c>
      <c r="E178" s="98" t="s">
        <v>1502</v>
      </c>
      <c r="F178" s="99">
        <v>44400</v>
      </c>
      <c r="G178" s="98" t="s">
        <v>1502</v>
      </c>
      <c r="H178" s="98" t="s">
        <v>1510</v>
      </c>
      <c r="I178" s="99">
        <v>44400</v>
      </c>
    </row>
    <row r="179" spans="1:9" ht="15" thickBot="1" x14ac:dyDescent="0.2">
      <c r="A179" s="94" t="s">
        <v>2001</v>
      </c>
      <c r="B179" s="95" t="s">
        <v>1857</v>
      </c>
      <c r="C179" s="95"/>
      <c r="D179" s="96">
        <v>44385</v>
      </c>
      <c r="E179" s="95" t="s">
        <v>1948</v>
      </c>
      <c r="F179" s="96">
        <v>44410</v>
      </c>
      <c r="G179" s="95" t="s">
        <v>1502</v>
      </c>
      <c r="H179" s="95" t="s">
        <v>1510</v>
      </c>
      <c r="I179" s="96">
        <v>44406</v>
      </c>
    </row>
    <row r="180" spans="1:9" ht="15" thickBot="1" x14ac:dyDescent="0.2">
      <c r="A180" s="97" t="s">
        <v>2002</v>
      </c>
      <c r="B180" s="98" t="s">
        <v>1857</v>
      </c>
      <c r="C180" s="98"/>
      <c r="D180" s="99">
        <v>44386</v>
      </c>
      <c r="E180" s="98" t="s">
        <v>1948</v>
      </c>
      <c r="F180" s="99">
        <v>44386</v>
      </c>
      <c r="G180" s="98" t="s">
        <v>1502</v>
      </c>
      <c r="H180" s="98" t="s">
        <v>1510</v>
      </c>
      <c r="I180" s="99">
        <v>44386</v>
      </c>
    </row>
    <row r="181" spans="1:9" ht="15" thickBot="1" x14ac:dyDescent="0.2">
      <c r="A181" s="94" t="s">
        <v>2003</v>
      </c>
      <c r="B181" s="95" t="s">
        <v>1857</v>
      </c>
      <c r="C181" s="95"/>
      <c r="D181" s="96">
        <v>44386</v>
      </c>
      <c r="E181" s="95" t="s">
        <v>1948</v>
      </c>
      <c r="F181" s="96">
        <v>44390</v>
      </c>
      <c r="G181" s="95" t="s">
        <v>1502</v>
      </c>
      <c r="H181" s="95" t="s">
        <v>1510</v>
      </c>
      <c r="I181" s="96">
        <v>44386</v>
      </c>
    </row>
    <row r="182" spans="1:9" ht="15" thickBot="1" x14ac:dyDescent="0.2">
      <c r="A182" s="97" t="s">
        <v>2004</v>
      </c>
      <c r="B182" s="98" t="s">
        <v>1857</v>
      </c>
      <c r="C182" s="98"/>
      <c r="D182" s="99">
        <v>44386</v>
      </c>
      <c r="E182" s="98" t="s">
        <v>1502</v>
      </c>
      <c r="F182" s="99">
        <v>44386</v>
      </c>
      <c r="G182" s="98" t="s">
        <v>1502</v>
      </c>
      <c r="H182" s="98" t="s">
        <v>1510</v>
      </c>
      <c r="I182" s="99">
        <v>44386</v>
      </c>
    </row>
    <row r="183" spans="1:9" ht="15" thickBot="1" x14ac:dyDescent="0.2">
      <c r="A183" s="94" t="s">
        <v>2005</v>
      </c>
      <c r="B183" s="95" t="s">
        <v>1857</v>
      </c>
      <c r="C183" s="95"/>
      <c r="D183" s="96">
        <v>44389</v>
      </c>
      <c r="E183" s="95" t="s">
        <v>1502</v>
      </c>
      <c r="F183" s="96">
        <v>44404</v>
      </c>
      <c r="G183" s="95" t="s">
        <v>1502</v>
      </c>
      <c r="H183" s="95" t="s">
        <v>1510</v>
      </c>
      <c r="I183" s="96">
        <v>44404</v>
      </c>
    </row>
    <row r="184" spans="1:9" ht="15" thickBot="1" x14ac:dyDescent="0.2">
      <c r="A184" s="97" t="s">
        <v>2006</v>
      </c>
      <c r="B184" s="98" t="s">
        <v>1857</v>
      </c>
      <c r="C184" s="98"/>
      <c r="D184" s="99">
        <v>44390</v>
      </c>
      <c r="E184" s="98" t="s">
        <v>1502</v>
      </c>
      <c r="F184" s="99">
        <v>44390</v>
      </c>
      <c r="G184" s="98" t="s">
        <v>1502</v>
      </c>
      <c r="H184" s="98" t="s">
        <v>1510</v>
      </c>
      <c r="I184" s="99">
        <v>44390</v>
      </c>
    </row>
    <row r="185" spans="1:9" ht="15" thickBot="1" x14ac:dyDescent="0.2">
      <c r="A185" s="94" t="s">
        <v>2007</v>
      </c>
      <c r="B185" s="95" t="s">
        <v>1857</v>
      </c>
      <c r="C185" s="95"/>
      <c r="D185" s="96">
        <v>44390</v>
      </c>
      <c r="E185" s="95" t="s">
        <v>1502</v>
      </c>
      <c r="F185" s="96">
        <v>44390</v>
      </c>
      <c r="G185" s="95" t="s">
        <v>1502</v>
      </c>
      <c r="H185" s="95" t="s">
        <v>1510</v>
      </c>
      <c r="I185" s="96">
        <v>44390</v>
      </c>
    </row>
    <row r="186" spans="1:9" ht="15" thickBot="1" x14ac:dyDescent="0.2">
      <c r="A186" s="97" t="s">
        <v>2008</v>
      </c>
      <c r="B186" s="98" t="s">
        <v>1857</v>
      </c>
      <c r="C186" s="98"/>
      <c r="D186" s="99">
        <v>44390</v>
      </c>
      <c r="E186" s="98" t="s">
        <v>1502</v>
      </c>
      <c r="F186" s="99">
        <v>44390</v>
      </c>
      <c r="G186" s="98" t="s">
        <v>1502</v>
      </c>
      <c r="H186" s="98" t="s">
        <v>1510</v>
      </c>
      <c r="I186" s="99">
        <v>44390</v>
      </c>
    </row>
    <row r="187" spans="1:9" ht="15" thickBot="1" x14ac:dyDescent="0.2">
      <c r="A187" s="94" t="s">
        <v>2009</v>
      </c>
      <c r="B187" s="95" t="s">
        <v>1857</v>
      </c>
      <c r="C187" s="95"/>
      <c r="D187" s="96">
        <v>44390</v>
      </c>
      <c r="E187" s="95" t="s">
        <v>1502</v>
      </c>
      <c r="F187" s="96">
        <v>44390</v>
      </c>
      <c r="G187" s="95" t="s">
        <v>1502</v>
      </c>
      <c r="H187" s="95" t="s">
        <v>1510</v>
      </c>
      <c r="I187" s="96">
        <v>44390</v>
      </c>
    </row>
    <row r="188" spans="1:9" ht="15" thickBot="1" x14ac:dyDescent="0.2">
      <c r="A188" s="97" t="s">
        <v>2010</v>
      </c>
      <c r="B188" s="98" t="s">
        <v>1857</v>
      </c>
      <c r="C188" s="98"/>
      <c r="D188" s="99">
        <v>44390</v>
      </c>
      <c r="E188" s="98" t="s">
        <v>1502</v>
      </c>
      <c r="F188" s="99">
        <v>44390</v>
      </c>
      <c r="G188" s="98" t="s">
        <v>1502</v>
      </c>
      <c r="H188" s="98" t="s">
        <v>1510</v>
      </c>
      <c r="I188" s="99">
        <v>44390</v>
      </c>
    </row>
    <row r="189" spans="1:9" ht="15" thickBot="1" x14ac:dyDescent="0.2">
      <c r="A189" s="94" t="s">
        <v>2011</v>
      </c>
      <c r="B189" s="95" t="s">
        <v>1857</v>
      </c>
      <c r="C189" s="95"/>
      <c r="D189" s="96">
        <v>44390</v>
      </c>
      <c r="E189" s="95" t="s">
        <v>1502</v>
      </c>
      <c r="F189" s="96">
        <v>44398</v>
      </c>
      <c r="G189" s="95" t="s">
        <v>1502</v>
      </c>
      <c r="H189" s="95" t="s">
        <v>1510</v>
      </c>
      <c r="I189" s="96">
        <v>44398</v>
      </c>
    </row>
    <row r="190" spans="1:9" ht="15" thickBot="1" x14ac:dyDescent="0.2">
      <c r="A190" s="97" t="s">
        <v>2012</v>
      </c>
      <c r="B190" s="98" t="s">
        <v>1857</v>
      </c>
      <c r="C190" s="98"/>
      <c r="D190" s="99">
        <v>44390</v>
      </c>
      <c r="E190" s="98" t="s">
        <v>1502</v>
      </c>
      <c r="F190" s="99">
        <v>44398</v>
      </c>
      <c r="G190" s="98" t="s">
        <v>1502</v>
      </c>
      <c r="H190" s="98" t="s">
        <v>1510</v>
      </c>
      <c r="I190" s="99">
        <v>44398</v>
      </c>
    </row>
    <row r="191" spans="1:9" ht="15" thickBot="1" x14ac:dyDescent="0.2">
      <c r="A191" s="94" t="s">
        <v>2013</v>
      </c>
      <c r="B191" s="95" t="s">
        <v>1857</v>
      </c>
      <c r="C191" s="95"/>
      <c r="D191" s="96">
        <v>44390</v>
      </c>
      <c r="E191" s="95" t="s">
        <v>1502</v>
      </c>
      <c r="F191" s="96">
        <v>44398</v>
      </c>
      <c r="G191" s="95" t="s">
        <v>1502</v>
      </c>
      <c r="H191" s="95" t="s">
        <v>1510</v>
      </c>
      <c r="I191" s="96">
        <v>44398</v>
      </c>
    </row>
    <row r="192" spans="1:9" ht="15" thickBot="1" x14ac:dyDescent="0.2">
      <c r="A192" s="97" t="s">
        <v>2014</v>
      </c>
      <c r="B192" s="98" t="s">
        <v>1857</v>
      </c>
      <c r="C192" s="98"/>
      <c r="D192" s="99">
        <v>44390</v>
      </c>
      <c r="E192" s="98" t="s">
        <v>1502</v>
      </c>
      <c r="F192" s="99">
        <v>44398</v>
      </c>
      <c r="G192" s="98" t="s">
        <v>1502</v>
      </c>
      <c r="H192" s="98" t="s">
        <v>1510</v>
      </c>
      <c r="I192" s="99">
        <v>44398</v>
      </c>
    </row>
    <row r="193" spans="1:9" ht="15" thickBot="1" x14ac:dyDescent="0.2">
      <c r="A193" s="94" t="s">
        <v>2015</v>
      </c>
      <c r="B193" s="95" t="s">
        <v>1857</v>
      </c>
      <c r="C193" s="95"/>
      <c r="D193" s="96">
        <v>44396</v>
      </c>
      <c r="E193" s="95" t="s">
        <v>1502</v>
      </c>
      <c r="F193" s="96">
        <v>44396</v>
      </c>
      <c r="G193" s="95" t="s">
        <v>1502</v>
      </c>
      <c r="H193" s="95" t="s">
        <v>1510</v>
      </c>
      <c r="I193" s="96">
        <v>44396</v>
      </c>
    </row>
    <row r="194" spans="1:9" ht="15" thickBot="1" x14ac:dyDescent="0.2">
      <c r="A194" s="97" t="s">
        <v>2016</v>
      </c>
      <c r="B194" s="98" t="s">
        <v>1857</v>
      </c>
      <c r="C194" s="98"/>
      <c r="D194" s="99">
        <v>44398</v>
      </c>
      <c r="E194" s="98" t="s">
        <v>1502</v>
      </c>
      <c r="F194" s="99">
        <v>44404</v>
      </c>
      <c r="G194" s="98" t="s">
        <v>1502</v>
      </c>
      <c r="H194" s="98" t="s">
        <v>1510</v>
      </c>
      <c r="I194" s="99">
        <v>44404</v>
      </c>
    </row>
    <row r="195" spans="1:9" ht="15" thickBot="1" x14ac:dyDescent="0.2">
      <c r="A195" s="94" t="s">
        <v>2017</v>
      </c>
      <c r="B195" s="95" t="s">
        <v>1857</v>
      </c>
      <c r="C195" s="95"/>
      <c r="D195" s="96">
        <v>44398.000009606498</v>
      </c>
      <c r="E195" s="95" t="s">
        <v>1502</v>
      </c>
      <c r="F195" s="96">
        <v>44404</v>
      </c>
      <c r="G195" s="95" t="s">
        <v>1502</v>
      </c>
      <c r="H195" s="95" t="s">
        <v>1510</v>
      </c>
      <c r="I195" s="96">
        <v>44404</v>
      </c>
    </row>
    <row r="196" spans="1:9" ht="15" thickBot="1" x14ac:dyDescent="0.2">
      <c r="A196" s="97" t="s">
        <v>2018</v>
      </c>
      <c r="B196" s="98" t="s">
        <v>1857</v>
      </c>
      <c r="C196" s="98"/>
      <c r="D196" s="99">
        <v>44398.000002661996</v>
      </c>
      <c r="E196" s="98" t="s">
        <v>1502</v>
      </c>
      <c r="F196" s="99">
        <v>44404</v>
      </c>
      <c r="G196" s="98" t="s">
        <v>1502</v>
      </c>
      <c r="H196" s="98" t="s">
        <v>1510</v>
      </c>
      <c r="I196" s="99">
        <v>44404</v>
      </c>
    </row>
    <row r="197" spans="1:9" ht="15" thickBot="1" x14ac:dyDescent="0.2">
      <c r="A197" s="94" t="s">
        <v>2019</v>
      </c>
      <c r="B197" s="95" t="s">
        <v>1857</v>
      </c>
      <c r="C197" s="95"/>
      <c r="D197" s="96">
        <v>44398.000001932902</v>
      </c>
      <c r="E197" s="95" t="s">
        <v>1502</v>
      </c>
      <c r="F197" s="96">
        <v>44404</v>
      </c>
      <c r="G197" s="95" t="s">
        <v>1502</v>
      </c>
      <c r="H197" s="95" t="s">
        <v>1510</v>
      </c>
      <c r="I197" s="96">
        <v>44404</v>
      </c>
    </row>
    <row r="198" spans="1:9" ht="15" thickBot="1" x14ac:dyDescent="0.2">
      <c r="A198" s="97" t="s">
        <v>2020</v>
      </c>
      <c r="B198" s="98" t="s">
        <v>1857</v>
      </c>
      <c r="C198" s="98"/>
      <c r="D198" s="99">
        <v>44398.000006099501</v>
      </c>
      <c r="E198" s="98" t="s">
        <v>1502</v>
      </c>
      <c r="F198" s="99">
        <v>44404</v>
      </c>
      <c r="G198" s="98" t="s">
        <v>1502</v>
      </c>
      <c r="H198" s="98" t="s">
        <v>1510</v>
      </c>
      <c r="I198" s="99">
        <v>44404</v>
      </c>
    </row>
    <row r="199" spans="1:9" ht="15" thickBot="1" x14ac:dyDescent="0.2">
      <c r="A199" s="94" t="s">
        <v>2021</v>
      </c>
      <c r="B199" s="95" t="s">
        <v>1857</v>
      </c>
      <c r="C199" s="95"/>
      <c r="D199" s="96">
        <v>44398.000008449097</v>
      </c>
      <c r="E199" s="95" t="s">
        <v>1502</v>
      </c>
      <c r="F199" s="96">
        <v>44404</v>
      </c>
      <c r="G199" s="95" t="s">
        <v>1502</v>
      </c>
      <c r="H199" s="95" t="s">
        <v>1510</v>
      </c>
      <c r="I199" s="96">
        <v>44404</v>
      </c>
    </row>
    <row r="200" spans="1:9" ht="15" thickBot="1" x14ac:dyDescent="0.2">
      <c r="A200" s="97" t="s">
        <v>2022</v>
      </c>
      <c r="B200" s="98" t="s">
        <v>1857</v>
      </c>
      <c r="C200" s="98"/>
      <c r="D200" s="99">
        <v>44398.000009224503</v>
      </c>
      <c r="E200" s="98" t="s">
        <v>1502</v>
      </c>
      <c r="F200" s="99">
        <v>44404</v>
      </c>
      <c r="G200" s="98" t="s">
        <v>1502</v>
      </c>
      <c r="H200" s="98" t="s">
        <v>1510</v>
      </c>
      <c r="I200" s="99">
        <v>44404</v>
      </c>
    </row>
    <row r="201" spans="1:9" ht="15" thickBot="1" x14ac:dyDescent="0.2">
      <c r="A201" s="94" t="s">
        <v>2023</v>
      </c>
      <c r="B201" s="95" t="s">
        <v>1857</v>
      </c>
      <c r="C201" s="95"/>
      <c r="D201" s="96">
        <v>44398.0000033912</v>
      </c>
      <c r="E201" s="95" t="s">
        <v>1502</v>
      </c>
      <c r="F201" s="96">
        <v>44404</v>
      </c>
      <c r="G201" s="95" t="s">
        <v>1502</v>
      </c>
      <c r="H201" s="95" t="s">
        <v>1510</v>
      </c>
      <c r="I201" s="96">
        <v>44404</v>
      </c>
    </row>
    <row r="202" spans="1:9" ht="15" thickBot="1" x14ac:dyDescent="0.2">
      <c r="A202" s="97" t="s">
        <v>2024</v>
      </c>
      <c r="B202" s="98" t="s">
        <v>1857</v>
      </c>
      <c r="C202" s="98"/>
      <c r="D202" s="99">
        <v>44398.000004398098</v>
      </c>
      <c r="E202" s="98" t="s">
        <v>1502</v>
      </c>
      <c r="F202" s="99">
        <v>44404</v>
      </c>
      <c r="G202" s="98" t="s">
        <v>1502</v>
      </c>
      <c r="H202" s="98" t="s">
        <v>1510</v>
      </c>
      <c r="I202" s="99">
        <v>44404</v>
      </c>
    </row>
    <row r="203" spans="1:9" ht="15" thickBot="1" x14ac:dyDescent="0.2">
      <c r="A203" s="94" t="s">
        <v>2025</v>
      </c>
      <c r="B203" s="95" t="s">
        <v>1857</v>
      </c>
      <c r="C203" s="95"/>
      <c r="D203" s="96">
        <v>44398.000010150499</v>
      </c>
      <c r="E203" s="95" t="s">
        <v>1502</v>
      </c>
      <c r="F203" s="96">
        <v>44404</v>
      </c>
      <c r="G203" s="95" t="s">
        <v>1502</v>
      </c>
      <c r="H203" s="95" t="s">
        <v>1510</v>
      </c>
      <c r="I203" s="96">
        <v>44404</v>
      </c>
    </row>
    <row r="204" spans="1:9" ht="15" thickBot="1" x14ac:dyDescent="0.2">
      <c r="A204" s="97" t="s">
        <v>2026</v>
      </c>
      <c r="B204" s="98" t="s">
        <v>1857</v>
      </c>
      <c r="C204" s="98"/>
      <c r="D204" s="99">
        <v>44398.000002465298</v>
      </c>
      <c r="E204" s="98" t="s">
        <v>1502</v>
      </c>
      <c r="F204" s="99">
        <v>44404</v>
      </c>
      <c r="G204" s="98" t="s">
        <v>1502</v>
      </c>
      <c r="H204" s="98" t="s">
        <v>1510</v>
      </c>
      <c r="I204" s="99">
        <v>44404</v>
      </c>
    </row>
    <row r="205" spans="1:9" ht="15" thickBot="1" x14ac:dyDescent="0.2">
      <c r="A205" s="94" t="s">
        <v>2027</v>
      </c>
      <c r="B205" s="95" t="s">
        <v>1857</v>
      </c>
      <c r="C205" s="95"/>
      <c r="D205" s="96">
        <v>44398.000006284703</v>
      </c>
      <c r="E205" s="95" t="s">
        <v>1502</v>
      </c>
      <c r="F205" s="96">
        <v>44404</v>
      </c>
      <c r="G205" s="95" t="s">
        <v>1502</v>
      </c>
      <c r="H205" s="95" t="s">
        <v>1510</v>
      </c>
      <c r="I205" s="96">
        <v>44404</v>
      </c>
    </row>
    <row r="206" spans="1:9" ht="15" thickBot="1" x14ac:dyDescent="0.2">
      <c r="A206" s="97" t="s">
        <v>2028</v>
      </c>
      <c r="B206" s="98" t="s">
        <v>1857</v>
      </c>
      <c r="C206" s="98"/>
      <c r="D206" s="99">
        <v>44398.000010879601</v>
      </c>
      <c r="E206" s="98" t="s">
        <v>1502</v>
      </c>
      <c r="F206" s="99">
        <v>44404</v>
      </c>
      <c r="G206" s="98" t="s">
        <v>1502</v>
      </c>
      <c r="H206" s="98" t="s">
        <v>1510</v>
      </c>
      <c r="I206" s="99">
        <v>44404</v>
      </c>
    </row>
    <row r="207" spans="1:9" ht="15" thickBot="1" x14ac:dyDescent="0.2">
      <c r="A207" s="94" t="s">
        <v>2029</v>
      </c>
      <c r="B207" s="95" t="s">
        <v>1857</v>
      </c>
      <c r="C207" s="95"/>
      <c r="D207" s="96">
        <v>44398.000010300901</v>
      </c>
      <c r="E207" s="95" t="s">
        <v>1502</v>
      </c>
      <c r="F207" s="96">
        <v>44404</v>
      </c>
      <c r="G207" s="95" t="s">
        <v>1502</v>
      </c>
      <c r="H207" s="95" t="s">
        <v>1510</v>
      </c>
      <c r="I207" s="96">
        <v>44404</v>
      </c>
    </row>
    <row r="208" spans="1:9" ht="15" thickBot="1" x14ac:dyDescent="0.2">
      <c r="A208" s="97" t="s">
        <v>2030</v>
      </c>
      <c r="B208" s="98" t="s">
        <v>1857</v>
      </c>
      <c r="C208" s="98"/>
      <c r="D208" s="99">
        <v>44398.000003900503</v>
      </c>
      <c r="E208" s="98" t="s">
        <v>1502</v>
      </c>
      <c r="F208" s="99">
        <v>44404</v>
      </c>
      <c r="G208" s="98" t="s">
        <v>1502</v>
      </c>
      <c r="H208" s="98" t="s">
        <v>1510</v>
      </c>
      <c r="I208" s="99">
        <v>44404</v>
      </c>
    </row>
    <row r="209" spans="1:9" ht="15" thickBot="1" x14ac:dyDescent="0.2">
      <c r="A209" s="94" t="s">
        <v>2031</v>
      </c>
      <c r="B209" s="95" t="s">
        <v>1857</v>
      </c>
      <c r="C209" s="95"/>
      <c r="D209" s="96">
        <v>44398.000007638897</v>
      </c>
      <c r="E209" s="95" t="s">
        <v>1502</v>
      </c>
      <c r="F209" s="96">
        <v>44404</v>
      </c>
      <c r="G209" s="95" t="s">
        <v>1502</v>
      </c>
      <c r="H209" s="95" t="s">
        <v>1510</v>
      </c>
      <c r="I209" s="96">
        <v>44404</v>
      </c>
    </row>
    <row r="210" spans="1:9" ht="15" thickBot="1" x14ac:dyDescent="0.2">
      <c r="A210" s="97" t="s">
        <v>2032</v>
      </c>
      <c r="B210" s="98" t="s">
        <v>1857</v>
      </c>
      <c r="C210" s="98"/>
      <c r="D210" s="99">
        <v>44398.000011226897</v>
      </c>
      <c r="E210" s="98" t="s">
        <v>1502</v>
      </c>
      <c r="F210" s="99">
        <v>44404</v>
      </c>
      <c r="G210" s="98" t="s">
        <v>1502</v>
      </c>
      <c r="H210" s="98" t="s">
        <v>1510</v>
      </c>
      <c r="I210" s="99">
        <v>44404</v>
      </c>
    </row>
    <row r="211" spans="1:9" ht="15" thickBot="1" x14ac:dyDescent="0.2">
      <c r="A211" s="94" t="s">
        <v>2033</v>
      </c>
      <c r="B211" s="95" t="s">
        <v>1857</v>
      </c>
      <c r="C211" s="95"/>
      <c r="D211" s="96">
        <v>44398.000002893503</v>
      </c>
      <c r="E211" s="95" t="s">
        <v>1502</v>
      </c>
      <c r="F211" s="96">
        <v>44404</v>
      </c>
      <c r="G211" s="95" t="s">
        <v>1502</v>
      </c>
      <c r="H211" s="95" t="s">
        <v>1510</v>
      </c>
      <c r="I211" s="96">
        <v>44404</v>
      </c>
    </row>
    <row r="212" spans="1:9" ht="15" thickBot="1" x14ac:dyDescent="0.2">
      <c r="A212" s="97" t="s">
        <v>2034</v>
      </c>
      <c r="B212" s="98" t="s">
        <v>1857</v>
      </c>
      <c r="C212" s="98"/>
      <c r="D212" s="99">
        <v>44398.000007175899</v>
      </c>
      <c r="E212" s="98" t="s">
        <v>1502</v>
      </c>
      <c r="F212" s="99">
        <v>44404</v>
      </c>
      <c r="G212" s="98" t="s">
        <v>1502</v>
      </c>
      <c r="H212" s="98" t="s">
        <v>1510</v>
      </c>
      <c r="I212" s="99">
        <v>44404</v>
      </c>
    </row>
    <row r="213" spans="1:9" ht="15" thickBot="1" x14ac:dyDescent="0.2">
      <c r="A213" s="94" t="s">
        <v>2035</v>
      </c>
      <c r="B213" s="95" t="s">
        <v>1857</v>
      </c>
      <c r="C213" s="95"/>
      <c r="D213" s="96">
        <v>44398.000007210598</v>
      </c>
      <c r="E213" s="95" t="s">
        <v>1502</v>
      </c>
      <c r="F213" s="96">
        <v>44404</v>
      </c>
      <c r="G213" s="95" t="s">
        <v>1502</v>
      </c>
      <c r="H213" s="95" t="s">
        <v>1510</v>
      </c>
      <c r="I213" s="96">
        <v>44404</v>
      </c>
    </row>
    <row r="214" spans="1:9" ht="15" thickBot="1" x14ac:dyDescent="0.2">
      <c r="A214" s="97" t="s">
        <v>2036</v>
      </c>
      <c r="B214" s="98" t="s">
        <v>1857</v>
      </c>
      <c r="C214" s="98"/>
      <c r="D214" s="99">
        <v>44398.000011030097</v>
      </c>
      <c r="E214" s="98" t="s">
        <v>1502</v>
      </c>
      <c r="F214" s="99">
        <v>44404</v>
      </c>
      <c r="G214" s="98" t="s">
        <v>1502</v>
      </c>
      <c r="H214" s="98" t="s">
        <v>1510</v>
      </c>
      <c r="I214" s="99">
        <v>44404</v>
      </c>
    </row>
    <row r="215" spans="1:9" ht="15" thickBot="1" x14ac:dyDescent="0.2">
      <c r="A215" s="94" t="s">
        <v>2037</v>
      </c>
      <c r="B215" s="95" t="s">
        <v>1857</v>
      </c>
      <c r="C215" s="95"/>
      <c r="D215" s="96">
        <v>44398.000003356501</v>
      </c>
      <c r="E215" s="95" t="s">
        <v>1502</v>
      </c>
      <c r="F215" s="96">
        <v>44404</v>
      </c>
      <c r="G215" s="95" t="s">
        <v>1502</v>
      </c>
      <c r="H215" s="95" t="s">
        <v>1510</v>
      </c>
      <c r="I215" s="96">
        <v>44404</v>
      </c>
    </row>
    <row r="216" spans="1:9" ht="15" thickBot="1" x14ac:dyDescent="0.2">
      <c r="A216" s="97" t="s">
        <v>2038</v>
      </c>
      <c r="B216" s="98" t="s">
        <v>1857</v>
      </c>
      <c r="C216" s="98"/>
      <c r="D216" s="99">
        <v>44398.000004513902</v>
      </c>
      <c r="E216" s="98" t="s">
        <v>1502</v>
      </c>
      <c r="F216" s="99">
        <v>44404</v>
      </c>
      <c r="G216" s="98" t="s">
        <v>1502</v>
      </c>
      <c r="H216" s="98" t="s">
        <v>1510</v>
      </c>
      <c r="I216" s="99">
        <v>44404</v>
      </c>
    </row>
    <row r="217" spans="1:9" ht="15" thickBot="1" x14ac:dyDescent="0.2">
      <c r="A217" s="94" t="s">
        <v>2039</v>
      </c>
      <c r="B217" s="95" t="s">
        <v>1857</v>
      </c>
      <c r="C217" s="95"/>
      <c r="D217" s="96">
        <v>44398.000008912</v>
      </c>
      <c r="E217" s="95" t="s">
        <v>1502</v>
      </c>
      <c r="F217" s="96">
        <v>44404</v>
      </c>
      <c r="G217" s="95" t="s">
        <v>1502</v>
      </c>
      <c r="H217" s="95" t="s">
        <v>1510</v>
      </c>
      <c r="I217" s="96">
        <v>44404</v>
      </c>
    </row>
    <row r="218" spans="1:9" ht="15" thickBot="1" x14ac:dyDescent="0.2">
      <c r="A218" s="97" t="s">
        <v>2040</v>
      </c>
      <c r="B218" s="98" t="s">
        <v>1857</v>
      </c>
      <c r="C218" s="98"/>
      <c r="D218" s="99">
        <v>44398.000007835602</v>
      </c>
      <c r="E218" s="98" t="s">
        <v>1502</v>
      </c>
      <c r="F218" s="99">
        <v>44404</v>
      </c>
      <c r="G218" s="98" t="s">
        <v>1502</v>
      </c>
      <c r="H218" s="98" t="s">
        <v>1510</v>
      </c>
      <c r="I218" s="99">
        <v>44404</v>
      </c>
    </row>
    <row r="219" spans="1:9" ht="15" thickBot="1" x14ac:dyDescent="0.2">
      <c r="A219" s="94" t="s">
        <v>2041</v>
      </c>
      <c r="B219" s="95" t="s">
        <v>1857</v>
      </c>
      <c r="C219" s="95"/>
      <c r="D219" s="96">
        <v>44398.000001585599</v>
      </c>
      <c r="E219" s="95" t="s">
        <v>1502</v>
      </c>
      <c r="F219" s="96">
        <v>44404</v>
      </c>
      <c r="G219" s="95" t="s">
        <v>1502</v>
      </c>
      <c r="H219" s="95" t="s">
        <v>1510</v>
      </c>
      <c r="I219" s="96">
        <v>44404</v>
      </c>
    </row>
    <row r="220" spans="1:9" ht="15" thickBot="1" x14ac:dyDescent="0.2">
      <c r="A220" s="97" t="s">
        <v>2042</v>
      </c>
      <c r="B220" s="98" t="s">
        <v>1857</v>
      </c>
      <c r="C220" s="98"/>
      <c r="D220" s="99">
        <v>44398.000004085603</v>
      </c>
      <c r="E220" s="98" t="s">
        <v>1502</v>
      </c>
      <c r="F220" s="99">
        <v>44404</v>
      </c>
      <c r="G220" s="98" t="s">
        <v>1502</v>
      </c>
      <c r="H220" s="98" t="s">
        <v>1510</v>
      </c>
      <c r="I220" s="99">
        <v>44404</v>
      </c>
    </row>
    <row r="221" spans="1:9" ht="15" thickBot="1" x14ac:dyDescent="0.2">
      <c r="A221" s="94" t="s">
        <v>2043</v>
      </c>
      <c r="B221" s="95" t="s">
        <v>1857</v>
      </c>
      <c r="C221" s="95"/>
      <c r="D221" s="96">
        <v>44398.000006747701</v>
      </c>
      <c r="E221" s="95" t="s">
        <v>1502</v>
      </c>
      <c r="F221" s="96">
        <v>44404</v>
      </c>
      <c r="G221" s="95" t="s">
        <v>1502</v>
      </c>
      <c r="H221" s="95" t="s">
        <v>1510</v>
      </c>
      <c r="I221" s="96">
        <v>44404</v>
      </c>
    </row>
    <row r="222" spans="1:9" ht="15" thickBot="1" x14ac:dyDescent="0.2">
      <c r="A222" s="97" t="s">
        <v>2044</v>
      </c>
      <c r="B222" s="98" t="s">
        <v>1857</v>
      </c>
      <c r="C222" s="98"/>
      <c r="D222" s="99">
        <v>44398.000000150503</v>
      </c>
      <c r="E222" s="98" t="s">
        <v>1502</v>
      </c>
      <c r="F222" s="99">
        <v>44404</v>
      </c>
      <c r="G222" s="98" t="s">
        <v>1502</v>
      </c>
      <c r="H222" s="98" t="s">
        <v>1510</v>
      </c>
      <c r="I222" s="99">
        <v>44404</v>
      </c>
    </row>
    <row r="223" spans="1:9" ht="15" thickBot="1" x14ac:dyDescent="0.2">
      <c r="A223" s="94" t="s">
        <v>2045</v>
      </c>
      <c r="B223" s="95" t="s">
        <v>1857</v>
      </c>
      <c r="C223" s="95"/>
      <c r="D223" s="96">
        <v>44398.000000428197</v>
      </c>
      <c r="E223" s="95" t="s">
        <v>1502</v>
      </c>
      <c r="F223" s="96">
        <v>44404</v>
      </c>
      <c r="G223" s="95" t="s">
        <v>1502</v>
      </c>
      <c r="H223" s="95" t="s">
        <v>1510</v>
      </c>
      <c r="I223" s="96">
        <v>44404</v>
      </c>
    </row>
    <row r="224" spans="1:9" ht="15" thickBot="1" x14ac:dyDescent="0.2">
      <c r="A224" s="97" t="s">
        <v>2046</v>
      </c>
      <c r="B224" s="98" t="s">
        <v>1857</v>
      </c>
      <c r="C224" s="98"/>
      <c r="D224" s="99">
        <v>44398.000006863404</v>
      </c>
      <c r="E224" s="98" t="s">
        <v>1502</v>
      </c>
      <c r="F224" s="99">
        <v>44404</v>
      </c>
      <c r="G224" s="98" t="s">
        <v>1502</v>
      </c>
      <c r="H224" s="98" t="s">
        <v>1510</v>
      </c>
      <c r="I224" s="99">
        <v>44404</v>
      </c>
    </row>
    <row r="225" spans="1:9" ht="15" thickBot="1" x14ac:dyDescent="0.2">
      <c r="A225" s="94" t="s">
        <v>2047</v>
      </c>
      <c r="B225" s="95" t="s">
        <v>1857</v>
      </c>
      <c r="C225" s="95"/>
      <c r="D225" s="96">
        <v>44398.000001307897</v>
      </c>
      <c r="E225" s="95" t="s">
        <v>1502</v>
      </c>
      <c r="F225" s="96">
        <v>44404</v>
      </c>
      <c r="G225" s="95" t="s">
        <v>1502</v>
      </c>
      <c r="H225" s="95" t="s">
        <v>1510</v>
      </c>
      <c r="I225" s="96">
        <v>44404</v>
      </c>
    </row>
    <row r="226" spans="1:9" ht="15" thickBot="1" x14ac:dyDescent="0.2">
      <c r="A226" s="97" t="s">
        <v>2048</v>
      </c>
      <c r="B226" s="98" t="s">
        <v>1857</v>
      </c>
      <c r="C226" s="98"/>
      <c r="D226" s="99">
        <v>44398.0000042014</v>
      </c>
      <c r="E226" s="98" t="s">
        <v>1502</v>
      </c>
      <c r="F226" s="99">
        <v>44404</v>
      </c>
      <c r="G226" s="98" t="s">
        <v>1502</v>
      </c>
      <c r="H226" s="98" t="s">
        <v>1510</v>
      </c>
      <c r="I226" s="99">
        <v>44404</v>
      </c>
    </row>
    <row r="227" spans="1:9" ht="15" thickBot="1" x14ac:dyDescent="0.2">
      <c r="A227" s="94" t="s">
        <v>2049</v>
      </c>
      <c r="B227" s="95" t="s">
        <v>1857</v>
      </c>
      <c r="C227" s="95"/>
      <c r="D227" s="96">
        <v>44398.000008645802</v>
      </c>
      <c r="E227" s="95" t="s">
        <v>1502</v>
      </c>
      <c r="F227" s="96">
        <v>44404</v>
      </c>
      <c r="G227" s="95" t="s">
        <v>1502</v>
      </c>
      <c r="H227" s="95" t="s">
        <v>1510</v>
      </c>
      <c r="I227" s="96">
        <v>44404</v>
      </c>
    </row>
    <row r="228" spans="1:9" ht="15" thickBot="1" x14ac:dyDescent="0.2">
      <c r="A228" s="97" t="s">
        <v>2050</v>
      </c>
      <c r="B228" s="98" t="s">
        <v>1857</v>
      </c>
      <c r="C228" s="98"/>
      <c r="D228" s="99">
        <v>44398.000008414303</v>
      </c>
      <c r="E228" s="98" t="s">
        <v>1502</v>
      </c>
      <c r="F228" s="99">
        <v>44404</v>
      </c>
      <c r="G228" s="98" t="s">
        <v>1502</v>
      </c>
      <c r="H228" s="98" t="s">
        <v>1510</v>
      </c>
      <c r="I228" s="99">
        <v>44404</v>
      </c>
    </row>
    <row r="229" spans="1:9" ht="15" thickBot="1" x14ac:dyDescent="0.2">
      <c r="A229" s="94" t="s">
        <v>2051</v>
      </c>
      <c r="B229" s="95" t="s">
        <v>1857</v>
      </c>
      <c r="C229" s="95"/>
      <c r="D229" s="96">
        <v>44398.000000694403</v>
      </c>
      <c r="E229" s="95" t="s">
        <v>1502</v>
      </c>
      <c r="F229" s="96">
        <v>44404</v>
      </c>
      <c r="G229" s="95" t="s">
        <v>1502</v>
      </c>
      <c r="H229" s="95" t="s">
        <v>1510</v>
      </c>
      <c r="I229" s="96">
        <v>44404</v>
      </c>
    </row>
    <row r="230" spans="1:9" ht="15" thickBot="1" x14ac:dyDescent="0.2">
      <c r="A230" s="97" t="s">
        <v>2052</v>
      </c>
      <c r="B230" s="98" t="s">
        <v>1857</v>
      </c>
      <c r="C230" s="98"/>
      <c r="D230" s="99">
        <v>44398.000003588</v>
      </c>
      <c r="E230" s="98" t="s">
        <v>1502</v>
      </c>
      <c r="F230" s="99">
        <v>44404</v>
      </c>
      <c r="G230" s="98" t="s">
        <v>1502</v>
      </c>
      <c r="H230" s="98" t="s">
        <v>1510</v>
      </c>
      <c r="I230" s="99">
        <v>44404</v>
      </c>
    </row>
    <row r="231" spans="1:9" ht="15" thickBot="1" x14ac:dyDescent="0.2">
      <c r="A231" s="94" t="s">
        <v>2053</v>
      </c>
      <c r="B231" s="95" t="s">
        <v>1857</v>
      </c>
      <c r="C231" s="95"/>
      <c r="D231" s="96">
        <v>44399</v>
      </c>
      <c r="E231" s="95" t="s">
        <v>1948</v>
      </c>
      <c r="F231" s="96">
        <v>44400</v>
      </c>
      <c r="G231" s="95" t="s">
        <v>1502</v>
      </c>
      <c r="H231" s="95" t="s">
        <v>1510</v>
      </c>
      <c r="I231" s="96">
        <v>44399</v>
      </c>
    </row>
    <row r="232" spans="1:9" ht="15" thickBot="1" x14ac:dyDescent="0.2">
      <c r="A232" s="97" t="s">
        <v>2054</v>
      </c>
      <c r="B232" s="98" t="s">
        <v>1857</v>
      </c>
      <c r="C232" s="98"/>
      <c r="D232" s="99">
        <v>44400</v>
      </c>
      <c r="E232" s="98" t="s">
        <v>1502</v>
      </c>
      <c r="F232" s="99">
        <v>44400</v>
      </c>
      <c r="G232" s="98" t="s">
        <v>1502</v>
      </c>
      <c r="H232" s="98" t="s">
        <v>1510</v>
      </c>
      <c r="I232" s="99">
        <v>44400</v>
      </c>
    </row>
    <row r="233" spans="1:9" ht="15" thickBot="1" x14ac:dyDescent="0.2">
      <c r="A233" s="94" t="s">
        <v>2055</v>
      </c>
      <c r="B233" s="95" t="s">
        <v>1857</v>
      </c>
      <c r="C233" s="95"/>
      <c r="D233" s="96">
        <v>44400</v>
      </c>
      <c r="E233" s="95" t="s">
        <v>1502</v>
      </c>
      <c r="F233" s="96">
        <v>44400</v>
      </c>
      <c r="G233" s="95" t="s">
        <v>1502</v>
      </c>
      <c r="H233" s="95" t="s">
        <v>1510</v>
      </c>
      <c r="I233" s="96">
        <v>44400</v>
      </c>
    </row>
    <row r="234" spans="1:9" ht="15" thickBot="1" x14ac:dyDescent="0.2">
      <c r="A234" s="97" t="s">
        <v>2056</v>
      </c>
      <c r="B234" s="98" t="s">
        <v>1857</v>
      </c>
      <c r="C234" s="98"/>
      <c r="D234" s="99">
        <v>44404</v>
      </c>
      <c r="E234" s="98" t="s">
        <v>1502</v>
      </c>
      <c r="F234" s="99">
        <v>44404</v>
      </c>
      <c r="G234" s="98" t="s">
        <v>1502</v>
      </c>
      <c r="H234" s="98" t="s">
        <v>1510</v>
      </c>
      <c r="I234" s="99">
        <v>44404</v>
      </c>
    </row>
    <row r="235" spans="1:9" ht="15" thickBot="1" x14ac:dyDescent="0.2">
      <c r="A235" s="94" t="s">
        <v>2057</v>
      </c>
      <c r="B235" s="95" t="s">
        <v>1857</v>
      </c>
      <c r="C235" s="95"/>
      <c r="D235" s="96">
        <v>44404</v>
      </c>
      <c r="E235" s="95" t="s">
        <v>1502</v>
      </c>
      <c r="F235" s="96">
        <v>44404</v>
      </c>
      <c r="G235" s="95" t="s">
        <v>1502</v>
      </c>
      <c r="H235" s="95" t="s">
        <v>1510</v>
      </c>
      <c r="I235" s="96">
        <v>44404</v>
      </c>
    </row>
    <row r="236" spans="1:9" ht="15" thickBot="1" x14ac:dyDescent="0.2">
      <c r="A236" s="97" t="s">
        <v>2058</v>
      </c>
      <c r="B236" s="98" t="s">
        <v>1857</v>
      </c>
      <c r="C236" s="98"/>
      <c r="D236" s="99">
        <v>44404</v>
      </c>
      <c r="E236" s="98" t="s">
        <v>1502</v>
      </c>
      <c r="F236" s="99">
        <v>44404</v>
      </c>
      <c r="G236" s="98" t="s">
        <v>1502</v>
      </c>
      <c r="H236" s="98" t="s">
        <v>1510</v>
      </c>
      <c r="I236" s="99">
        <v>44404</v>
      </c>
    </row>
    <row r="237" spans="1:9" ht="15" thickBot="1" x14ac:dyDescent="0.2">
      <c r="A237" s="94" t="s">
        <v>2059</v>
      </c>
      <c r="B237" s="95" t="s">
        <v>1857</v>
      </c>
      <c r="C237" s="95"/>
      <c r="D237" s="96">
        <v>44404</v>
      </c>
      <c r="E237" s="95" t="s">
        <v>1502</v>
      </c>
      <c r="F237" s="96">
        <v>44404</v>
      </c>
      <c r="G237" s="95" t="s">
        <v>1502</v>
      </c>
      <c r="H237" s="95" t="s">
        <v>1510</v>
      </c>
      <c r="I237" s="96">
        <v>44404</v>
      </c>
    </row>
    <row r="238" spans="1:9" ht="15" thickBot="1" x14ac:dyDescent="0.2">
      <c r="A238" s="97" t="s">
        <v>2060</v>
      </c>
      <c r="B238" s="98" t="s">
        <v>1857</v>
      </c>
      <c r="C238" s="98"/>
      <c r="D238" s="99">
        <v>44404</v>
      </c>
      <c r="E238" s="98" t="s">
        <v>1502</v>
      </c>
      <c r="F238" s="99">
        <v>44404</v>
      </c>
      <c r="G238" s="98" t="s">
        <v>1502</v>
      </c>
      <c r="H238" s="98" t="s">
        <v>1510</v>
      </c>
      <c r="I238" s="99">
        <v>44404</v>
      </c>
    </row>
    <row r="239" spans="1:9" ht="15" thickBot="1" x14ac:dyDescent="0.2">
      <c r="A239" s="94" t="s">
        <v>2061</v>
      </c>
      <c r="B239" s="95" t="s">
        <v>1857</v>
      </c>
      <c r="C239" s="95"/>
      <c r="D239" s="96">
        <v>44404</v>
      </c>
      <c r="E239" s="95" t="s">
        <v>1502</v>
      </c>
      <c r="F239" s="96">
        <v>44404</v>
      </c>
      <c r="G239" s="95" t="s">
        <v>1502</v>
      </c>
      <c r="H239" s="95" t="s">
        <v>1510</v>
      </c>
      <c r="I239" s="96">
        <v>44404</v>
      </c>
    </row>
    <row r="240" spans="1:9" ht="15" thickBot="1" x14ac:dyDescent="0.2">
      <c r="A240" s="97" t="s">
        <v>2062</v>
      </c>
      <c r="B240" s="98" t="s">
        <v>1857</v>
      </c>
      <c r="C240" s="98"/>
      <c r="D240" s="99">
        <v>44404</v>
      </c>
      <c r="E240" s="98" t="s">
        <v>1502</v>
      </c>
      <c r="F240" s="99">
        <v>44404</v>
      </c>
      <c r="G240" s="98" t="s">
        <v>1502</v>
      </c>
      <c r="H240" s="98" t="s">
        <v>1510</v>
      </c>
      <c r="I240" s="99">
        <v>44404</v>
      </c>
    </row>
    <row r="241" spans="1:9" ht="15" thickBot="1" x14ac:dyDescent="0.2">
      <c r="A241" s="94" t="s">
        <v>2063</v>
      </c>
      <c r="B241" s="95" t="s">
        <v>1857</v>
      </c>
      <c r="C241" s="95"/>
      <c r="D241" s="96">
        <v>44405</v>
      </c>
      <c r="E241" s="95" t="s">
        <v>1502</v>
      </c>
      <c r="F241" s="96">
        <v>44406</v>
      </c>
      <c r="G241" s="95" t="s">
        <v>1502</v>
      </c>
      <c r="H241" s="95" t="s">
        <v>1510</v>
      </c>
      <c r="I241" s="96">
        <v>44406</v>
      </c>
    </row>
    <row r="242" spans="1:9" ht="15" thickBot="1" x14ac:dyDescent="0.2">
      <c r="A242" s="97" t="s">
        <v>2064</v>
      </c>
      <c r="B242" s="98" t="s">
        <v>1857</v>
      </c>
      <c r="C242" s="98"/>
      <c r="D242" s="99">
        <v>44406</v>
      </c>
      <c r="E242" s="98" t="s">
        <v>1502</v>
      </c>
      <c r="F242" s="99">
        <v>44406</v>
      </c>
      <c r="G242" s="98" t="s">
        <v>1502</v>
      </c>
      <c r="H242" s="98" t="s">
        <v>1510</v>
      </c>
      <c r="I242" s="99">
        <v>44406</v>
      </c>
    </row>
    <row r="243" spans="1:9" x14ac:dyDescent="0.15">
      <c r="A243" s="1475"/>
      <c r="B243" s="1475"/>
      <c r="C243" s="1475"/>
      <c r="D243" s="1475"/>
      <c r="E243" s="1475"/>
      <c r="F243" s="1475"/>
      <c r="G243" s="1475"/>
      <c r="H243" s="1475"/>
      <c r="I243" s="1475"/>
    </row>
    <row r="244" spans="1:9" ht="18" customHeight="1" thickBot="1" x14ac:dyDescent="0.2">
      <c r="A244" s="1474" t="s">
        <v>1854</v>
      </c>
      <c r="B244" s="1474"/>
      <c r="C244" s="1474"/>
      <c r="D244" s="1474"/>
      <c r="E244" s="1474"/>
      <c r="F244" s="1474"/>
      <c r="G244" s="1474"/>
      <c r="H244" s="1474"/>
      <c r="I244" s="1474"/>
    </row>
    <row r="245" spans="1:9" ht="14" thickBot="1" x14ac:dyDescent="0.2">
      <c r="A245" s="93" t="s">
        <v>1492</v>
      </c>
      <c r="B245" s="93" t="s">
        <v>1493</v>
      </c>
      <c r="C245" s="93" t="s">
        <v>1494</v>
      </c>
      <c r="D245" s="93" t="s">
        <v>1495</v>
      </c>
      <c r="E245" s="93" t="s">
        <v>1496</v>
      </c>
      <c r="F245" s="93" t="s">
        <v>1497</v>
      </c>
      <c r="G245" s="93" t="s">
        <v>1498</v>
      </c>
      <c r="H245" s="93" t="s">
        <v>1499</v>
      </c>
      <c r="I245" s="93" t="s">
        <v>1500</v>
      </c>
    </row>
    <row r="246" spans="1:9" ht="15" thickBot="1" x14ac:dyDescent="0.2">
      <c r="A246" s="94" t="s">
        <v>2065</v>
      </c>
      <c r="B246" s="95" t="s">
        <v>1857</v>
      </c>
      <c r="C246" s="95"/>
      <c r="D246" s="96">
        <v>44245</v>
      </c>
      <c r="E246" s="95" t="s">
        <v>1502</v>
      </c>
      <c r="F246" s="96">
        <v>44383</v>
      </c>
      <c r="G246" s="95" t="s">
        <v>1502</v>
      </c>
      <c r="H246" s="95" t="s">
        <v>1510</v>
      </c>
      <c r="I246" s="96">
        <v>44383</v>
      </c>
    </row>
    <row r="247" spans="1:9" ht="15" thickBot="1" x14ac:dyDescent="0.2">
      <c r="A247" s="97" t="s">
        <v>2066</v>
      </c>
      <c r="B247" s="98" t="s">
        <v>1857</v>
      </c>
      <c r="C247" s="98"/>
      <c r="D247" s="99">
        <v>44256</v>
      </c>
      <c r="E247" s="98" t="s">
        <v>1502</v>
      </c>
      <c r="F247" s="99">
        <v>44389</v>
      </c>
      <c r="G247" s="98" t="s">
        <v>1502</v>
      </c>
      <c r="H247" s="98" t="s">
        <v>1510</v>
      </c>
      <c r="I247" s="99">
        <v>44389</v>
      </c>
    </row>
    <row r="248" spans="1:9" ht="15" thickBot="1" x14ac:dyDescent="0.2">
      <c r="A248" s="94" t="s">
        <v>2067</v>
      </c>
      <c r="B248" s="95" t="s">
        <v>1857</v>
      </c>
      <c r="C248" s="95"/>
      <c r="D248" s="96">
        <v>44286</v>
      </c>
      <c r="E248" s="95" t="s">
        <v>1502</v>
      </c>
      <c r="F248" s="96">
        <v>44383</v>
      </c>
      <c r="G248" s="95" t="s">
        <v>1502</v>
      </c>
      <c r="H248" s="95" t="s">
        <v>1510</v>
      </c>
      <c r="I248" s="96">
        <v>44383</v>
      </c>
    </row>
    <row r="249" spans="1:9" ht="15" thickBot="1" x14ac:dyDescent="0.2">
      <c r="A249" s="97" t="s">
        <v>2068</v>
      </c>
      <c r="B249" s="98" t="s">
        <v>1857</v>
      </c>
      <c r="C249" s="98"/>
      <c r="D249" s="99">
        <v>44320</v>
      </c>
      <c r="E249" s="98" t="s">
        <v>1502</v>
      </c>
      <c r="F249" s="99">
        <v>44397</v>
      </c>
      <c r="G249" s="98" t="s">
        <v>1502</v>
      </c>
      <c r="H249" s="98" t="s">
        <v>1510</v>
      </c>
      <c r="I249" s="99">
        <v>44397</v>
      </c>
    </row>
    <row r="250" spans="1:9" ht="15" thickBot="1" x14ac:dyDescent="0.2">
      <c r="A250" s="94" t="s">
        <v>2069</v>
      </c>
      <c r="B250" s="95" t="s">
        <v>1857</v>
      </c>
      <c r="C250" s="95"/>
      <c r="D250" s="96">
        <v>44321</v>
      </c>
      <c r="E250" s="95" t="s">
        <v>2070</v>
      </c>
      <c r="F250" s="96">
        <v>44413</v>
      </c>
      <c r="G250" s="95" t="s">
        <v>1502</v>
      </c>
      <c r="H250" s="95" t="s">
        <v>1510</v>
      </c>
      <c r="I250" s="96">
        <v>44397</v>
      </c>
    </row>
    <row r="251" spans="1:9" ht="15" thickBot="1" x14ac:dyDescent="0.2">
      <c r="A251" s="97" t="s">
        <v>2071</v>
      </c>
      <c r="B251" s="98" t="s">
        <v>1857</v>
      </c>
      <c r="C251" s="98"/>
      <c r="D251" s="99">
        <v>44333</v>
      </c>
      <c r="E251" s="98" t="s">
        <v>1502</v>
      </c>
      <c r="F251" s="99">
        <v>44406</v>
      </c>
      <c r="G251" s="98" t="s">
        <v>1502</v>
      </c>
      <c r="H251" s="98" t="s">
        <v>1510</v>
      </c>
      <c r="I251" s="99">
        <v>44406</v>
      </c>
    </row>
    <row r="252" spans="1:9" ht="15" thickBot="1" x14ac:dyDescent="0.2">
      <c r="A252" s="94" t="s">
        <v>2072</v>
      </c>
      <c r="B252" s="95" t="s">
        <v>1857</v>
      </c>
      <c r="C252" s="95"/>
      <c r="D252" s="96">
        <v>44343</v>
      </c>
      <c r="E252" s="95" t="s">
        <v>1502</v>
      </c>
      <c r="F252" s="96">
        <v>44389</v>
      </c>
      <c r="G252" s="95" t="s">
        <v>1502</v>
      </c>
      <c r="H252" s="95" t="s">
        <v>1510</v>
      </c>
      <c r="I252" s="96">
        <v>44389</v>
      </c>
    </row>
    <row r="253" spans="1:9" ht="15" thickBot="1" x14ac:dyDescent="0.2">
      <c r="A253" s="97" t="s">
        <v>2073</v>
      </c>
      <c r="B253" s="98" t="s">
        <v>1857</v>
      </c>
      <c r="C253" s="98"/>
      <c r="D253" s="99">
        <v>44350</v>
      </c>
      <c r="E253" s="98" t="s">
        <v>1894</v>
      </c>
      <c r="F253" s="99">
        <v>44410</v>
      </c>
      <c r="G253" s="98" t="s">
        <v>1502</v>
      </c>
      <c r="H253" s="98" t="s">
        <v>1510</v>
      </c>
      <c r="I253" s="99">
        <v>44406</v>
      </c>
    </row>
    <row r="254" spans="1:9" ht="15" thickBot="1" x14ac:dyDescent="0.2">
      <c r="A254" s="94" t="s">
        <v>2074</v>
      </c>
      <c r="B254" s="95" t="s">
        <v>1857</v>
      </c>
      <c r="C254" s="95"/>
      <c r="D254" s="96">
        <v>44362</v>
      </c>
      <c r="E254" s="95" t="s">
        <v>1894</v>
      </c>
      <c r="F254" s="96">
        <v>44412</v>
      </c>
      <c r="G254" s="95" t="s">
        <v>1502</v>
      </c>
      <c r="H254" s="95" t="s">
        <v>1510</v>
      </c>
      <c r="I254" s="96">
        <v>44407</v>
      </c>
    </row>
    <row r="255" spans="1:9" ht="15" thickBot="1" x14ac:dyDescent="0.2">
      <c r="A255" s="97" t="s">
        <v>2075</v>
      </c>
      <c r="B255" s="98" t="s">
        <v>1857</v>
      </c>
      <c r="C255" s="98" t="s">
        <v>1813</v>
      </c>
      <c r="D255" s="99">
        <v>44369</v>
      </c>
      <c r="E255" s="98" t="s">
        <v>1894</v>
      </c>
      <c r="F255" s="99">
        <v>44399</v>
      </c>
      <c r="G255" s="98" t="s">
        <v>1502</v>
      </c>
      <c r="H255" s="98" t="s">
        <v>1510</v>
      </c>
      <c r="I255" s="99">
        <v>44392</v>
      </c>
    </row>
    <row r="256" spans="1:9" ht="15" thickBot="1" x14ac:dyDescent="0.2">
      <c r="A256" s="94" t="s">
        <v>2076</v>
      </c>
      <c r="B256" s="95" t="s">
        <v>1857</v>
      </c>
      <c r="C256" s="95"/>
      <c r="D256" s="96">
        <v>44372</v>
      </c>
      <c r="E256" s="95" t="s">
        <v>1502</v>
      </c>
      <c r="F256" s="96">
        <v>44378</v>
      </c>
      <c r="G256" s="95" t="s">
        <v>1502</v>
      </c>
      <c r="H256" s="95" t="s">
        <v>1510</v>
      </c>
      <c r="I256" s="96">
        <v>44378</v>
      </c>
    </row>
    <row r="257" spans="1:9" ht="15" thickBot="1" x14ac:dyDescent="0.2">
      <c r="A257" s="97" t="s">
        <v>2077</v>
      </c>
      <c r="B257" s="98" t="s">
        <v>1857</v>
      </c>
      <c r="C257" s="98"/>
      <c r="D257" s="99">
        <v>44372</v>
      </c>
      <c r="E257" s="98" t="s">
        <v>1502</v>
      </c>
      <c r="F257" s="99">
        <v>44378</v>
      </c>
      <c r="G257" s="98" t="s">
        <v>1502</v>
      </c>
      <c r="H257" s="98" t="s">
        <v>1510</v>
      </c>
      <c r="I257" s="99">
        <v>44378</v>
      </c>
    </row>
    <row r="258" spans="1:9" ht="15" thickBot="1" x14ac:dyDescent="0.2">
      <c r="A258" s="94" t="s">
        <v>2078</v>
      </c>
      <c r="B258" s="95" t="s">
        <v>1857</v>
      </c>
      <c r="C258" s="95"/>
      <c r="D258" s="96">
        <v>44372</v>
      </c>
      <c r="E258" s="95" t="s">
        <v>1502</v>
      </c>
      <c r="F258" s="96">
        <v>44378</v>
      </c>
      <c r="G258" s="95" t="s">
        <v>1502</v>
      </c>
      <c r="H258" s="95" t="s">
        <v>1510</v>
      </c>
      <c r="I258" s="96">
        <v>44378</v>
      </c>
    </row>
    <row r="259" spans="1:9" ht="15" thickBot="1" x14ac:dyDescent="0.2">
      <c r="A259" s="97" t="s">
        <v>2079</v>
      </c>
      <c r="B259" s="98" t="s">
        <v>1857</v>
      </c>
      <c r="C259" s="98"/>
      <c r="D259" s="99">
        <v>44372</v>
      </c>
      <c r="E259" s="98" t="s">
        <v>1502</v>
      </c>
      <c r="F259" s="99">
        <v>44378</v>
      </c>
      <c r="G259" s="98" t="s">
        <v>1502</v>
      </c>
      <c r="H259" s="98" t="s">
        <v>1510</v>
      </c>
      <c r="I259" s="99">
        <v>44378</v>
      </c>
    </row>
    <row r="260" spans="1:9" ht="15" thickBot="1" x14ac:dyDescent="0.2">
      <c r="A260" s="94" t="s">
        <v>2080</v>
      </c>
      <c r="B260" s="95" t="s">
        <v>1857</v>
      </c>
      <c r="C260" s="95"/>
      <c r="D260" s="96">
        <v>44372</v>
      </c>
      <c r="E260" s="95" t="s">
        <v>1502</v>
      </c>
      <c r="F260" s="96">
        <v>44378</v>
      </c>
      <c r="G260" s="95" t="s">
        <v>1502</v>
      </c>
      <c r="H260" s="95" t="s">
        <v>1510</v>
      </c>
      <c r="I260" s="96">
        <v>44378</v>
      </c>
    </row>
    <row r="261" spans="1:9" ht="15" thickBot="1" x14ac:dyDescent="0.2">
      <c r="A261" s="97" t="s">
        <v>2081</v>
      </c>
      <c r="B261" s="98" t="s">
        <v>1857</v>
      </c>
      <c r="C261" s="98"/>
      <c r="D261" s="99">
        <v>44372</v>
      </c>
      <c r="E261" s="98" t="s">
        <v>1502</v>
      </c>
      <c r="F261" s="99">
        <v>44378</v>
      </c>
      <c r="G261" s="98" t="s">
        <v>1502</v>
      </c>
      <c r="H261" s="98" t="s">
        <v>1510</v>
      </c>
      <c r="I261" s="99">
        <v>44378</v>
      </c>
    </row>
    <row r="262" spans="1:9" ht="15" thickBot="1" x14ac:dyDescent="0.2">
      <c r="A262" s="94" t="s">
        <v>2082</v>
      </c>
      <c r="B262" s="95" t="s">
        <v>1857</v>
      </c>
      <c r="C262" s="95"/>
      <c r="D262" s="96">
        <v>44372</v>
      </c>
      <c r="E262" s="95" t="s">
        <v>1502</v>
      </c>
      <c r="F262" s="96">
        <v>44378</v>
      </c>
      <c r="G262" s="95" t="s">
        <v>1502</v>
      </c>
      <c r="H262" s="95" t="s">
        <v>1510</v>
      </c>
      <c r="I262" s="96">
        <v>44378</v>
      </c>
    </row>
    <row r="263" spans="1:9" ht="15" thickBot="1" x14ac:dyDescent="0.2">
      <c r="A263" s="97" t="s">
        <v>2083</v>
      </c>
      <c r="B263" s="98" t="s">
        <v>1857</v>
      </c>
      <c r="C263" s="98"/>
      <c r="D263" s="99">
        <v>44372</v>
      </c>
      <c r="E263" s="98" t="s">
        <v>1502</v>
      </c>
      <c r="F263" s="99">
        <v>44378</v>
      </c>
      <c r="G263" s="98" t="s">
        <v>1502</v>
      </c>
      <c r="H263" s="98" t="s">
        <v>1510</v>
      </c>
      <c r="I263" s="99">
        <v>44378</v>
      </c>
    </row>
    <row r="264" spans="1:9" ht="15" thickBot="1" x14ac:dyDescent="0.2">
      <c r="A264" s="94" t="s">
        <v>2084</v>
      </c>
      <c r="B264" s="95" t="s">
        <v>1857</v>
      </c>
      <c r="C264" s="95"/>
      <c r="D264" s="96">
        <v>44372</v>
      </c>
      <c r="E264" s="95" t="s">
        <v>1502</v>
      </c>
      <c r="F264" s="96">
        <v>44378</v>
      </c>
      <c r="G264" s="95" t="s">
        <v>1502</v>
      </c>
      <c r="H264" s="95" t="s">
        <v>1510</v>
      </c>
      <c r="I264" s="96">
        <v>44378</v>
      </c>
    </row>
    <row r="265" spans="1:9" ht="15" thickBot="1" x14ac:dyDescent="0.2">
      <c r="A265" s="97" t="s">
        <v>2085</v>
      </c>
      <c r="B265" s="98" t="s">
        <v>1857</v>
      </c>
      <c r="C265" s="98"/>
      <c r="D265" s="99">
        <v>44372</v>
      </c>
      <c r="E265" s="98" t="s">
        <v>1502</v>
      </c>
      <c r="F265" s="99">
        <v>44378</v>
      </c>
      <c r="G265" s="98" t="s">
        <v>1502</v>
      </c>
      <c r="H265" s="98" t="s">
        <v>1510</v>
      </c>
      <c r="I265" s="99">
        <v>44378</v>
      </c>
    </row>
    <row r="266" spans="1:9" ht="15" thickBot="1" x14ac:dyDescent="0.2">
      <c r="A266" s="94" t="s">
        <v>2086</v>
      </c>
      <c r="B266" s="95" t="s">
        <v>1857</v>
      </c>
      <c r="C266" s="95"/>
      <c r="D266" s="96">
        <v>44372</v>
      </c>
      <c r="E266" s="95" t="s">
        <v>1502</v>
      </c>
      <c r="F266" s="96">
        <v>44378</v>
      </c>
      <c r="G266" s="95" t="s">
        <v>1502</v>
      </c>
      <c r="H266" s="95" t="s">
        <v>1510</v>
      </c>
      <c r="I266" s="96">
        <v>44378</v>
      </c>
    </row>
    <row r="267" spans="1:9" ht="15" thickBot="1" x14ac:dyDescent="0.2">
      <c r="A267" s="97" t="s">
        <v>2087</v>
      </c>
      <c r="B267" s="98" t="s">
        <v>1857</v>
      </c>
      <c r="C267" s="98"/>
      <c r="D267" s="99">
        <v>44372</v>
      </c>
      <c r="E267" s="98" t="s">
        <v>1502</v>
      </c>
      <c r="F267" s="99">
        <v>44378</v>
      </c>
      <c r="G267" s="98" t="s">
        <v>1502</v>
      </c>
      <c r="H267" s="98" t="s">
        <v>1510</v>
      </c>
      <c r="I267" s="99">
        <v>44378</v>
      </c>
    </row>
    <row r="268" spans="1:9" ht="15" thickBot="1" x14ac:dyDescent="0.2">
      <c r="A268" s="94" t="s">
        <v>2088</v>
      </c>
      <c r="B268" s="95" t="s">
        <v>1857</v>
      </c>
      <c r="C268" s="95"/>
      <c r="D268" s="96">
        <v>44372</v>
      </c>
      <c r="E268" s="95" t="s">
        <v>1502</v>
      </c>
      <c r="F268" s="96">
        <v>44378</v>
      </c>
      <c r="G268" s="95" t="s">
        <v>1502</v>
      </c>
      <c r="H268" s="95" t="s">
        <v>1510</v>
      </c>
      <c r="I268" s="96">
        <v>44378</v>
      </c>
    </row>
    <row r="269" spans="1:9" ht="15" thickBot="1" x14ac:dyDescent="0.2">
      <c r="A269" s="97" t="s">
        <v>2089</v>
      </c>
      <c r="B269" s="98" t="s">
        <v>1857</v>
      </c>
      <c r="C269" s="98"/>
      <c r="D269" s="99">
        <v>44372</v>
      </c>
      <c r="E269" s="98" t="s">
        <v>1502</v>
      </c>
      <c r="F269" s="99">
        <v>44378</v>
      </c>
      <c r="G269" s="98" t="s">
        <v>1502</v>
      </c>
      <c r="H269" s="98" t="s">
        <v>1510</v>
      </c>
      <c r="I269" s="99">
        <v>44378</v>
      </c>
    </row>
    <row r="270" spans="1:9" ht="15" thickBot="1" x14ac:dyDescent="0.2">
      <c r="A270" s="94" t="s">
        <v>2090</v>
      </c>
      <c r="B270" s="95" t="s">
        <v>1857</v>
      </c>
      <c r="C270" s="95"/>
      <c r="D270" s="96">
        <v>44372</v>
      </c>
      <c r="E270" s="95" t="s">
        <v>1502</v>
      </c>
      <c r="F270" s="96">
        <v>44378</v>
      </c>
      <c r="G270" s="95" t="s">
        <v>1502</v>
      </c>
      <c r="H270" s="95" t="s">
        <v>1510</v>
      </c>
      <c r="I270" s="96">
        <v>44378</v>
      </c>
    </row>
    <row r="271" spans="1:9" ht="15" thickBot="1" x14ac:dyDescent="0.2">
      <c r="A271" s="97" t="s">
        <v>2091</v>
      </c>
      <c r="B271" s="98" t="s">
        <v>1857</v>
      </c>
      <c r="C271" s="98"/>
      <c r="D271" s="99">
        <v>44372</v>
      </c>
      <c r="E271" s="98" t="s">
        <v>1502</v>
      </c>
      <c r="F271" s="99">
        <v>44378</v>
      </c>
      <c r="G271" s="98" t="s">
        <v>1502</v>
      </c>
      <c r="H271" s="98" t="s">
        <v>1510</v>
      </c>
      <c r="I271" s="99">
        <v>44378</v>
      </c>
    </row>
    <row r="272" spans="1:9" ht="15" thickBot="1" x14ac:dyDescent="0.2">
      <c r="A272" s="94" t="s">
        <v>2092</v>
      </c>
      <c r="B272" s="95" t="s">
        <v>1857</v>
      </c>
      <c r="C272" s="95"/>
      <c r="D272" s="96">
        <v>44372</v>
      </c>
      <c r="E272" s="95" t="s">
        <v>1502</v>
      </c>
      <c r="F272" s="96">
        <v>44378</v>
      </c>
      <c r="G272" s="95" t="s">
        <v>1502</v>
      </c>
      <c r="H272" s="95" t="s">
        <v>1510</v>
      </c>
      <c r="I272" s="96">
        <v>44378</v>
      </c>
    </row>
    <row r="273" spans="1:9" ht="15" thickBot="1" x14ac:dyDescent="0.2">
      <c r="A273" s="97" t="s">
        <v>2093</v>
      </c>
      <c r="B273" s="98" t="s">
        <v>1857</v>
      </c>
      <c r="C273" s="98"/>
      <c r="D273" s="99">
        <v>44372</v>
      </c>
      <c r="E273" s="98" t="s">
        <v>1502</v>
      </c>
      <c r="F273" s="99">
        <v>44378</v>
      </c>
      <c r="G273" s="98" t="s">
        <v>1502</v>
      </c>
      <c r="H273" s="98" t="s">
        <v>1510</v>
      </c>
      <c r="I273" s="99">
        <v>44378</v>
      </c>
    </row>
    <row r="274" spans="1:9" ht="15" thickBot="1" x14ac:dyDescent="0.2">
      <c r="A274" s="94" t="s">
        <v>2094</v>
      </c>
      <c r="B274" s="95" t="s">
        <v>1857</v>
      </c>
      <c r="C274" s="95"/>
      <c r="D274" s="96">
        <v>44372</v>
      </c>
      <c r="E274" s="95" t="s">
        <v>1502</v>
      </c>
      <c r="F274" s="96">
        <v>44378</v>
      </c>
      <c r="G274" s="95" t="s">
        <v>1502</v>
      </c>
      <c r="H274" s="95" t="s">
        <v>1510</v>
      </c>
      <c r="I274" s="96">
        <v>44378</v>
      </c>
    </row>
    <row r="275" spans="1:9" ht="15" thickBot="1" x14ac:dyDescent="0.2">
      <c r="A275" s="97" t="s">
        <v>2095</v>
      </c>
      <c r="B275" s="98" t="s">
        <v>1857</v>
      </c>
      <c r="C275" s="98"/>
      <c r="D275" s="99">
        <v>44372</v>
      </c>
      <c r="E275" s="98" t="s">
        <v>1502</v>
      </c>
      <c r="F275" s="99">
        <v>44378</v>
      </c>
      <c r="G275" s="98" t="s">
        <v>1502</v>
      </c>
      <c r="H275" s="98" t="s">
        <v>1510</v>
      </c>
      <c r="I275" s="99">
        <v>44378</v>
      </c>
    </row>
    <row r="276" spans="1:9" ht="15" thickBot="1" x14ac:dyDescent="0.2">
      <c r="A276" s="94" t="s">
        <v>2096</v>
      </c>
      <c r="B276" s="95" t="s">
        <v>1857</v>
      </c>
      <c r="C276" s="95"/>
      <c r="D276" s="96">
        <v>44372</v>
      </c>
      <c r="E276" s="95" t="s">
        <v>1502</v>
      </c>
      <c r="F276" s="96">
        <v>44378</v>
      </c>
      <c r="G276" s="95" t="s">
        <v>1502</v>
      </c>
      <c r="H276" s="95" t="s">
        <v>1510</v>
      </c>
      <c r="I276" s="96">
        <v>44378</v>
      </c>
    </row>
    <row r="277" spans="1:9" ht="15" thickBot="1" x14ac:dyDescent="0.2">
      <c r="A277" s="97" t="s">
        <v>2097</v>
      </c>
      <c r="B277" s="98" t="s">
        <v>1857</v>
      </c>
      <c r="C277" s="98"/>
      <c r="D277" s="99">
        <v>44372</v>
      </c>
      <c r="E277" s="98" t="s">
        <v>1502</v>
      </c>
      <c r="F277" s="99">
        <v>44378</v>
      </c>
      <c r="G277" s="98" t="s">
        <v>1502</v>
      </c>
      <c r="H277" s="98" t="s">
        <v>1510</v>
      </c>
      <c r="I277" s="99">
        <v>44378</v>
      </c>
    </row>
    <row r="278" spans="1:9" ht="15" thickBot="1" x14ac:dyDescent="0.2">
      <c r="A278" s="94" t="s">
        <v>2098</v>
      </c>
      <c r="B278" s="95" t="s">
        <v>1857</v>
      </c>
      <c r="C278" s="95"/>
      <c r="D278" s="96">
        <v>44372</v>
      </c>
      <c r="E278" s="95" t="s">
        <v>1502</v>
      </c>
      <c r="F278" s="96">
        <v>44378</v>
      </c>
      <c r="G278" s="95" t="s">
        <v>1502</v>
      </c>
      <c r="H278" s="95" t="s">
        <v>1510</v>
      </c>
      <c r="I278" s="96">
        <v>44378</v>
      </c>
    </row>
    <row r="279" spans="1:9" ht="15" thickBot="1" x14ac:dyDescent="0.2">
      <c r="A279" s="97" t="s">
        <v>2099</v>
      </c>
      <c r="B279" s="98" t="s">
        <v>1857</v>
      </c>
      <c r="C279" s="98"/>
      <c r="D279" s="99">
        <v>44372</v>
      </c>
      <c r="E279" s="98" t="s">
        <v>1502</v>
      </c>
      <c r="F279" s="99">
        <v>44378</v>
      </c>
      <c r="G279" s="98" t="s">
        <v>1502</v>
      </c>
      <c r="H279" s="98" t="s">
        <v>1510</v>
      </c>
      <c r="I279" s="99">
        <v>44378</v>
      </c>
    </row>
    <row r="280" spans="1:9" ht="15" thickBot="1" x14ac:dyDescent="0.2">
      <c r="A280" s="94" t="s">
        <v>2100</v>
      </c>
      <c r="B280" s="95" t="s">
        <v>1857</v>
      </c>
      <c r="C280" s="95"/>
      <c r="D280" s="96">
        <v>44372</v>
      </c>
      <c r="E280" s="95" t="s">
        <v>1502</v>
      </c>
      <c r="F280" s="96">
        <v>44378</v>
      </c>
      <c r="G280" s="95" t="s">
        <v>1502</v>
      </c>
      <c r="H280" s="95" t="s">
        <v>1510</v>
      </c>
      <c r="I280" s="96">
        <v>44378</v>
      </c>
    </row>
    <row r="281" spans="1:9" ht="15" thickBot="1" x14ac:dyDescent="0.2">
      <c r="A281" s="97" t="s">
        <v>2101</v>
      </c>
      <c r="B281" s="98" t="s">
        <v>1857</v>
      </c>
      <c r="C281" s="98"/>
      <c r="D281" s="99">
        <v>44372</v>
      </c>
      <c r="E281" s="98" t="s">
        <v>1502</v>
      </c>
      <c r="F281" s="99">
        <v>44378</v>
      </c>
      <c r="G281" s="98" t="s">
        <v>1502</v>
      </c>
      <c r="H281" s="98" t="s">
        <v>1510</v>
      </c>
      <c r="I281" s="99">
        <v>44378</v>
      </c>
    </row>
    <row r="282" spans="1:9" ht="15" thickBot="1" x14ac:dyDescent="0.2">
      <c r="A282" s="94" t="s">
        <v>2102</v>
      </c>
      <c r="B282" s="95" t="s">
        <v>1857</v>
      </c>
      <c r="C282" s="95"/>
      <c r="D282" s="96">
        <v>44372</v>
      </c>
      <c r="E282" s="95" t="s">
        <v>1502</v>
      </c>
      <c r="F282" s="96">
        <v>44378</v>
      </c>
      <c r="G282" s="95" t="s">
        <v>1502</v>
      </c>
      <c r="H282" s="95" t="s">
        <v>1510</v>
      </c>
      <c r="I282" s="96">
        <v>44378</v>
      </c>
    </row>
    <row r="283" spans="1:9" ht="15" thickBot="1" x14ac:dyDescent="0.2">
      <c r="A283" s="97" t="s">
        <v>2103</v>
      </c>
      <c r="B283" s="98" t="s">
        <v>1857</v>
      </c>
      <c r="C283" s="98"/>
      <c r="D283" s="99">
        <v>44372</v>
      </c>
      <c r="E283" s="98" t="s">
        <v>1502</v>
      </c>
      <c r="F283" s="99">
        <v>44378</v>
      </c>
      <c r="G283" s="98" t="s">
        <v>1502</v>
      </c>
      <c r="H283" s="98" t="s">
        <v>1510</v>
      </c>
      <c r="I283" s="99">
        <v>44378</v>
      </c>
    </row>
    <row r="284" spans="1:9" ht="15" thickBot="1" x14ac:dyDescent="0.2">
      <c r="A284" s="94" t="s">
        <v>2104</v>
      </c>
      <c r="B284" s="95" t="s">
        <v>1857</v>
      </c>
      <c r="C284" s="95"/>
      <c r="D284" s="96">
        <v>44372</v>
      </c>
      <c r="E284" s="95" t="s">
        <v>1502</v>
      </c>
      <c r="F284" s="96">
        <v>44378</v>
      </c>
      <c r="G284" s="95" t="s">
        <v>1502</v>
      </c>
      <c r="H284" s="95" t="s">
        <v>1510</v>
      </c>
      <c r="I284" s="96">
        <v>44378</v>
      </c>
    </row>
    <row r="285" spans="1:9" ht="15" thickBot="1" x14ac:dyDescent="0.2">
      <c r="A285" s="97" t="s">
        <v>2105</v>
      </c>
      <c r="B285" s="98" t="s">
        <v>1857</v>
      </c>
      <c r="C285" s="98"/>
      <c r="D285" s="99">
        <v>44372</v>
      </c>
      <c r="E285" s="98" t="s">
        <v>1502</v>
      </c>
      <c r="F285" s="99">
        <v>44378</v>
      </c>
      <c r="G285" s="98" t="s">
        <v>1502</v>
      </c>
      <c r="H285" s="98" t="s">
        <v>1510</v>
      </c>
      <c r="I285" s="99">
        <v>44378</v>
      </c>
    </row>
    <row r="286" spans="1:9" ht="15" thickBot="1" x14ac:dyDescent="0.2">
      <c r="A286" s="94" t="s">
        <v>2106</v>
      </c>
      <c r="B286" s="95" t="s">
        <v>1857</v>
      </c>
      <c r="C286" s="95"/>
      <c r="D286" s="96">
        <v>44372</v>
      </c>
      <c r="E286" s="95" t="s">
        <v>1502</v>
      </c>
      <c r="F286" s="96">
        <v>44378</v>
      </c>
      <c r="G286" s="95" t="s">
        <v>1502</v>
      </c>
      <c r="H286" s="95" t="s">
        <v>1510</v>
      </c>
      <c r="I286" s="96">
        <v>44378</v>
      </c>
    </row>
    <row r="287" spans="1:9" ht="15" thickBot="1" x14ac:dyDescent="0.2">
      <c r="A287" s="97" t="s">
        <v>2107</v>
      </c>
      <c r="B287" s="98" t="s">
        <v>1857</v>
      </c>
      <c r="C287" s="98"/>
      <c r="D287" s="99">
        <v>44372</v>
      </c>
      <c r="E287" s="98" t="s">
        <v>1502</v>
      </c>
      <c r="F287" s="99">
        <v>44378</v>
      </c>
      <c r="G287" s="98" t="s">
        <v>1502</v>
      </c>
      <c r="H287" s="98" t="s">
        <v>1510</v>
      </c>
      <c r="I287" s="99">
        <v>44378</v>
      </c>
    </row>
    <row r="288" spans="1:9" ht="15" thickBot="1" x14ac:dyDescent="0.2">
      <c r="A288" s="94" t="s">
        <v>2108</v>
      </c>
      <c r="B288" s="95" t="s">
        <v>1857</v>
      </c>
      <c r="C288" s="95"/>
      <c r="D288" s="96">
        <v>44372</v>
      </c>
      <c r="E288" s="95" t="s">
        <v>1502</v>
      </c>
      <c r="F288" s="96">
        <v>44378</v>
      </c>
      <c r="G288" s="95" t="s">
        <v>1502</v>
      </c>
      <c r="H288" s="95" t="s">
        <v>1510</v>
      </c>
      <c r="I288" s="96">
        <v>44378</v>
      </c>
    </row>
    <row r="289" spans="1:9" ht="15" thickBot="1" x14ac:dyDescent="0.2">
      <c r="A289" s="97" t="s">
        <v>2109</v>
      </c>
      <c r="B289" s="98" t="s">
        <v>1857</v>
      </c>
      <c r="C289" s="98"/>
      <c r="D289" s="99">
        <v>44372</v>
      </c>
      <c r="E289" s="98" t="s">
        <v>1502</v>
      </c>
      <c r="F289" s="99">
        <v>44378</v>
      </c>
      <c r="G289" s="98" t="s">
        <v>1502</v>
      </c>
      <c r="H289" s="98" t="s">
        <v>1510</v>
      </c>
      <c r="I289" s="99">
        <v>44378</v>
      </c>
    </row>
    <row r="290" spans="1:9" ht="15" thickBot="1" x14ac:dyDescent="0.2">
      <c r="A290" s="94" t="s">
        <v>2110</v>
      </c>
      <c r="B290" s="95" t="s">
        <v>1857</v>
      </c>
      <c r="C290" s="95"/>
      <c r="D290" s="96">
        <v>44372</v>
      </c>
      <c r="E290" s="95" t="s">
        <v>1502</v>
      </c>
      <c r="F290" s="96">
        <v>44378</v>
      </c>
      <c r="G290" s="95" t="s">
        <v>1502</v>
      </c>
      <c r="H290" s="95" t="s">
        <v>1510</v>
      </c>
      <c r="I290" s="96">
        <v>44378</v>
      </c>
    </row>
    <row r="291" spans="1:9" ht="15" thickBot="1" x14ac:dyDescent="0.2">
      <c r="A291" s="97" t="s">
        <v>2111</v>
      </c>
      <c r="B291" s="98" t="s">
        <v>1857</v>
      </c>
      <c r="C291" s="98"/>
      <c r="D291" s="99">
        <v>44372</v>
      </c>
      <c r="E291" s="98" t="s">
        <v>1502</v>
      </c>
      <c r="F291" s="99">
        <v>44378</v>
      </c>
      <c r="G291" s="98" t="s">
        <v>1502</v>
      </c>
      <c r="H291" s="98" t="s">
        <v>1510</v>
      </c>
      <c r="I291" s="99">
        <v>44378</v>
      </c>
    </row>
    <row r="292" spans="1:9" ht="15" thickBot="1" x14ac:dyDescent="0.2">
      <c r="A292" s="94" t="s">
        <v>2112</v>
      </c>
      <c r="B292" s="95" t="s">
        <v>1857</v>
      </c>
      <c r="C292" s="95"/>
      <c r="D292" s="96">
        <v>44372</v>
      </c>
      <c r="E292" s="95" t="s">
        <v>1502</v>
      </c>
      <c r="F292" s="96">
        <v>44378</v>
      </c>
      <c r="G292" s="95" t="s">
        <v>1502</v>
      </c>
      <c r="H292" s="95" t="s">
        <v>1510</v>
      </c>
      <c r="I292" s="96">
        <v>44378</v>
      </c>
    </row>
    <row r="293" spans="1:9" ht="15" thickBot="1" x14ac:dyDescent="0.2">
      <c r="A293" s="97" t="s">
        <v>2113</v>
      </c>
      <c r="B293" s="98" t="s">
        <v>1857</v>
      </c>
      <c r="C293" s="98"/>
      <c r="D293" s="99">
        <v>44372</v>
      </c>
      <c r="E293" s="98" t="s">
        <v>1502</v>
      </c>
      <c r="F293" s="99">
        <v>44378</v>
      </c>
      <c r="G293" s="98" t="s">
        <v>1502</v>
      </c>
      <c r="H293" s="98" t="s">
        <v>1510</v>
      </c>
      <c r="I293" s="99">
        <v>44378</v>
      </c>
    </row>
    <row r="294" spans="1:9" ht="15" thickBot="1" x14ac:dyDescent="0.2">
      <c r="A294" s="94" t="s">
        <v>2114</v>
      </c>
      <c r="B294" s="95" t="s">
        <v>1857</v>
      </c>
      <c r="C294" s="95"/>
      <c r="D294" s="96">
        <v>44372</v>
      </c>
      <c r="E294" s="95" t="s">
        <v>1502</v>
      </c>
      <c r="F294" s="96">
        <v>44378</v>
      </c>
      <c r="G294" s="95" t="s">
        <v>1502</v>
      </c>
      <c r="H294" s="95" t="s">
        <v>1510</v>
      </c>
      <c r="I294" s="96">
        <v>44378</v>
      </c>
    </row>
    <row r="295" spans="1:9" ht="15" thickBot="1" x14ac:dyDescent="0.2">
      <c r="A295" s="97" t="s">
        <v>2115</v>
      </c>
      <c r="B295" s="98" t="s">
        <v>1857</v>
      </c>
      <c r="C295" s="98"/>
      <c r="D295" s="99">
        <v>44372</v>
      </c>
      <c r="E295" s="98" t="s">
        <v>1502</v>
      </c>
      <c r="F295" s="99">
        <v>44378</v>
      </c>
      <c r="G295" s="98" t="s">
        <v>1502</v>
      </c>
      <c r="H295" s="98" t="s">
        <v>1510</v>
      </c>
      <c r="I295" s="99">
        <v>44378</v>
      </c>
    </row>
    <row r="296" spans="1:9" ht="15" thickBot="1" x14ac:dyDescent="0.2">
      <c r="A296" s="94" t="s">
        <v>2116</v>
      </c>
      <c r="B296" s="95" t="s">
        <v>1857</v>
      </c>
      <c r="C296" s="95"/>
      <c r="D296" s="96">
        <v>44372</v>
      </c>
      <c r="E296" s="95" t="s">
        <v>1502</v>
      </c>
      <c r="F296" s="96">
        <v>44378</v>
      </c>
      <c r="G296" s="95" t="s">
        <v>1502</v>
      </c>
      <c r="H296" s="95" t="s">
        <v>1510</v>
      </c>
      <c r="I296" s="96">
        <v>44378</v>
      </c>
    </row>
    <row r="297" spans="1:9" ht="15" thickBot="1" x14ac:dyDescent="0.2">
      <c r="A297" s="97" t="s">
        <v>2117</v>
      </c>
      <c r="B297" s="98" t="s">
        <v>1857</v>
      </c>
      <c r="C297" s="98"/>
      <c r="D297" s="99">
        <v>44372</v>
      </c>
      <c r="E297" s="98" t="s">
        <v>1502</v>
      </c>
      <c r="F297" s="99">
        <v>44378</v>
      </c>
      <c r="G297" s="98" t="s">
        <v>1502</v>
      </c>
      <c r="H297" s="98" t="s">
        <v>1510</v>
      </c>
      <c r="I297" s="99">
        <v>44378</v>
      </c>
    </row>
    <row r="298" spans="1:9" ht="15" thickBot="1" x14ac:dyDescent="0.2">
      <c r="A298" s="94" t="s">
        <v>2118</v>
      </c>
      <c r="B298" s="95" t="s">
        <v>1857</v>
      </c>
      <c r="C298" s="95"/>
      <c r="D298" s="96">
        <v>44372</v>
      </c>
      <c r="E298" s="95" t="s">
        <v>1502</v>
      </c>
      <c r="F298" s="96">
        <v>44378</v>
      </c>
      <c r="G298" s="95" t="s">
        <v>1502</v>
      </c>
      <c r="H298" s="95" t="s">
        <v>1510</v>
      </c>
      <c r="I298" s="96">
        <v>44378</v>
      </c>
    </row>
    <row r="299" spans="1:9" ht="15" thickBot="1" x14ac:dyDescent="0.2">
      <c r="A299" s="97" t="s">
        <v>2119</v>
      </c>
      <c r="B299" s="98" t="s">
        <v>1857</v>
      </c>
      <c r="C299" s="98"/>
      <c r="D299" s="99">
        <v>44372</v>
      </c>
      <c r="E299" s="98" t="s">
        <v>1502</v>
      </c>
      <c r="F299" s="99">
        <v>44378</v>
      </c>
      <c r="G299" s="98" t="s">
        <v>1502</v>
      </c>
      <c r="H299" s="98" t="s">
        <v>1510</v>
      </c>
      <c r="I299" s="99">
        <v>44378</v>
      </c>
    </row>
    <row r="300" spans="1:9" ht="15" thickBot="1" x14ac:dyDescent="0.2">
      <c r="A300" s="94" t="s">
        <v>2120</v>
      </c>
      <c r="B300" s="95" t="s">
        <v>1857</v>
      </c>
      <c r="C300" s="95"/>
      <c r="D300" s="96">
        <v>44372.000009062504</v>
      </c>
      <c r="E300" s="95" t="s">
        <v>1502</v>
      </c>
      <c r="F300" s="96">
        <v>44378</v>
      </c>
      <c r="G300" s="95" t="s">
        <v>1502</v>
      </c>
      <c r="H300" s="95" t="s">
        <v>1510</v>
      </c>
      <c r="I300" s="96">
        <v>44378</v>
      </c>
    </row>
    <row r="301" spans="1:9" ht="15" thickBot="1" x14ac:dyDescent="0.2">
      <c r="A301" s="97" t="s">
        <v>2121</v>
      </c>
      <c r="B301" s="98" t="s">
        <v>1857</v>
      </c>
      <c r="C301" s="98" t="s">
        <v>1813</v>
      </c>
      <c r="D301" s="99">
        <v>44383</v>
      </c>
      <c r="E301" s="98" t="s">
        <v>1894</v>
      </c>
      <c r="F301" s="99">
        <v>44386</v>
      </c>
      <c r="G301" s="98" t="s">
        <v>1502</v>
      </c>
      <c r="H301" s="98" t="s">
        <v>1510</v>
      </c>
      <c r="I301" s="99">
        <v>44384</v>
      </c>
    </row>
    <row r="302" spans="1:9" ht="15" thickBot="1" x14ac:dyDescent="0.2">
      <c r="A302" s="94" t="s">
        <v>2122</v>
      </c>
      <c r="B302" s="95" t="s">
        <v>1857</v>
      </c>
      <c r="C302" s="95"/>
      <c r="D302" s="96">
        <v>44384</v>
      </c>
      <c r="E302" s="95" t="s">
        <v>1502</v>
      </c>
      <c r="F302" s="96">
        <v>44384</v>
      </c>
      <c r="G302" s="95" t="s">
        <v>1502</v>
      </c>
      <c r="H302" s="95" t="s">
        <v>1510</v>
      </c>
      <c r="I302" s="96">
        <v>44384</v>
      </c>
    </row>
    <row r="303" spans="1:9" ht="15" thickBot="1" x14ac:dyDescent="0.2">
      <c r="A303" s="97" t="s">
        <v>2123</v>
      </c>
      <c r="B303" s="98" t="s">
        <v>1857</v>
      </c>
      <c r="C303" s="98"/>
      <c r="D303" s="99">
        <v>44384</v>
      </c>
      <c r="E303" s="98" t="s">
        <v>1894</v>
      </c>
      <c r="F303" s="99">
        <v>44392</v>
      </c>
      <c r="G303" s="98" t="s">
        <v>1502</v>
      </c>
      <c r="H303" s="98" t="s">
        <v>1510</v>
      </c>
      <c r="I303" s="99">
        <v>44389</v>
      </c>
    </row>
    <row r="304" spans="1:9" ht="15" thickBot="1" x14ac:dyDescent="0.2">
      <c r="A304" s="94" t="s">
        <v>2124</v>
      </c>
      <c r="B304" s="95" t="s">
        <v>1857</v>
      </c>
      <c r="C304" s="95"/>
      <c r="D304" s="96">
        <v>44384</v>
      </c>
      <c r="E304" s="95" t="s">
        <v>1894</v>
      </c>
      <c r="F304" s="96">
        <v>44417</v>
      </c>
      <c r="G304" s="95" t="s">
        <v>1502</v>
      </c>
      <c r="H304" s="95" t="s">
        <v>1510</v>
      </c>
      <c r="I304" s="96">
        <v>44405</v>
      </c>
    </row>
    <row r="305" spans="1:9" ht="15" thickBot="1" x14ac:dyDescent="0.2">
      <c r="A305" s="97" t="s">
        <v>2125</v>
      </c>
      <c r="B305" s="98" t="s">
        <v>1857</v>
      </c>
      <c r="C305" s="98"/>
      <c r="D305" s="99">
        <v>44385</v>
      </c>
      <c r="E305" s="98" t="s">
        <v>1894</v>
      </c>
      <c r="F305" s="99">
        <v>44410</v>
      </c>
      <c r="G305" s="98" t="s">
        <v>1502</v>
      </c>
      <c r="H305" s="98" t="s">
        <v>1510</v>
      </c>
      <c r="I305" s="99">
        <v>44406</v>
      </c>
    </row>
    <row r="306" spans="1:9" ht="15" thickBot="1" x14ac:dyDescent="0.2">
      <c r="A306" s="94" t="s">
        <v>2126</v>
      </c>
      <c r="B306" s="95" t="s">
        <v>1857</v>
      </c>
      <c r="C306" s="95"/>
      <c r="D306" s="96">
        <v>44385</v>
      </c>
      <c r="E306" s="95" t="s">
        <v>1502</v>
      </c>
      <c r="F306" s="96">
        <v>44385</v>
      </c>
      <c r="G306" s="95" t="s">
        <v>1502</v>
      </c>
      <c r="H306" s="95" t="s">
        <v>1510</v>
      </c>
      <c r="I306" s="96">
        <v>44385</v>
      </c>
    </row>
    <row r="307" spans="1:9" ht="15" thickBot="1" x14ac:dyDescent="0.2">
      <c r="A307" s="97" t="s">
        <v>2127</v>
      </c>
      <c r="B307" s="98" t="s">
        <v>1857</v>
      </c>
      <c r="C307" s="98"/>
      <c r="D307" s="99">
        <v>44389</v>
      </c>
      <c r="E307" s="98" t="s">
        <v>1894</v>
      </c>
      <c r="F307" s="99">
        <v>44392</v>
      </c>
      <c r="G307" s="98" t="s">
        <v>1502</v>
      </c>
      <c r="H307" s="98" t="s">
        <v>1510</v>
      </c>
      <c r="I307" s="99">
        <v>44389</v>
      </c>
    </row>
    <row r="308" spans="1:9" ht="15" thickBot="1" x14ac:dyDescent="0.2">
      <c r="A308" s="94" t="s">
        <v>2128</v>
      </c>
      <c r="B308" s="95" t="s">
        <v>1857</v>
      </c>
      <c r="C308" s="95"/>
      <c r="D308" s="96">
        <v>44390</v>
      </c>
      <c r="E308" s="95" t="s">
        <v>1502</v>
      </c>
      <c r="F308" s="96">
        <v>44390</v>
      </c>
      <c r="G308" s="95" t="s">
        <v>1502</v>
      </c>
      <c r="H308" s="95" t="s">
        <v>1510</v>
      </c>
      <c r="I308" s="96">
        <v>44390</v>
      </c>
    </row>
    <row r="309" spans="1:9" ht="15" thickBot="1" x14ac:dyDescent="0.2">
      <c r="A309" s="97" t="s">
        <v>2129</v>
      </c>
      <c r="B309" s="98" t="s">
        <v>1857</v>
      </c>
      <c r="C309" s="98"/>
      <c r="D309" s="99">
        <v>44390</v>
      </c>
      <c r="E309" s="98" t="s">
        <v>1502</v>
      </c>
      <c r="F309" s="99">
        <v>44390</v>
      </c>
      <c r="G309" s="98" t="s">
        <v>1502</v>
      </c>
      <c r="H309" s="98" t="s">
        <v>1510</v>
      </c>
      <c r="I309" s="99">
        <v>44390</v>
      </c>
    </row>
    <row r="310" spans="1:9" ht="15" thickBot="1" x14ac:dyDescent="0.2">
      <c r="A310" s="94" t="s">
        <v>2130</v>
      </c>
      <c r="B310" s="95" t="s">
        <v>1857</v>
      </c>
      <c r="C310" s="95"/>
      <c r="D310" s="96">
        <v>44390</v>
      </c>
      <c r="E310" s="95" t="s">
        <v>1502</v>
      </c>
      <c r="F310" s="96">
        <v>44390</v>
      </c>
      <c r="G310" s="95" t="s">
        <v>1502</v>
      </c>
      <c r="H310" s="95" t="s">
        <v>1510</v>
      </c>
      <c r="I310" s="96">
        <v>44390</v>
      </c>
    </row>
    <row r="311" spans="1:9" ht="15" thickBot="1" x14ac:dyDescent="0.2">
      <c r="A311" s="97" t="s">
        <v>2131</v>
      </c>
      <c r="B311" s="98" t="s">
        <v>1857</v>
      </c>
      <c r="C311" s="98"/>
      <c r="D311" s="99">
        <v>44390</v>
      </c>
      <c r="E311" s="98" t="s">
        <v>1502</v>
      </c>
      <c r="F311" s="99">
        <v>44390</v>
      </c>
      <c r="G311" s="98" t="s">
        <v>1502</v>
      </c>
      <c r="H311" s="98" t="s">
        <v>1510</v>
      </c>
      <c r="I311" s="99">
        <v>44390</v>
      </c>
    </row>
    <row r="312" spans="1:9" ht="15" thickBot="1" x14ac:dyDescent="0.2">
      <c r="A312" s="94" t="s">
        <v>2132</v>
      </c>
      <c r="B312" s="95" t="s">
        <v>1857</v>
      </c>
      <c r="C312" s="95"/>
      <c r="D312" s="96">
        <v>44390</v>
      </c>
      <c r="E312" s="95" t="s">
        <v>1502</v>
      </c>
      <c r="F312" s="96">
        <v>44390</v>
      </c>
      <c r="G312" s="95" t="s">
        <v>1502</v>
      </c>
      <c r="H312" s="95" t="s">
        <v>1510</v>
      </c>
      <c r="I312" s="96">
        <v>44390</v>
      </c>
    </row>
    <row r="313" spans="1:9" ht="15" thickBot="1" x14ac:dyDescent="0.2">
      <c r="A313" s="97" t="s">
        <v>2133</v>
      </c>
      <c r="B313" s="98" t="s">
        <v>1857</v>
      </c>
      <c r="C313" s="98"/>
      <c r="D313" s="99">
        <v>44390</v>
      </c>
      <c r="E313" s="98" t="s">
        <v>1502</v>
      </c>
      <c r="F313" s="99">
        <v>44390</v>
      </c>
      <c r="G313" s="98" t="s">
        <v>1502</v>
      </c>
      <c r="H313" s="98" t="s">
        <v>1510</v>
      </c>
      <c r="I313" s="99">
        <v>44390</v>
      </c>
    </row>
    <row r="314" spans="1:9" ht="15" thickBot="1" x14ac:dyDescent="0.2">
      <c r="A314" s="94" t="s">
        <v>2134</v>
      </c>
      <c r="B314" s="95" t="s">
        <v>1857</v>
      </c>
      <c r="C314" s="95"/>
      <c r="D314" s="96">
        <v>44390</v>
      </c>
      <c r="E314" s="95" t="s">
        <v>1502</v>
      </c>
      <c r="F314" s="96">
        <v>44390</v>
      </c>
      <c r="G314" s="95" t="s">
        <v>1502</v>
      </c>
      <c r="H314" s="95" t="s">
        <v>1510</v>
      </c>
      <c r="I314" s="96">
        <v>44390</v>
      </c>
    </row>
    <row r="315" spans="1:9" ht="15" thickBot="1" x14ac:dyDescent="0.2">
      <c r="A315" s="97" t="s">
        <v>2135</v>
      </c>
      <c r="B315" s="98" t="s">
        <v>1857</v>
      </c>
      <c r="C315" s="98"/>
      <c r="D315" s="99">
        <v>44390</v>
      </c>
      <c r="E315" s="98" t="s">
        <v>2070</v>
      </c>
      <c r="F315" s="99">
        <v>44400</v>
      </c>
      <c r="G315" s="98" t="s">
        <v>1502</v>
      </c>
      <c r="H315" s="98" t="s">
        <v>1510</v>
      </c>
      <c r="I315" s="99">
        <v>44390</v>
      </c>
    </row>
    <row r="316" spans="1:9" ht="15" thickBot="1" x14ac:dyDescent="0.2">
      <c r="A316" s="94" t="s">
        <v>2136</v>
      </c>
      <c r="B316" s="95" t="s">
        <v>1857</v>
      </c>
      <c r="C316" s="95"/>
      <c r="D316" s="96">
        <v>44390</v>
      </c>
      <c r="E316" s="95" t="s">
        <v>1502</v>
      </c>
      <c r="F316" s="96">
        <v>44390</v>
      </c>
      <c r="G316" s="95" t="s">
        <v>1502</v>
      </c>
      <c r="H316" s="95" t="s">
        <v>1510</v>
      </c>
      <c r="I316" s="96">
        <v>44390</v>
      </c>
    </row>
    <row r="317" spans="1:9" ht="15" thickBot="1" x14ac:dyDescent="0.2">
      <c r="A317" s="97" t="s">
        <v>2137</v>
      </c>
      <c r="B317" s="98" t="s">
        <v>1857</v>
      </c>
      <c r="C317" s="98"/>
      <c r="D317" s="99">
        <v>44392</v>
      </c>
      <c r="E317" s="98" t="s">
        <v>1502</v>
      </c>
      <c r="F317" s="99">
        <v>44392</v>
      </c>
      <c r="G317" s="98" t="s">
        <v>1502</v>
      </c>
      <c r="H317" s="98" t="s">
        <v>1510</v>
      </c>
      <c r="I317" s="99">
        <v>44392</v>
      </c>
    </row>
    <row r="318" spans="1:9" ht="15" thickBot="1" x14ac:dyDescent="0.2">
      <c r="A318" s="94" t="s">
        <v>2138</v>
      </c>
      <c r="B318" s="95" t="s">
        <v>1857</v>
      </c>
      <c r="C318" s="95"/>
      <c r="D318" s="96">
        <v>44393</v>
      </c>
      <c r="E318" s="95" t="s">
        <v>1502</v>
      </c>
      <c r="F318" s="96">
        <v>44399</v>
      </c>
      <c r="G318" s="95" t="s">
        <v>1502</v>
      </c>
      <c r="H318" s="95" t="s">
        <v>1510</v>
      </c>
      <c r="I318" s="96">
        <v>44399</v>
      </c>
    </row>
    <row r="319" spans="1:9" ht="15" thickBot="1" x14ac:dyDescent="0.2">
      <c r="A319" s="97" t="s">
        <v>2139</v>
      </c>
      <c r="B319" s="98" t="s">
        <v>1857</v>
      </c>
      <c r="C319" s="98"/>
      <c r="D319" s="99">
        <v>44393</v>
      </c>
      <c r="E319" s="98" t="s">
        <v>1502</v>
      </c>
      <c r="F319" s="99">
        <v>44399</v>
      </c>
      <c r="G319" s="98" t="s">
        <v>1502</v>
      </c>
      <c r="H319" s="98" t="s">
        <v>1510</v>
      </c>
      <c r="I319" s="99">
        <v>44399</v>
      </c>
    </row>
    <row r="320" spans="1:9" ht="15" thickBot="1" x14ac:dyDescent="0.2">
      <c r="A320" s="94" t="s">
        <v>2140</v>
      </c>
      <c r="B320" s="95" t="s">
        <v>1857</v>
      </c>
      <c r="C320" s="95"/>
      <c r="D320" s="96">
        <v>44396</v>
      </c>
      <c r="E320" s="95" t="s">
        <v>1502</v>
      </c>
      <c r="F320" s="96">
        <v>44396</v>
      </c>
      <c r="G320" s="95" t="s">
        <v>1502</v>
      </c>
      <c r="H320" s="95" t="s">
        <v>1510</v>
      </c>
      <c r="I320" s="96">
        <v>44396</v>
      </c>
    </row>
    <row r="321" spans="1:9" ht="15" thickBot="1" x14ac:dyDescent="0.2">
      <c r="A321" s="97" t="s">
        <v>2141</v>
      </c>
      <c r="B321" s="98" t="s">
        <v>1857</v>
      </c>
      <c r="C321" s="98"/>
      <c r="D321" s="99">
        <v>44397</v>
      </c>
      <c r="E321" s="98" t="s">
        <v>2070</v>
      </c>
      <c r="F321" s="99">
        <v>44413</v>
      </c>
      <c r="G321" s="98" t="s">
        <v>1502</v>
      </c>
      <c r="H321" s="98" t="s">
        <v>1510</v>
      </c>
      <c r="I321" s="99">
        <v>44397</v>
      </c>
    </row>
    <row r="322" spans="1:9" ht="15" thickBot="1" x14ac:dyDescent="0.2">
      <c r="A322" s="94" t="s">
        <v>2142</v>
      </c>
      <c r="B322" s="95" t="s">
        <v>1857</v>
      </c>
      <c r="C322" s="95"/>
      <c r="D322" s="96">
        <v>44398</v>
      </c>
      <c r="E322" s="95" t="s">
        <v>1502</v>
      </c>
      <c r="F322" s="96">
        <v>44404</v>
      </c>
      <c r="G322" s="95" t="s">
        <v>1502</v>
      </c>
      <c r="H322" s="95" t="s">
        <v>1510</v>
      </c>
      <c r="I322" s="96">
        <v>44404</v>
      </c>
    </row>
    <row r="323" spans="1:9" ht="15" thickBot="1" x14ac:dyDescent="0.2">
      <c r="A323" s="97" t="s">
        <v>2143</v>
      </c>
      <c r="B323" s="98" t="s">
        <v>1857</v>
      </c>
      <c r="C323" s="98"/>
      <c r="D323" s="99">
        <v>44398.000004016198</v>
      </c>
      <c r="E323" s="98" t="s">
        <v>1502</v>
      </c>
      <c r="F323" s="99">
        <v>44404</v>
      </c>
      <c r="G323" s="98" t="s">
        <v>1502</v>
      </c>
      <c r="H323" s="98" t="s">
        <v>1510</v>
      </c>
      <c r="I323" s="99">
        <v>44404</v>
      </c>
    </row>
    <row r="324" spans="1:9" ht="15" thickBot="1" x14ac:dyDescent="0.2">
      <c r="A324" s="94" t="s">
        <v>2144</v>
      </c>
      <c r="B324" s="95" t="s">
        <v>1857</v>
      </c>
      <c r="C324" s="95"/>
      <c r="D324" s="96">
        <v>44398.0000091088</v>
      </c>
      <c r="E324" s="95" t="s">
        <v>1502</v>
      </c>
      <c r="F324" s="96">
        <v>44404</v>
      </c>
      <c r="G324" s="95" t="s">
        <v>1502</v>
      </c>
      <c r="H324" s="95" t="s">
        <v>1510</v>
      </c>
      <c r="I324" s="96">
        <v>44404</v>
      </c>
    </row>
    <row r="325" spans="1:9" ht="15" thickBot="1" x14ac:dyDescent="0.2">
      <c r="A325" s="97" t="s">
        <v>2145</v>
      </c>
      <c r="B325" s="98" t="s">
        <v>1857</v>
      </c>
      <c r="C325" s="98"/>
      <c r="D325" s="99">
        <v>44398.000000578701</v>
      </c>
      <c r="E325" s="98" t="s">
        <v>1502</v>
      </c>
      <c r="F325" s="99">
        <v>44404</v>
      </c>
      <c r="G325" s="98" t="s">
        <v>1502</v>
      </c>
      <c r="H325" s="98" t="s">
        <v>1510</v>
      </c>
      <c r="I325" s="99">
        <v>44404</v>
      </c>
    </row>
    <row r="326" spans="1:9" ht="15" thickBot="1" x14ac:dyDescent="0.2">
      <c r="A326" s="94" t="s">
        <v>2146</v>
      </c>
      <c r="B326" s="95" t="s">
        <v>1857</v>
      </c>
      <c r="C326" s="95"/>
      <c r="D326" s="96">
        <v>44398.000003090303</v>
      </c>
      <c r="E326" s="95" t="s">
        <v>1502</v>
      </c>
      <c r="F326" s="96">
        <v>44404</v>
      </c>
      <c r="G326" s="95" t="s">
        <v>1502</v>
      </c>
      <c r="H326" s="95" t="s">
        <v>1510</v>
      </c>
      <c r="I326" s="96">
        <v>44404</v>
      </c>
    </row>
    <row r="327" spans="1:9" ht="15" thickBot="1" x14ac:dyDescent="0.2">
      <c r="A327" s="97" t="s">
        <v>2147</v>
      </c>
      <c r="B327" s="98" t="s">
        <v>1857</v>
      </c>
      <c r="C327" s="98"/>
      <c r="D327" s="99">
        <v>44398.000007372699</v>
      </c>
      <c r="E327" s="98" t="s">
        <v>1502</v>
      </c>
      <c r="F327" s="99">
        <v>44404</v>
      </c>
      <c r="G327" s="98" t="s">
        <v>1502</v>
      </c>
      <c r="H327" s="98" t="s">
        <v>1510</v>
      </c>
      <c r="I327" s="99">
        <v>44404</v>
      </c>
    </row>
    <row r="328" spans="1:9" ht="15" thickBot="1" x14ac:dyDescent="0.2">
      <c r="A328" s="94" t="s">
        <v>2148</v>
      </c>
      <c r="B328" s="95" t="s">
        <v>1857</v>
      </c>
      <c r="C328" s="95"/>
      <c r="D328" s="96">
        <v>44398.000005405098</v>
      </c>
      <c r="E328" s="95" t="s">
        <v>1502</v>
      </c>
      <c r="F328" s="96">
        <v>44404</v>
      </c>
      <c r="G328" s="95" t="s">
        <v>1502</v>
      </c>
      <c r="H328" s="95" t="s">
        <v>1510</v>
      </c>
      <c r="I328" s="96">
        <v>44404</v>
      </c>
    </row>
    <row r="329" spans="1:9" ht="15" thickBot="1" x14ac:dyDescent="0.2">
      <c r="A329" s="97" t="s">
        <v>2149</v>
      </c>
      <c r="B329" s="98" t="s">
        <v>1857</v>
      </c>
      <c r="C329" s="98"/>
      <c r="D329" s="99">
        <v>44398.000010381897</v>
      </c>
      <c r="E329" s="98" t="s">
        <v>1502</v>
      </c>
      <c r="F329" s="99">
        <v>44404</v>
      </c>
      <c r="G329" s="98" t="s">
        <v>1502</v>
      </c>
      <c r="H329" s="98" t="s">
        <v>1510</v>
      </c>
      <c r="I329" s="99">
        <v>44404</v>
      </c>
    </row>
    <row r="330" spans="1:9" ht="15" thickBot="1" x14ac:dyDescent="0.2">
      <c r="A330" s="94" t="s">
        <v>2150</v>
      </c>
      <c r="B330" s="95" t="s">
        <v>1857</v>
      </c>
      <c r="C330" s="95"/>
      <c r="D330" s="96">
        <v>44398.000002893503</v>
      </c>
      <c r="E330" s="95" t="s">
        <v>1502</v>
      </c>
      <c r="F330" s="96">
        <v>44404</v>
      </c>
      <c r="G330" s="95" t="s">
        <v>1502</v>
      </c>
      <c r="H330" s="95" t="s">
        <v>1510</v>
      </c>
      <c r="I330" s="96">
        <v>44404</v>
      </c>
    </row>
    <row r="331" spans="1:9" ht="15" thickBot="1" x14ac:dyDescent="0.2">
      <c r="A331" s="97" t="s">
        <v>2151</v>
      </c>
      <c r="B331" s="98" t="s">
        <v>1857</v>
      </c>
      <c r="C331" s="98"/>
      <c r="D331" s="99">
        <v>44398.0000069792</v>
      </c>
      <c r="E331" s="98" t="s">
        <v>1502</v>
      </c>
      <c r="F331" s="99">
        <v>44404</v>
      </c>
      <c r="G331" s="98" t="s">
        <v>1502</v>
      </c>
      <c r="H331" s="98" t="s">
        <v>1510</v>
      </c>
      <c r="I331" s="99">
        <v>44404</v>
      </c>
    </row>
    <row r="332" spans="1:9" ht="15" thickBot="1" x14ac:dyDescent="0.2">
      <c r="A332" s="94" t="s">
        <v>2152</v>
      </c>
      <c r="B332" s="95" t="s">
        <v>1857</v>
      </c>
      <c r="C332" s="95"/>
      <c r="D332" s="96">
        <v>44398.000010416697</v>
      </c>
      <c r="E332" s="95" t="s">
        <v>1502</v>
      </c>
      <c r="F332" s="96">
        <v>44404</v>
      </c>
      <c r="G332" s="95" t="s">
        <v>1502</v>
      </c>
      <c r="H332" s="95" t="s">
        <v>1510</v>
      </c>
      <c r="I332" s="96">
        <v>44404</v>
      </c>
    </row>
    <row r="333" spans="1:9" ht="15" thickBot="1" x14ac:dyDescent="0.2">
      <c r="A333" s="97" t="s">
        <v>2153</v>
      </c>
      <c r="B333" s="98" t="s">
        <v>1857</v>
      </c>
      <c r="C333" s="98"/>
      <c r="D333" s="99">
        <v>44398.000000694403</v>
      </c>
      <c r="E333" s="98" t="s">
        <v>1502</v>
      </c>
      <c r="F333" s="99">
        <v>44404</v>
      </c>
      <c r="G333" s="98" t="s">
        <v>1502</v>
      </c>
      <c r="H333" s="98" t="s">
        <v>1510</v>
      </c>
      <c r="I333" s="99">
        <v>44404</v>
      </c>
    </row>
    <row r="334" spans="1:9" ht="15" thickBot="1" x14ac:dyDescent="0.2">
      <c r="A334" s="94" t="s">
        <v>2154</v>
      </c>
      <c r="B334" s="95" t="s">
        <v>1857</v>
      </c>
      <c r="C334" s="95"/>
      <c r="D334" s="96">
        <v>44398.000004282403</v>
      </c>
      <c r="E334" s="95" t="s">
        <v>1502</v>
      </c>
      <c r="F334" s="96">
        <v>44404</v>
      </c>
      <c r="G334" s="95" t="s">
        <v>1502</v>
      </c>
      <c r="H334" s="95" t="s">
        <v>1510</v>
      </c>
      <c r="I334" s="96">
        <v>44404</v>
      </c>
    </row>
    <row r="335" spans="1:9" ht="15" thickBot="1" x14ac:dyDescent="0.2">
      <c r="A335" s="97" t="s">
        <v>2155</v>
      </c>
      <c r="B335" s="98" t="s">
        <v>1857</v>
      </c>
      <c r="C335" s="98"/>
      <c r="D335" s="99">
        <v>44398.000008368101</v>
      </c>
      <c r="E335" s="98" t="s">
        <v>1502</v>
      </c>
      <c r="F335" s="99">
        <v>44404</v>
      </c>
      <c r="G335" s="98" t="s">
        <v>1502</v>
      </c>
      <c r="H335" s="98" t="s">
        <v>1510</v>
      </c>
      <c r="I335" s="99">
        <v>44404</v>
      </c>
    </row>
    <row r="336" spans="1:9" ht="15" thickBot="1" x14ac:dyDescent="0.2">
      <c r="A336" s="94" t="s">
        <v>2156</v>
      </c>
      <c r="B336" s="95" t="s">
        <v>1857</v>
      </c>
      <c r="C336" s="95"/>
      <c r="D336" s="96">
        <v>44398.0000003819</v>
      </c>
      <c r="E336" s="95" t="s">
        <v>1502</v>
      </c>
      <c r="F336" s="96">
        <v>44404</v>
      </c>
      <c r="G336" s="95" t="s">
        <v>1502</v>
      </c>
      <c r="H336" s="95" t="s">
        <v>1510</v>
      </c>
      <c r="I336" s="96">
        <v>44404</v>
      </c>
    </row>
    <row r="337" spans="1:9" ht="15" thickBot="1" x14ac:dyDescent="0.2">
      <c r="A337" s="97" t="s">
        <v>2157</v>
      </c>
      <c r="B337" s="98" t="s">
        <v>1857</v>
      </c>
      <c r="C337" s="98"/>
      <c r="D337" s="99">
        <v>44398.000003356501</v>
      </c>
      <c r="E337" s="98" t="s">
        <v>1502</v>
      </c>
      <c r="F337" s="99">
        <v>44404</v>
      </c>
      <c r="G337" s="98" t="s">
        <v>1502</v>
      </c>
      <c r="H337" s="98" t="s">
        <v>1510</v>
      </c>
      <c r="I337" s="99">
        <v>44404</v>
      </c>
    </row>
    <row r="338" spans="1:9" ht="15" thickBot="1" x14ac:dyDescent="0.2">
      <c r="A338" s="94" t="s">
        <v>2158</v>
      </c>
      <c r="B338" s="95" t="s">
        <v>1857</v>
      </c>
      <c r="C338" s="95"/>
      <c r="D338" s="96">
        <v>44398.0000049421</v>
      </c>
      <c r="E338" s="95" t="s">
        <v>1502</v>
      </c>
      <c r="F338" s="96">
        <v>44404</v>
      </c>
      <c r="G338" s="95" t="s">
        <v>1502</v>
      </c>
      <c r="H338" s="95" t="s">
        <v>1510</v>
      </c>
      <c r="I338" s="96">
        <v>44404</v>
      </c>
    </row>
    <row r="339" spans="1:9" ht="15" thickBot="1" x14ac:dyDescent="0.2">
      <c r="A339" s="97" t="s">
        <v>2159</v>
      </c>
      <c r="B339" s="98" t="s">
        <v>1857</v>
      </c>
      <c r="C339" s="98"/>
      <c r="D339" s="99">
        <v>44398.000008298601</v>
      </c>
      <c r="E339" s="98" t="s">
        <v>1502</v>
      </c>
      <c r="F339" s="99">
        <v>44404</v>
      </c>
      <c r="G339" s="98" t="s">
        <v>1502</v>
      </c>
      <c r="H339" s="98" t="s">
        <v>1510</v>
      </c>
      <c r="I339" s="99">
        <v>44404</v>
      </c>
    </row>
    <row r="340" spans="1:9" ht="15" thickBot="1" x14ac:dyDescent="0.2">
      <c r="A340" s="94" t="s">
        <v>2160</v>
      </c>
      <c r="B340" s="95" t="s">
        <v>1857</v>
      </c>
      <c r="C340" s="95"/>
      <c r="D340" s="96">
        <v>44398.000011192104</v>
      </c>
      <c r="E340" s="95" t="s">
        <v>1502</v>
      </c>
      <c r="F340" s="96">
        <v>44404</v>
      </c>
      <c r="G340" s="95" t="s">
        <v>1502</v>
      </c>
      <c r="H340" s="95" t="s">
        <v>1510</v>
      </c>
      <c r="I340" s="96">
        <v>44404</v>
      </c>
    </row>
    <row r="341" spans="1:9" ht="15" thickBot="1" x14ac:dyDescent="0.2">
      <c r="A341" s="97" t="s">
        <v>2161</v>
      </c>
      <c r="B341" s="98" t="s">
        <v>1857</v>
      </c>
      <c r="C341" s="98"/>
      <c r="D341" s="99">
        <v>44398.000001620399</v>
      </c>
      <c r="E341" s="98" t="s">
        <v>1502</v>
      </c>
      <c r="F341" s="99">
        <v>44404</v>
      </c>
      <c r="G341" s="98" t="s">
        <v>1502</v>
      </c>
      <c r="H341" s="98" t="s">
        <v>1510</v>
      </c>
      <c r="I341" s="99">
        <v>44404</v>
      </c>
    </row>
    <row r="342" spans="1:9" ht="15" thickBot="1" x14ac:dyDescent="0.2">
      <c r="A342" s="94" t="s">
        <v>2162</v>
      </c>
      <c r="B342" s="95" t="s">
        <v>1857</v>
      </c>
      <c r="C342" s="95"/>
      <c r="D342" s="96">
        <v>44398.000005092603</v>
      </c>
      <c r="E342" s="95" t="s">
        <v>1502</v>
      </c>
      <c r="F342" s="96">
        <v>44404</v>
      </c>
      <c r="G342" s="95" t="s">
        <v>1502</v>
      </c>
      <c r="H342" s="95" t="s">
        <v>1510</v>
      </c>
      <c r="I342" s="96">
        <v>44404</v>
      </c>
    </row>
    <row r="343" spans="1:9" ht="15" thickBot="1" x14ac:dyDescent="0.2">
      <c r="A343" s="97" t="s">
        <v>2163</v>
      </c>
      <c r="B343" s="98" t="s">
        <v>1857</v>
      </c>
      <c r="C343" s="98"/>
      <c r="D343" s="99">
        <v>44398.000003125002</v>
      </c>
      <c r="E343" s="98" t="s">
        <v>1502</v>
      </c>
      <c r="F343" s="99">
        <v>44404</v>
      </c>
      <c r="G343" s="98" t="s">
        <v>1502</v>
      </c>
      <c r="H343" s="98" t="s">
        <v>1510</v>
      </c>
      <c r="I343" s="99">
        <v>44404</v>
      </c>
    </row>
    <row r="344" spans="1:9" ht="15" thickBot="1" x14ac:dyDescent="0.2">
      <c r="A344" s="94" t="s">
        <v>2164</v>
      </c>
      <c r="B344" s="95" t="s">
        <v>1857</v>
      </c>
      <c r="C344" s="95"/>
      <c r="D344" s="96">
        <v>44398.000006284703</v>
      </c>
      <c r="E344" s="95" t="s">
        <v>1502</v>
      </c>
      <c r="F344" s="96">
        <v>44404</v>
      </c>
      <c r="G344" s="95" t="s">
        <v>1502</v>
      </c>
      <c r="H344" s="95" t="s">
        <v>1510</v>
      </c>
      <c r="I344" s="96">
        <v>44404</v>
      </c>
    </row>
    <row r="345" spans="1:9" ht="15" thickBot="1" x14ac:dyDescent="0.2">
      <c r="A345" s="97" t="s">
        <v>2165</v>
      </c>
      <c r="B345" s="98" t="s">
        <v>1857</v>
      </c>
      <c r="C345" s="98"/>
      <c r="D345" s="99">
        <v>44398.000007604198</v>
      </c>
      <c r="E345" s="98" t="s">
        <v>1502</v>
      </c>
      <c r="F345" s="99">
        <v>44404</v>
      </c>
      <c r="G345" s="98" t="s">
        <v>1502</v>
      </c>
      <c r="H345" s="98" t="s">
        <v>1510</v>
      </c>
      <c r="I345" s="99">
        <v>44404</v>
      </c>
    </row>
    <row r="346" spans="1:9" ht="15" thickBot="1" x14ac:dyDescent="0.2">
      <c r="A346" s="94" t="s">
        <v>2166</v>
      </c>
      <c r="B346" s="95" t="s">
        <v>1857</v>
      </c>
      <c r="C346" s="95"/>
      <c r="D346" s="96">
        <v>44398.000008101902</v>
      </c>
      <c r="E346" s="95" t="s">
        <v>1502</v>
      </c>
      <c r="F346" s="96">
        <v>44404</v>
      </c>
      <c r="G346" s="95" t="s">
        <v>1502</v>
      </c>
      <c r="H346" s="95" t="s">
        <v>1510</v>
      </c>
      <c r="I346" s="96">
        <v>44404</v>
      </c>
    </row>
    <row r="347" spans="1:9" ht="15" thickBot="1" x14ac:dyDescent="0.2">
      <c r="A347" s="97" t="s">
        <v>2167</v>
      </c>
      <c r="B347" s="98" t="s">
        <v>1857</v>
      </c>
      <c r="C347" s="98"/>
      <c r="D347" s="99">
        <v>44398.000009872703</v>
      </c>
      <c r="E347" s="98" t="s">
        <v>1502</v>
      </c>
      <c r="F347" s="99">
        <v>44404</v>
      </c>
      <c r="G347" s="98" t="s">
        <v>1502</v>
      </c>
      <c r="H347" s="98" t="s">
        <v>1510</v>
      </c>
      <c r="I347" s="99">
        <v>44404</v>
      </c>
    </row>
    <row r="348" spans="1:9" ht="15" thickBot="1" x14ac:dyDescent="0.2">
      <c r="A348" s="94" t="s">
        <v>2168</v>
      </c>
      <c r="B348" s="95" t="s">
        <v>1857</v>
      </c>
      <c r="C348" s="95"/>
      <c r="D348" s="96">
        <v>44398.0000008102</v>
      </c>
      <c r="E348" s="95" t="s">
        <v>1502</v>
      </c>
      <c r="F348" s="96">
        <v>44404</v>
      </c>
      <c r="G348" s="95" t="s">
        <v>1502</v>
      </c>
      <c r="H348" s="95" t="s">
        <v>1510</v>
      </c>
      <c r="I348" s="96">
        <v>44404</v>
      </c>
    </row>
    <row r="349" spans="1:9" ht="15" thickBot="1" x14ac:dyDescent="0.2">
      <c r="A349" s="97" t="s">
        <v>2169</v>
      </c>
      <c r="B349" s="98" t="s">
        <v>1857</v>
      </c>
      <c r="C349" s="98"/>
      <c r="D349" s="99">
        <v>44398.0000028125</v>
      </c>
      <c r="E349" s="98" t="s">
        <v>1502</v>
      </c>
      <c r="F349" s="99">
        <v>44404</v>
      </c>
      <c r="G349" s="98" t="s">
        <v>1502</v>
      </c>
      <c r="H349" s="98" t="s">
        <v>1510</v>
      </c>
      <c r="I349" s="99">
        <v>44404</v>
      </c>
    </row>
    <row r="350" spans="1:9" ht="15" thickBot="1" x14ac:dyDescent="0.2">
      <c r="A350" s="94" t="s">
        <v>2170</v>
      </c>
      <c r="B350" s="95" t="s">
        <v>1857</v>
      </c>
      <c r="C350" s="95"/>
      <c r="D350" s="96">
        <v>44398.000003969901</v>
      </c>
      <c r="E350" s="95" t="s">
        <v>1502</v>
      </c>
      <c r="F350" s="96">
        <v>44404</v>
      </c>
      <c r="G350" s="95" t="s">
        <v>1502</v>
      </c>
      <c r="H350" s="95" t="s">
        <v>1510</v>
      </c>
      <c r="I350" s="96">
        <v>44404</v>
      </c>
    </row>
    <row r="351" spans="1:9" ht="15" thickBot="1" x14ac:dyDescent="0.2">
      <c r="A351" s="97" t="s">
        <v>2171</v>
      </c>
      <c r="B351" s="98" t="s">
        <v>1857</v>
      </c>
      <c r="C351" s="98"/>
      <c r="D351" s="99">
        <v>44398.000006099501</v>
      </c>
      <c r="E351" s="98" t="s">
        <v>1502</v>
      </c>
      <c r="F351" s="99">
        <v>44404</v>
      </c>
      <c r="G351" s="98" t="s">
        <v>1502</v>
      </c>
      <c r="H351" s="98" t="s">
        <v>1510</v>
      </c>
      <c r="I351" s="99">
        <v>44404</v>
      </c>
    </row>
    <row r="352" spans="1:9" ht="15" thickBot="1" x14ac:dyDescent="0.2">
      <c r="A352" s="94" t="s">
        <v>2172</v>
      </c>
      <c r="B352" s="95" t="s">
        <v>1857</v>
      </c>
      <c r="C352" s="95"/>
      <c r="D352" s="96">
        <v>44398.0000091088</v>
      </c>
      <c r="E352" s="95" t="s">
        <v>1502</v>
      </c>
      <c r="F352" s="96">
        <v>44404</v>
      </c>
      <c r="G352" s="95" t="s">
        <v>1502</v>
      </c>
      <c r="H352" s="95" t="s">
        <v>1510</v>
      </c>
      <c r="I352" s="96">
        <v>44404</v>
      </c>
    </row>
    <row r="353" spans="1:9" ht="15" thickBot="1" x14ac:dyDescent="0.2">
      <c r="A353" s="97" t="s">
        <v>2173</v>
      </c>
      <c r="B353" s="98" t="s">
        <v>1857</v>
      </c>
      <c r="C353" s="98"/>
      <c r="D353" s="99">
        <v>44398.000011192104</v>
      </c>
      <c r="E353" s="98" t="s">
        <v>1502</v>
      </c>
      <c r="F353" s="99">
        <v>44404</v>
      </c>
      <c r="G353" s="98" t="s">
        <v>1502</v>
      </c>
      <c r="H353" s="98" t="s">
        <v>1510</v>
      </c>
      <c r="I353" s="99">
        <v>44404</v>
      </c>
    </row>
    <row r="354" spans="1:9" ht="15" thickBot="1" x14ac:dyDescent="0.2">
      <c r="A354" s="94" t="s">
        <v>2174</v>
      </c>
      <c r="B354" s="95" t="s">
        <v>1857</v>
      </c>
      <c r="C354" s="95"/>
      <c r="D354" s="96">
        <v>44398.000003240697</v>
      </c>
      <c r="E354" s="95" t="s">
        <v>1502</v>
      </c>
      <c r="F354" s="96">
        <v>44404</v>
      </c>
      <c r="G354" s="95" t="s">
        <v>1502</v>
      </c>
      <c r="H354" s="95" t="s">
        <v>1510</v>
      </c>
      <c r="I354" s="96">
        <v>44404</v>
      </c>
    </row>
    <row r="355" spans="1:9" ht="15" thickBot="1" x14ac:dyDescent="0.2">
      <c r="A355" s="97" t="s">
        <v>2175</v>
      </c>
      <c r="B355" s="98" t="s">
        <v>1857</v>
      </c>
      <c r="C355" s="98"/>
      <c r="D355" s="99">
        <v>44398.000002511602</v>
      </c>
      <c r="E355" s="98" t="s">
        <v>1502</v>
      </c>
      <c r="F355" s="99">
        <v>44404</v>
      </c>
      <c r="G355" s="98" t="s">
        <v>1502</v>
      </c>
      <c r="H355" s="98" t="s">
        <v>1510</v>
      </c>
      <c r="I355" s="99">
        <v>44404</v>
      </c>
    </row>
    <row r="356" spans="1:9" ht="15" thickBot="1" x14ac:dyDescent="0.2">
      <c r="A356" s="94" t="s">
        <v>2176</v>
      </c>
      <c r="B356" s="95" t="s">
        <v>1857</v>
      </c>
      <c r="C356" s="95"/>
      <c r="D356" s="96">
        <v>44398.000005983798</v>
      </c>
      <c r="E356" s="95" t="s">
        <v>1502</v>
      </c>
      <c r="F356" s="96">
        <v>44404</v>
      </c>
      <c r="G356" s="95" t="s">
        <v>1502</v>
      </c>
      <c r="H356" s="95" t="s">
        <v>1510</v>
      </c>
      <c r="I356" s="96">
        <v>44404</v>
      </c>
    </row>
    <row r="357" spans="1:9" ht="15" thickBot="1" x14ac:dyDescent="0.2">
      <c r="A357" s="97" t="s">
        <v>2177</v>
      </c>
      <c r="B357" s="98" t="s">
        <v>1857</v>
      </c>
      <c r="C357" s="98"/>
      <c r="D357" s="99">
        <v>44398.000010613403</v>
      </c>
      <c r="E357" s="98" t="s">
        <v>1502</v>
      </c>
      <c r="F357" s="99">
        <v>44404</v>
      </c>
      <c r="G357" s="98" t="s">
        <v>1502</v>
      </c>
      <c r="H357" s="98" t="s">
        <v>1510</v>
      </c>
      <c r="I357" s="99">
        <v>44404</v>
      </c>
    </row>
    <row r="358" spans="1:9" ht="15" thickBot="1" x14ac:dyDescent="0.2">
      <c r="A358" s="94" t="s">
        <v>2178</v>
      </c>
      <c r="B358" s="95" t="s">
        <v>1857</v>
      </c>
      <c r="C358" s="95"/>
      <c r="D358" s="96">
        <v>44398.000001967601</v>
      </c>
      <c r="E358" s="95" t="s">
        <v>1502</v>
      </c>
      <c r="F358" s="96">
        <v>44404</v>
      </c>
      <c r="G358" s="95" t="s">
        <v>1502</v>
      </c>
      <c r="H358" s="95" t="s">
        <v>1510</v>
      </c>
      <c r="I358" s="96">
        <v>44404</v>
      </c>
    </row>
    <row r="359" spans="1:9" ht="15" thickBot="1" x14ac:dyDescent="0.2">
      <c r="A359" s="97" t="s">
        <v>2179</v>
      </c>
      <c r="B359" s="98" t="s">
        <v>1857</v>
      </c>
      <c r="C359" s="98"/>
      <c r="D359" s="99">
        <v>44398.000004861096</v>
      </c>
      <c r="E359" s="98" t="s">
        <v>1502</v>
      </c>
      <c r="F359" s="99">
        <v>44404</v>
      </c>
      <c r="G359" s="98" t="s">
        <v>1502</v>
      </c>
      <c r="H359" s="98" t="s">
        <v>1510</v>
      </c>
      <c r="I359" s="99">
        <v>44404</v>
      </c>
    </row>
    <row r="360" spans="1:9" ht="15" thickBot="1" x14ac:dyDescent="0.2">
      <c r="A360" s="94" t="s">
        <v>2180</v>
      </c>
      <c r="B360" s="95" t="s">
        <v>1857</v>
      </c>
      <c r="C360" s="95"/>
      <c r="D360" s="96">
        <v>44398.000007256902</v>
      </c>
      <c r="E360" s="95" t="s">
        <v>1502</v>
      </c>
      <c r="F360" s="96">
        <v>44404</v>
      </c>
      <c r="G360" s="95" t="s">
        <v>1502</v>
      </c>
      <c r="H360" s="95" t="s">
        <v>1510</v>
      </c>
      <c r="I360" s="96">
        <v>44404</v>
      </c>
    </row>
    <row r="361" spans="1:9" ht="15" thickBot="1" x14ac:dyDescent="0.2">
      <c r="A361" s="97" t="s">
        <v>2181</v>
      </c>
      <c r="B361" s="98" t="s">
        <v>1857</v>
      </c>
      <c r="C361" s="98"/>
      <c r="D361" s="99">
        <v>44398.0000083333</v>
      </c>
      <c r="E361" s="98" t="s">
        <v>1502</v>
      </c>
      <c r="F361" s="99">
        <v>44404</v>
      </c>
      <c r="G361" s="98" t="s">
        <v>1502</v>
      </c>
      <c r="H361" s="98" t="s">
        <v>1510</v>
      </c>
      <c r="I361" s="99">
        <v>44404</v>
      </c>
    </row>
    <row r="362" spans="1:9" ht="15" thickBot="1" x14ac:dyDescent="0.2">
      <c r="A362" s="94" t="s">
        <v>2182</v>
      </c>
      <c r="B362" s="95" t="s">
        <v>1857</v>
      </c>
      <c r="C362" s="95"/>
      <c r="D362" s="96">
        <v>44398.000010104202</v>
      </c>
      <c r="E362" s="95" t="s">
        <v>1502</v>
      </c>
      <c r="F362" s="96">
        <v>44404</v>
      </c>
      <c r="G362" s="95" t="s">
        <v>1502</v>
      </c>
      <c r="H362" s="95" t="s">
        <v>1510</v>
      </c>
      <c r="I362" s="96">
        <v>44404</v>
      </c>
    </row>
    <row r="363" spans="1:9" ht="15" thickBot="1" x14ac:dyDescent="0.2">
      <c r="A363" s="97" t="s">
        <v>2183</v>
      </c>
      <c r="B363" s="98" t="s">
        <v>1857</v>
      </c>
      <c r="C363" s="98"/>
      <c r="D363" s="99">
        <v>44399</v>
      </c>
      <c r="E363" s="98" t="s">
        <v>1502</v>
      </c>
      <c r="F363" s="99">
        <v>44399</v>
      </c>
      <c r="G363" s="98" t="s">
        <v>1502</v>
      </c>
      <c r="H363" s="98" t="s">
        <v>1510</v>
      </c>
      <c r="I363" s="99">
        <v>44399</v>
      </c>
    </row>
    <row r="364" spans="1:9" ht="15" thickBot="1" x14ac:dyDescent="0.2">
      <c r="A364" s="94" t="s">
        <v>2184</v>
      </c>
      <c r="B364" s="95" t="s">
        <v>1857</v>
      </c>
      <c r="C364" s="95"/>
      <c r="D364" s="96">
        <v>44399</v>
      </c>
      <c r="E364" s="95" t="s">
        <v>1865</v>
      </c>
      <c r="F364" s="96">
        <v>44406</v>
      </c>
      <c r="G364" s="95" t="s">
        <v>1502</v>
      </c>
      <c r="H364" s="95" t="s">
        <v>1510</v>
      </c>
      <c r="I364" s="96">
        <v>44399</v>
      </c>
    </row>
    <row r="365" spans="1:9" ht="15" thickBot="1" x14ac:dyDescent="0.2">
      <c r="A365" s="97" t="s">
        <v>2185</v>
      </c>
      <c r="B365" s="98" t="s">
        <v>1857</v>
      </c>
      <c r="C365" s="98"/>
      <c r="D365" s="99">
        <v>44399</v>
      </c>
      <c r="E365" s="98" t="s">
        <v>1502</v>
      </c>
      <c r="F365" s="99">
        <v>44399</v>
      </c>
      <c r="G365" s="98" t="s">
        <v>1502</v>
      </c>
      <c r="H365" s="98" t="s">
        <v>1510</v>
      </c>
      <c r="I365" s="99">
        <v>44399</v>
      </c>
    </row>
    <row r="366" spans="1:9" ht="15" thickBot="1" x14ac:dyDescent="0.2">
      <c r="A366" s="94" t="s">
        <v>2186</v>
      </c>
      <c r="B366" s="95" t="s">
        <v>1857</v>
      </c>
      <c r="C366" s="95"/>
      <c r="D366" s="96">
        <v>44403</v>
      </c>
      <c r="E366" s="95" t="s">
        <v>1502</v>
      </c>
      <c r="F366" s="96">
        <v>44403</v>
      </c>
      <c r="G366" s="95" t="s">
        <v>1502</v>
      </c>
      <c r="H366" s="95" t="s">
        <v>1510</v>
      </c>
      <c r="I366" s="96">
        <v>44403</v>
      </c>
    </row>
    <row r="367" spans="1:9" ht="15" thickBot="1" x14ac:dyDescent="0.2">
      <c r="A367" s="97" t="s">
        <v>2187</v>
      </c>
      <c r="B367" s="98" t="s">
        <v>1857</v>
      </c>
      <c r="C367" s="98"/>
      <c r="D367" s="99">
        <v>44404</v>
      </c>
      <c r="E367" s="98" t="s">
        <v>1502</v>
      </c>
      <c r="F367" s="99">
        <v>44404</v>
      </c>
      <c r="G367" s="98" t="s">
        <v>1502</v>
      </c>
      <c r="H367" s="98" t="s">
        <v>1510</v>
      </c>
      <c r="I367" s="99">
        <v>44404</v>
      </c>
    </row>
    <row r="368" spans="1:9" ht="15" thickBot="1" x14ac:dyDescent="0.2">
      <c r="A368" s="94" t="s">
        <v>2188</v>
      </c>
      <c r="B368" s="95" t="s">
        <v>1857</v>
      </c>
      <c r="C368" s="95"/>
      <c r="D368" s="96">
        <v>44404</v>
      </c>
      <c r="E368" s="95" t="s">
        <v>1502</v>
      </c>
      <c r="F368" s="96">
        <v>44404</v>
      </c>
      <c r="G368" s="95" t="s">
        <v>1502</v>
      </c>
      <c r="H368" s="95" t="s">
        <v>1510</v>
      </c>
      <c r="I368" s="96">
        <v>44404</v>
      </c>
    </row>
    <row r="369" spans="1:9" ht="15" thickBot="1" x14ac:dyDescent="0.2">
      <c r="A369" s="97" t="s">
        <v>2189</v>
      </c>
      <c r="B369" s="98" t="s">
        <v>1857</v>
      </c>
      <c r="C369" s="98"/>
      <c r="D369" s="99">
        <v>44404</v>
      </c>
      <c r="E369" s="98" t="s">
        <v>1502</v>
      </c>
      <c r="F369" s="99">
        <v>44404</v>
      </c>
      <c r="G369" s="98" t="s">
        <v>1502</v>
      </c>
      <c r="H369" s="98" t="s">
        <v>1510</v>
      </c>
      <c r="I369" s="99">
        <v>44404</v>
      </c>
    </row>
    <row r="370" spans="1:9" ht="15" thickBot="1" x14ac:dyDescent="0.2">
      <c r="A370" s="94" t="s">
        <v>2190</v>
      </c>
      <c r="B370" s="95" t="s">
        <v>1857</v>
      </c>
      <c r="C370" s="95"/>
      <c r="D370" s="96">
        <v>44404</v>
      </c>
      <c r="E370" s="95" t="s">
        <v>1502</v>
      </c>
      <c r="F370" s="96">
        <v>44404</v>
      </c>
      <c r="G370" s="95" t="s">
        <v>1502</v>
      </c>
      <c r="H370" s="95" t="s">
        <v>1510</v>
      </c>
      <c r="I370" s="96">
        <v>44404</v>
      </c>
    </row>
    <row r="371" spans="1:9" ht="15" thickBot="1" x14ac:dyDescent="0.2">
      <c r="A371" s="97" t="s">
        <v>2191</v>
      </c>
      <c r="B371" s="98" t="s">
        <v>1857</v>
      </c>
      <c r="C371" s="98"/>
      <c r="D371" s="99">
        <v>44405</v>
      </c>
      <c r="E371" s="98" t="s">
        <v>1502</v>
      </c>
      <c r="F371" s="99">
        <v>44406</v>
      </c>
      <c r="G371" s="98" t="s">
        <v>1502</v>
      </c>
      <c r="H371" s="98" t="s">
        <v>1510</v>
      </c>
      <c r="I371" s="99">
        <v>44406</v>
      </c>
    </row>
    <row r="372" spans="1:9" ht="15" thickBot="1" x14ac:dyDescent="0.2">
      <c r="A372" s="94" t="s">
        <v>2192</v>
      </c>
      <c r="B372" s="95" t="s">
        <v>1857</v>
      </c>
      <c r="C372" s="95"/>
      <c r="D372" s="96">
        <v>44405</v>
      </c>
      <c r="E372" s="95" t="s">
        <v>1894</v>
      </c>
      <c r="F372" s="96">
        <v>44413</v>
      </c>
      <c r="G372" s="95" t="s">
        <v>1502</v>
      </c>
      <c r="H372" s="95" t="s">
        <v>1510</v>
      </c>
      <c r="I372" s="96">
        <v>44405</v>
      </c>
    </row>
    <row r="373" spans="1:9" ht="15" thickBot="1" x14ac:dyDescent="0.2">
      <c r="A373" s="97" t="s">
        <v>2193</v>
      </c>
      <c r="B373" s="98" t="s">
        <v>1857</v>
      </c>
      <c r="C373" s="98"/>
      <c r="D373" s="99">
        <v>44405</v>
      </c>
      <c r="E373" s="98" t="s">
        <v>1502</v>
      </c>
      <c r="F373" s="99">
        <v>44406</v>
      </c>
      <c r="G373" s="98" t="s">
        <v>1502</v>
      </c>
      <c r="H373" s="98" t="s">
        <v>1510</v>
      </c>
      <c r="I373" s="99">
        <v>44406</v>
      </c>
    </row>
    <row r="374" spans="1:9" ht="15" thickBot="1" x14ac:dyDescent="0.2">
      <c r="A374" s="94" t="s">
        <v>2194</v>
      </c>
      <c r="B374" s="95" t="s">
        <v>1857</v>
      </c>
      <c r="C374" s="95"/>
      <c r="D374" s="96">
        <v>44406</v>
      </c>
      <c r="E374" s="95" t="s">
        <v>1894</v>
      </c>
      <c r="F374" s="96">
        <v>44413</v>
      </c>
      <c r="G374" s="95" t="s">
        <v>1502</v>
      </c>
      <c r="H374" s="95" t="s">
        <v>1510</v>
      </c>
      <c r="I374" s="96">
        <v>44407</v>
      </c>
    </row>
    <row r="375" spans="1:9" ht="15" thickBot="1" x14ac:dyDescent="0.2">
      <c r="A375" s="97" t="s">
        <v>2195</v>
      </c>
      <c r="B375" s="98" t="s">
        <v>1857</v>
      </c>
      <c r="C375" s="98"/>
      <c r="D375" s="99">
        <v>44406</v>
      </c>
      <c r="E375" s="98" t="s">
        <v>1502</v>
      </c>
      <c r="F375" s="99">
        <v>44406</v>
      </c>
      <c r="G375" s="98" t="s">
        <v>1502</v>
      </c>
      <c r="H375" s="98" t="s">
        <v>1510</v>
      </c>
      <c r="I375" s="99">
        <v>44406</v>
      </c>
    </row>
    <row r="376" spans="1:9" ht="15" thickBot="1" x14ac:dyDescent="0.2">
      <c r="A376" s="94" t="s">
        <v>2196</v>
      </c>
      <c r="B376" s="95" t="s">
        <v>1857</v>
      </c>
      <c r="C376" s="95"/>
      <c r="D376" s="96">
        <v>44406</v>
      </c>
      <c r="E376" s="95" t="s">
        <v>2070</v>
      </c>
      <c r="F376" s="96">
        <v>44413</v>
      </c>
      <c r="G376" s="95" t="s">
        <v>1502</v>
      </c>
      <c r="H376" s="95" t="s">
        <v>1510</v>
      </c>
      <c r="I376" s="96">
        <v>44406</v>
      </c>
    </row>
    <row r="377" spans="1:9" x14ac:dyDescent="0.15">
      <c r="A377" s="1475"/>
      <c r="B377" s="1475"/>
      <c r="C377" s="1475"/>
      <c r="D377" s="1475"/>
      <c r="E377" s="1475"/>
      <c r="F377" s="1475"/>
      <c r="G377" s="1475"/>
      <c r="H377" s="1475"/>
      <c r="I377" s="1475"/>
    </row>
    <row r="378" spans="1:9" ht="18" customHeight="1" thickBot="1" x14ac:dyDescent="0.2">
      <c r="A378" s="1474" t="s">
        <v>1855</v>
      </c>
      <c r="B378" s="1474"/>
      <c r="C378" s="1474"/>
      <c r="D378" s="1474"/>
      <c r="E378" s="1474"/>
      <c r="F378" s="1474"/>
      <c r="G378" s="1474"/>
      <c r="H378" s="1474"/>
      <c r="I378" s="1474"/>
    </row>
    <row r="379" spans="1:9" ht="14" thickBot="1" x14ac:dyDescent="0.2">
      <c r="A379" s="93" t="s">
        <v>1492</v>
      </c>
      <c r="B379" s="93" t="s">
        <v>1493</v>
      </c>
      <c r="C379" s="93" t="s">
        <v>1494</v>
      </c>
      <c r="D379" s="93" t="s">
        <v>1495</v>
      </c>
      <c r="E379" s="93" t="s">
        <v>1496</v>
      </c>
      <c r="F379" s="93" t="s">
        <v>1497</v>
      </c>
      <c r="G379" s="93" t="s">
        <v>1498</v>
      </c>
      <c r="H379" s="93" t="s">
        <v>1499</v>
      </c>
      <c r="I379" s="93" t="s">
        <v>1500</v>
      </c>
    </row>
    <row r="380" spans="1:9" ht="15" thickBot="1" x14ac:dyDescent="0.2">
      <c r="A380" s="94" t="s">
        <v>2197</v>
      </c>
      <c r="B380" s="95" t="s">
        <v>1857</v>
      </c>
      <c r="C380" s="95"/>
      <c r="D380" s="96">
        <v>44294</v>
      </c>
      <c r="E380" s="95" t="s">
        <v>1502</v>
      </c>
      <c r="F380" s="96">
        <v>44398</v>
      </c>
      <c r="G380" s="95" t="s">
        <v>1502</v>
      </c>
      <c r="H380" s="95" t="s">
        <v>1510</v>
      </c>
      <c r="I380" s="96">
        <v>44398</v>
      </c>
    </row>
    <row r="381" spans="1:9" ht="15" thickBot="1" x14ac:dyDescent="0.2">
      <c r="A381" s="97" t="s">
        <v>2198</v>
      </c>
      <c r="B381" s="98" t="s">
        <v>1857</v>
      </c>
      <c r="C381" s="98"/>
      <c r="D381" s="99">
        <v>44294</v>
      </c>
      <c r="E381" s="98" t="s">
        <v>1502</v>
      </c>
      <c r="F381" s="99">
        <v>44398</v>
      </c>
      <c r="G381" s="98" t="s">
        <v>1502</v>
      </c>
      <c r="H381" s="98" t="s">
        <v>1510</v>
      </c>
      <c r="I381" s="99">
        <v>44398</v>
      </c>
    </row>
    <row r="382" spans="1:9" ht="15" thickBot="1" x14ac:dyDescent="0.2">
      <c r="A382" s="94" t="s">
        <v>2199</v>
      </c>
      <c r="B382" s="95" t="s">
        <v>1857</v>
      </c>
      <c r="C382" s="95"/>
      <c r="D382" s="96">
        <v>44294</v>
      </c>
      <c r="E382" s="95" t="s">
        <v>1502</v>
      </c>
      <c r="F382" s="96">
        <v>44398</v>
      </c>
      <c r="G382" s="95" t="s">
        <v>1502</v>
      </c>
      <c r="H382" s="95" t="s">
        <v>1510</v>
      </c>
      <c r="I382" s="96">
        <v>44398</v>
      </c>
    </row>
    <row r="383" spans="1:9" ht="15" thickBot="1" x14ac:dyDescent="0.2">
      <c r="A383" s="97" t="s">
        <v>2200</v>
      </c>
      <c r="B383" s="98" t="s">
        <v>1857</v>
      </c>
      <c r="C383" s="98"/>
      <c r="D383" s="99">
        <v>44313</v>
      </c>
      <c r="E383" s="98" t="s">
        <v>1502</v>
      </c>
      <c r="F383" s="99">
        <v>44379</v>
      </c>
      <c r="G383" s="98" t="s">
        <v>1502</v>
      </c>
      <c r="H383" s="98" t="s">
        <v>1510</v>
      </c>
      <c r="I383" s="99">
        <v>44379</v>
      </c>
    </row>
    <row r="384" spans="1:9" ht="15" thickBot="1" x14ac:dyDescent="0.2">
      <c r="A384" s="94" t="s">
        <v>2201</v>
      </c>
      <c r="B384" s="95" t="s">
        <v>1857</v>
      </c>
      <c r="C384" s="95"/>
      <c r="D384" s="96">
        <v>44333</v>
      </c>
      <c r="E384" s="95" t="s">
        <v>1502</v>
      </c>
      <c r="F384" s="96">
        <v>44404</v>
      </c>
      <c r="G384" s="95" t="s">
        <v>1502</v>
      </c>
      <c r="H384" s="95" t="s">
        <v>1510</v>
      </c>
      <c r="I384" s="96">
        <v>44404</v>
      </c>
    </row>
    <row r="385" spans="1:9" ht="15" thickBot="1" x14ac:dyDescent="0.2">
      <c r="A385" s="97" t="s">
        <v>2202</v>
      </c>
      <c r="B385" s="98" t="s">
        <v>1857</v>
      </c>
      <c r="C385" s="98"/>
      <c r="D385" s="99">
        <v>44342</v>
      </c>
      <c r="E385" s="98" t="s">
        <v>1502</v>
      </c>
      <c r="F385" s="99">
        <v>44389</v>
      </c>
      <c r="G385" s="98" t="s">
        <v>1502</v>
      </c>
      <c r="H385" s="98" t="s">
        <v>1510</v>
      </c>
      <c r="I385" s="99">
        <v>44389</v>
      </c>
    </row>
    <row r="386" spans="1:9" ht="15" thickBot="1" x14ac:dyDescent="0.2">
      <c r="A386" s="94" t="s">
        <v>2203</v>
      </c>
      <c r="B386" s="95" t="s">
        <v>1857</v>
      </c>
      <c r="C386" s="95"/>
      <c r="D386" s="96">
        <v>44350</v>
      </c>
      <c r="E386" s="95" t="s">
        <v>1502</v>
      </c>
      <c r="F386" s="96">
        <v>44404</v>
      </c>
      <c r="G386" s="95" t="s">
        <v>1502</v>
      </c>
      <c r="H386" s="95" t="s">
        <v>1510</v>
      </c>
      <c r="I386" s="96">
        <v>44404</v>
      </c>
    </row>
    <row r="387" spans="1:9" ht="15" thickBot="1" x14ac:dyDescent="0.2">
      <c r="A387" s="97" t="s">
        <v>2204</v>
      </c>
      <c r="B387" s="98" t="s">
        <v>1857</v>
      </c>
      <c r="C387" s="98"/>
      <c r="D387" s="99">
        <v>44362</v>
      </c>
      <c r="E387" s="98" t="s">
        <v>1502</v>
      </c>
      <c r="F387" s="99">
        <v>44406</v>
      </c>
      <c r="G387" s="98" t="s">
        <v>1502</v>
      </c>
      <c r="H387" s="98" t="s">
        <v>1510</v>
      </c>
      <c r="I387" s="99">
        <v>44406</v>
      </c>
    </row>
    <row r="388" spans="1:9" ht="15" thickBot="1" x14ac:dyDescent="0.2">
      <c r="A388" s="94" t="s">
        <v>2205</v>
      </c>
      <c r="B388" s="95" t="s">
        <v>1857</v>
      </c>
      <c r="C388" s="95"/>
      <c r="D388" s="96">
        <v>44370</v>
      </c>
      <c r="E388" s="95" t="s">
        <v>1502</v>
      </c>
      <c r="F388" s="96">
        <v>44385</v>
      </c>
      <c r="G388" s="95" t="s">
        <v>1502</v>
      </c>
      <c r="H388" s="95" t="s">
        <v>1510</v>
      </c>
      <c r="I388" s="96">
        <v>44385</v>
      </c>
    </row>
    <row r="389" spans="1:9" ht="15" thickBot="1" x14ac:dyDescent="0.2">
      <c r="A389" s="97" t="s">
        <v>2206</v>
      </c>
      <c r="B389" s="98" t="s">
        <v>1857</v>
      </c>
      <c r="C389" s="98"/>
      <c r="D389" s="99">
        <v>44377</v>
      </c>
      <c r="E389" s="98" t="s">
        <v>1502</v>
      </c>
      <c r="F389" s="99">
        <v>44385</v>
      </c>
      <c r="G389" s="98" t="s">
        <v>1502</v>
      </c>
      <c r="H389" s="98" t="s">
        <v>1510</v>
      </c>
      <c r="I389" s="99">
        <v>44385</v>
      </c>
    </row>
    <row r="390" spans="1:9" ht="15" thickBot="1" x14ac:dyDescent="0.2">
      <c r="A390" s="94" t="s">
        <v>2207</v>
      </c>
      <c r="B390" s="95" t="s">
        <v>1857</v>
      </c>
      <c r="C390" s="95"/>
      <c r="D390" s="96">
        <v>44384</v>
      </c>
      <c r="E390" s="95" t="s">
        <v>1502</v>
      </c>
      <c r="F390" s="96">
        <v>44384</v>
      </c>
      <c r="G390" s="95" t="s">
        <v>1502</v>
      </c>
      <c r="H390" s="95" t="s">
        <v>1510</v>
      </c>
      <c r="I390" s="96">
        <v>44384</v>
      </c>
    </row>
    <row r="391" spans="1:9" ht="15" thickBot="1" x14ac:dyDescent="0.2">
      <c r="A391" s="97" t="s">
        <v>2208</v>
      </c>
      <c r="B391" s="98" t="s">
        <v>1857</v>
      </c>
      <c r="C391" s="98"/>
      <c r="D391" s="99">
        <v>44384</v>
      </c>
      <c r="E391" s="98" t="s">
        <v>1502</v>
      </c>
      <c r="F391" s="99">
        <v>44386</v>
      </c>
      <c r="G391" s="98" t="s">
        <v>1502</v>
      </c>
      <c r="H391" s="98" t="s">
        <v>1510</v>
      </c>
      <c r="I391" s="99">
        <v>44386</v>
      </c>
    </row>
    <row r="392" spans="1:9" ht="15" thickBot="1" x14ac:dyDescent="0.2">
      <c r="A392" s="94" t="s">
        <v>2209</v>
      </c>
      <c r="B392" s="95" t="s">
        <v>1857</v>
      </c>
      <c r="C392" s="95"/>
      <c r="D392" s="96">
        <v>44384</v>
      </c>
      <c r="E392" s="95" t="s">
        <v>1502</v>
      </c>
      <c r="F392" s="96">
        <v>44386</v>
      </c>
      <c r="G392" s="95" t="s">
        <v>1502</v>
      </c>
      <c r="H392" s="95" t="s">
        <v>1510</v>
      </c>
      <c r="I392" s="96">
        <v>44386</v>
      </c>
    </row>
    <row r="393" spans="1:9" ht="15" thickBot="1" x14ac:dyDescent="0.2">
      <c r="A393" s="97" t="s">
        <v>2210</v>
      </c>
      <c r="B393" s="98" t="s">
        <v>1857</v>
      </c>
      <c r="C393" s="98"/>
      <c r="D393" s="99">
        <v>44384</v>
      </c>
      <c r="E393" s="98" t="s">
        <v>1502</v>
      </c>
      <c r="F393" s="99">
        <v>44403</v>
      </c>
      <c r="G393" s="98" t="s">
        <v>1502</v>
      </c>
      <c r="H393" s="98" t="s">
        <v>1510</v>
      </c>
      <c r="I393" s="99">
        <v>44403</v>
      </c>
    </row>
    <row r="394" spans="1:9" ht="15" thickBot="1" x14ac:dyDescent="0.2">
      <c r="A394" s="94" t="s">
        <v>2211</v>
      </c>
      <c r="B394" s="95" t="s">
        <v>1857</v>
      </c>
      <c r="C394" s="95"/>
      <c r="D394" s="96">
        <v>44385</v>
      </c>
      <c r="E394" s="95" t="s">
        <v>1502</v>
      </c>
      <c r="F394" s="96">
        <v>44404</v>
      </c>
      <c r="G394" s="95" t="s">
        <v>1502</v>
      </c>
      <c r="H394" s="95" t="s">
        <v>1510</v>
      </c>
      <c r="I394" s="96">
        <v>44404</v>
      </c>
    </row>
    <row r="395" spans="1:9" ht="15" thickBot="1" x14ac:dyDescent="0.2">
      <c r="A395" s="97" t="s">
        <v>2212</v>
      </c>
      <c r="B395" s="98" t="s">
        <v>1857</v>
      </c>
      <c r="C395" s="98"/>
      <c r="D395" s="99">
        <v>44385</v>
      </c>
      <c r="E395" s="98" t="s">
        <v>1502</v>
      </c>
      <c r="F395" s="99">
        <v>44397</v>
      </c>
      <c r="G395" s="98" t="s">
        <v>1502</v>
      </c>
      <c r="H395" s="98" t="s">
        <v>1510</v>
      </c>
      <c r="I395" s="99">
        <v>44397</v>
      </c>
    </row>
    <row r="396" spans="1:9" ht="15" thickBot="1" x14ac:dyDescent="0.2">
      <c r="A396" s="94" t="s">
        <v>2213</v>
      </c>
      <c r="B396" s="95" t="s">
        <v>1857</v>
      </c>
      <c r="C396" s="95"/>
      <c r="D396" s="96">
        <v>44385</v>
      </c>
      <c r="E396" s="95" t="s">
        <v>1502</v>
      </c>
      <c r="F396" s="96">
        <v>44397</v>
      </c>
      <c r="G396" s="95" t="s">
        <v>1502</v>
      </c>
      <c r="H396" s="95" t="s">
        <v>1510</v>
      </c>
      <c r="I396" s="96">
        <v>44397</v>
      </c>
    </row>
    <row r="397" spans="1:9" ht="15" thickBot="1" x14ac:dyDescent="0.2">
      <c r="A397" s="97" t="s">
        <v>2214</v>
      </c>
      <c r="B397" s="98" t="s">
        <v>1857</v>
      </c>
      <c r="C397" s="98"/>
      <c r="D397" s="99">
        <v>44392</v>
      </c>
      <c r="E397" s="98" t="s">
        <v>1502</v>
      </c>
      <c r="F397" s="99">
        <v>44405</v>
      </c>
      <c r="G397" s="98" t="s">
        <v>1502</v>
      </c>
      <c r="H397" s="98" t="s">
        <v>1510</v>
      </c>
      <c r="I397" s="99">
        <v>44405</v>
      </c>
    </row>
    <row r="398" spans="1:9" ht="15" thickBot="1" x14ac:dyDescent="0.2">
      <c r="A398" s="94" t="s">
        <v>2215</v>
      </c>
      <c r="B398" s="95" t="s">
        <v>1857</v>
      </c>
      <c r="C398" s="95"/>
      <c r="D398" s="96">
        <v>44396</v>
      </c>
      <c r="E398" s="95" t="s">
        <v>1502</v>
      </c>
      <c r="F398" s="96">
        <v>44397</v>
      </c>
      <c r="G398" s="95" t="s">
        <v>1502</v>
      </c>
      <c r="H398" s="95" t="s">
        <v>1510</v>
      </c>
      <c r="I398" s="96">
        <v>44397</v>
      </c>
    </row>
    <row r="399" spans="1:9" ht="14" x14ac:dyDescent="0.2">
      <c r="A399" s="92"/>
    </row>
  </sheetData>
  <mergeCells count="19">
    <mergeCell ref="A98:I98"/>
    <mergeCell ref="A2:A4"/>
    <mergeCell ref="A17:I17"/>
    <mergeCell ref="A18:I18"/>
    <mergeCell ref="A23:I23"/>
    <mergeCell ref="A24:I24"/>
    <mergeCell ref="A30:I30"/>
    <mergeCell ref="A31:I31"/>
    <mergeCell ref="A57:I57"/>
    <mergeCell ref="A58:I58"/>
    <mergeCell ref="A92:I92"/>
    <mergeCell ref="A93:I93"/>
    <mergeCell ref="A378:I378"/>
    <mergeCell ref="A99:I99"/>
    <mergeCell ref="A120:I120"/>
    <mergeCell ref="A121:I121"/>
    <mergeCell ref="A243:I243"/>
    <mergeCell ref="A244:I244"/>
    <mergeCell ref="A377:I377"/>
  </mergeCells>
  <hyperlinks>
    <hyperlink ref="A20" r:id="rId1" display="https://avprod.ci.missoula.mt.us/portlets/reports/adHocReport.do?mode=deepLink&amp;reportCommand=recordDetail&amp;altID=2021-MSS-ADA-00028" xr:uid="{99136620-FACA-44C9-B706-CE4A3C9DC8E3}"/>
    <hyperlink ref="A21" r:id="rId2" display="https://avprod.ci.missoula.mt.us/portlets/reports/adHocReport.do?mode=deepLink&amp;reportCommand=recordDetail&amp;altID=2021-MSS-ADA-00043" xr:uid="{4D9C6134-4B7E-43E2-8F26-A31D40794506}"/>
    <hyperlink ref="A22" r:id="rId3" display="https://avprod.ci.missoula.mt.us/portlets/reports/adHocReport.do?mode=deepLink&amp;reportCommand=recordDetail&amp;altID=2021-MSS-ADA-00044" xr:uid="{44FB6C87-E936-4F51-B7AB-DF998CBC9907}"/>
    <hyperlink ref="A26" r:id="rId4" display="https://avprod.ci.missoula.mt.us/portlets/reports/adHocReport.do?mode=deepLink&amp;reportCommand=recordDetail&amp;altID=2021-MSS-FNC-00068" xr:uid="{DDB4EAB3-CF1D-43D5-829C-2E661EBADF7F}"/>
    <hyperlink ref="A27" r:id="rId5" display="https://avprod.ci.missoula.mt.us/portlets/reports/adHocReport.do?mode=deepLink&amp;reportCommand=recordDetail&amp;altID=2021-MSS-FNC-00071" xr:uid="{FADC695A-10BE-4F23-A2B7-BC8EDD4D74EF}"/>
    <hyperlink ref="A28" r:id="rId6" display="https://avprod.ci.missoula.mt.us/portlets/reports/adHocReport.do?mode=deepLink&amp;reportCommand=recordDetail&amp;altID=2021-MSS-FNC-00072" xr:uid="{293640FA-5509-4EA9-8CC5-26DED695425A}"/>
    <hyperlink ref="A29" r:id="rId7" display="https://avprod.ci.missoula.mt.us/portlets/reports/adHocReport.do?mode=deepLink&amp;reportCommand=recordDetail&amp;altID=2021-MSS-FNC-00075" xr:uid="{B161F9FD-673B-4A86-BBC3-4EA3595C7969}"/>
    <hyperlink ref="A33" r:id="rId8" display="https://avprod.ci.missoula.mt.us/portlets/reports/adHocReport.do?mode=deepLink&amp;reportCommand=recordDetail&amp;altID=2021-MSS-PAV-00022" xr:uid="{7BE13FC8-2499-4CE7-9B3D-0C114285E232}"/>
    <hyperlink ref="A34" r:id="rId9" display="https://avprod.ci.missoula.mt.us/portlets/reports/adHocReport.do?mode=deepLink&amp;reportCommand=recordDetail&amp;altID=2021-MSS-PAV-00076" xr:uid="{E11ED4FC-2F9E-483F-8C84-982298AEF9EA}"/>
    <hyperlink ref="A35" r:id="rId10" display="https://avprod.ci.missoula.mt.us/portlets/reports/adHocReport.do?mode=deepLink&amp;reportCommand=recordDetail&amp;altID=2021-MSS-PAV-00077" xr:uid="{BFB69357-C7AD-4766-9785-0972667DC688}"/>
    <hyperlink ref="A36" r:id="rId11" display="https://avprod.ci.missoula.mt.us/portlets/reports/adHocReport.do?mode=deepLink&amp;reportCommand=recordDetail&amp;altID=2021-MSS-PAV-00078" xr:uid="{BEE5C4A8-3CB4-432A-9449-C421E73D8F78}"/>
    <hyperlink ref="A37" r:id="rId12" display="https://avprod.ci.missoula.mt.us/portlets/reports/adHocReport.do?mode=deepLink&amp;reportCommand=recordDetail&amp;altID=2021-MSS-PAV-00096" xr:uid="{972F7788-0CD6-4FAF-9422-74B914264FD3}"/>
    <hyperlink ref="A38" r:id="rId13" display="https://avprod.ci.missoula.mt.us/portlets/reports/adHocReport.do?mode=deepLink&amp;reportCommand=recordDetail&amp;altID=2021-MSS-PAV-00111" xr:uid="{8F9683EE-AA10-4858-9B24-8F849F4E38DE}"/>
    <hyperlink ref="A39" r:id="rId14" display="https://avprod.ci.missoula.mt.us/portlets/reports/adHocReport.do?mode=deepLink&amp;reportCommand=recordDetail&amp;altID=2021-MSS-PAV-00123" xr:uid="{0F05EBAA-40CB-4F78-89BB-E0370A1B5F05}"/>
    <hyperlink ref="A40" r:id="rId15" display="https://avprod.ci.missoula.mt.us/portlets/reports/adHocReport.do?mode=deepLink&amp;reportCommand=recordDetail&amp;altID=2021-MSS-PAV-00127" xr:uid="{51B49D2D-3CF3-4A32-ACDD-87FCE1637560}"/>
    <hyperlink ref="A41" r:id="rId16" display="https://avprod.ci.missoula.mt.us/portlets/reports/adHocReport.do?mode=deepLink&amp;reportCommand=recordDetail&amp;altID=2021-MSS-PAV-00130" xr:uid="{94762C2C-B72D-4587-A874-EE2E83AD13BB}"/>
    <hyperlink ref="A42" r:id="rId17" display="https://avprod.ci.missoula.mt.us/portlets/reports/adHocReport.do?mode=deepLink&amp;reportCommand=recordDetail&amp;altID=2021-MSS-PAV-00135" xr:uid="{B942C8B0-F6AF-4E51-B6B9-C6427AF6E457}"/>
    <hyperlink ref="A43" r:id="rId18" display="https://avprod.ci.missoula.mt.us/portlets/reports/adHocReport.do?mode=deepLink&amp;reportCommand=recordDetail&amp;altID=2021-MSS-PAV-00140" xr:uid="{AB7AF91B-DC71-4C02-BDB8-40E28C8AE41D}"/>
    <hyperlink ref="A44" r:id="rId19" display="https://avprod.ci.missoula.mt.us/portlets/reports/adHocReport.do?mode=deepLink&amp;reportCommand=recordDetail&amp;altID=2021-MSS-PAV-00146" xr:uid="{65AE68C5-B7A6-453A-A9B5-5AC83712A8B2}"/>
    <hyperlink ref="A45" r:id="rId20" display="https://avprod.ci.missoula.mt.us/portlets/reports/adHocReport.do?mode=deepLink&amp;reportCommand=recordDetail&amp;altID=2021-MSS-PAV-00147" xr:uid="{B0633D58-C7C7-4F90-AFF3-0D0F60E7A141}"/>
    <hyperlink ref="A46" r:id="rId21" display="https://avprod.ci.missoula.mt.us/portlets/reports/adHocReport.do?mode=deepLink&amp;reportCommand=recordDetail&amp;altID=2021-MSS-PAV-00148" xr:uid="{0620090C-510D-458E-8C0A-6A1D50B9622F}"/>
    <hyperlink ref="A47" r:id="rId22" display="https://avprod.ci.missoula.mt.us/portlets/reports/adHocReport.do?mode=deepLink&amp;reportCommand=recordDetail&amp;altID=2021-MSS-PAV-00149" xr:uid="{A4984561-A278-40DA-B4B7-D83B17A70FE4}"/>
    <hyperlink ref="A48" r:id="rId23" display="https://avprod.ci.missoula.mt.us/portlets/reports/adHocReport.do?mode=deepLink&amp;reportCommand=recordDetail&amp;altID=2021-MSS-PAV-00150" xr:uid="{C9441EDE-5B39-46B7-B27D-8832A3EEAB1C}"/>
    <hyperlink ref="A49" r:id="rId24" display="https://avprod.ci.missoula.mt.us/portlets/reports/adHocReport.do?mode=deepLink&amp;reportCommand=recordDetail&amp;altID=2021-MSS-PAV-00151" xr:uid="{2DCA31F7-658C-420F-8F1C-150E2505BA72}"/>
    <hyperlink ref="A50" r:id="rId25" display="https://avprod.ci.missoula.mt.us/portlets/reports/adHocReport.do?mode=deepLink&amp;reportCommand=recordDetail&amp;altID=2021-MSS-PAV-00152" xr:uid="{DC5CF960-73A6-4F81-8246-4C36C6FCC8D0}"/>
    <hyperlink ref="A51" r:id="rId26" display="https://avprod.ci.missoula.mt.us/portlets/reports/adHocReport.do?mode=deepLink&amp;reportCommand=recordDetail&amp;altID=2021-MSS-PAV-00153" xr:uid="{D3D0BB90-7796-4589-ADEC-D86C434FA98C}"/>
    <hyperlink ref="A52" r:id="rId27" display="https://avprod.ci.missoula.mt.us/portlets/reports/adHocReport.do?mode=deepLink&amp;reportCommand=recordDetail&amp;altID=2021-MSS-PAV-00154" xr:uid="{B49E1D89-E2BE-486A-A5D2-E93332DD3676}"/>
    <hyperlink ref="A53" r:id="rId28" display="https://avprod.ci.missoula.mt.us/portlets/reports/adHocReport.do?mode=deepLink&amp;reportCommand=recordDetail&amp;altID=2021-MSS-PAV-00155" xr:uid="{F7419A95-21CB-4DB9-8E88-500D25274C03}"/>
    <hyperlink ref="A54" r:id="rId29" display="https://avprod.ci.missoula.mt.us/portlets/reports/adHocReport.do?mode=deepLink&amp;reportCommand=recordDetail&amp;altID=2021-MSS-PAV-00156" xr:uid="{7553F83E-E425-4B44-9CBF-3EB3A996570C}"/>
    <hyperlink ref="A55" r:id="rId30" display="https://avprod.ci.missoula.mt.us/portlets/reports/adHocReport.do?mode=deepLink&amp;reportCommand=recordDetail&amp;altID=2021-MSS-PAV-00160" xr:uid="{C76709AA-8104-43A1-AEF5-A195FC70F102}"/>
    <hyperlink ref="A56" r:id="rId31" display="https://avprod.ci.missoula.mt.us/portlets/reports/adHocReport.do?mode=deepLink&amp;reportCommand=recordDetail&amp;altID=2021-MSS-PAV-00169" xr:uid="{CDB8A0D0-08A0-46BA-8341-33135B8E508F}"/>
    <hyperlink ref="A60" r:id="rId32" display="https://avprod.ci.missoula.mt.us/portlets/reports/adHocReport.do?mode=deepLink&amp;reportCommand=recordDetail&amp;altID=2021-MSS-RWC-00083" xr:uid="{CB09011D-FED6-4A77-9046-0A6C869E3891}"/>
    <hyperlink ref="A61" r:id="rId33" display="https://avprod.ci.missoula.mt.us/portlets/reports/adHocReport.do?mode=deepLink&amp;reportCommand=recordDetail&amp;altID=2021-MSS-RWC-00102" xr:uid="{37B82AB6-188C-4321-A1F3-8C23D4E2DD93}"/>
    <hyperlink ref="A62" r:id="rId34" display="https://avprod.ci.missoula.mt.us/portlets/reports/adHocReport.do?mode=deepLink&amp;reportCommand=recordDetail&amp;altID=2021-MSS-RWC-00104" xr:uid="{89D617D8-BE54-4A52-A5D3-F6FEE151EDBF}"/>
    <hyperlink ref="A63" r:id="rId35" display="https://avprod.ci.missoula.mt.us/portlets/reports/adHocReport.do?mode=deepLink&amp;reportCommand=recordDetail&amp;altID=2021-MSS-RWC-00105" xr:uid="{D9D1E044-A3EC-48E7-BD72-9F97AEA28E35}"/>
    <hyperlink ref="A64" r:id="rId36" display="https://avprod.ci.missoula.mt.us/portlets/reports/adHocReport.do?mode=deepLink&amp;reportCommand=recordDetail&amp;altID=2021-MSS-RWC-00106" xr:uid="{9E149D1A-0452-43B4-BC68-E6F2FA8CBEB4}"/>
    <hyperlink ref="A65" r:id="rId37" display="https://avprod.ci.missoula.mt.us/portlets/reports/adHocReport.do?mode=deepLink&amp;reportCommand=recordDetail&amp;altID=2021-MSS-RWC-00107" xr:uid="{92A84AF5-588D-453E-B21D-37C384A8C5F9}"/>
    <hyperlink ref="A66" r:id="rId38" display="https://avprod.ci.missoula.mt.us/portlets/reports/adHocReport.do?mode=deepLink&amp;reportCommand=recordDetail&amp;altID=2021-MSS-RWC-00108" xr:uid="{69E56F6D-A568-4B91-82FB-1C0227D3B4AD}"/>
    <hyperlink ref="A67" r:id="rId39" display="https://avprod.ci.missoula.mt.us/portlets/reports/adHocReport.do?mode=deepLink&amp;reportCommand=recordDetail&amp;altID=2021-MSS-RWC-00109" xr:uid="{C3141797-19EB-49E3-9A22-6908704F771E}"/>
    <hyperlink ref="A68" r:id="rId40" display="https://avprod.ci.missoula.mt.us/portlets/reports/adHocReport.do?mode=deepLink&amp;reportCommand=recordDetail&amp;altID=2021-MSS-RWC-00110" xr:uid="{CB3B9012-4F7B-4720-98EA-F8FECBDB4122}"/>
    <hyperlink ref="A69" r:id="rId41" display="https://avprod.ci.missoula.mt.us/portlets/reports/adHocReport.do?mode=deepLink&amp;reportCommand=recordDetail&amp;altID=2021-MSS-RWC-00111" xr:uid="{DD96CA1F-66A9-4F97-9926-2789515E9B44}"/>
    <hyperlink ref="A70" r:id="rId42" display="https://avprod.ci.missoula.mt.us/portlets/reports/adHocReport.do?mode=deepLink&amp;reportCommand=recordDetail&amp;altID=2021-MSS-RWC-00112" xr:uid="{796AD999-6336-4372-846E-9495717235C4}"/>
    <hyperlink ref="A71" r:id="rId43" display="https://avprod.ci.missoula.mt.us/portlets/reports/adHocReport.do?mode=deepLink&amp;reportCommand=recordDetail&amp;altID=2021-MSS-RWC-00113" xr:uid="{479FE6DA-3A68-4FEE-A736-CCCEE947D1B1}"/>
    <hyperlink ref="A72" r:id="rId44" display="https://avprod.ci.missoula.mt.us/portlets/reports/adHocReport.do?mode=deepLink&amp;reportCommand=recordDetail&amp;altID=2021-MSS-RWC-00114" xr:uid="{4E5E715B-B620-4E4C-A1C7-454F0CB4F4DE}"/>
    <hyperlink ref="A73" r:id="rId45" display="https://avprod.ci.missoula.mt.us/portlets/reports/adHocReport.do?mode=deepLink&amp;reportCommand=recordDetail&amp;altID=2021-MSS-RWC-00115" xr:uid="{89E1C76C-32AB-4C41-9184-9130ADB8EC62}"/>
    <hyperlink ref="A74" r:id="rId46" display="https://avprod.ci.missoula.mt.us/portlets/reports/adHocReport.do?mode=deepLink&amp;reportCommand=recordDetail&amp;altID=2021-MSS-RWC-00116" xr:uid="{7CF892CF-4562-48A5-A408-F4E7EF47BC34}"/>
    <hyperlink ref="A75" r:id="rId47" display="https://avprod.ci.missoula.mt.us/portlets/reports/adHocReport.do?mode=deepLink&amp;reportCommand=recordDetail&amp;altID=2021-MSS-RWC-00117" xr:uid="{FF3DA191-814A-47B5-A104-80CC4DBC882D}"/>
    <hyperlink ref="A76" r:id="rId48" display="https://avprod.ci.missoula.mt.us/portlets/reports/adHocReport.do?mode=deepLink&amp;reportCommand=recordDetail&amp;altID=2021-MSS-RWC-00118" xr:uid="{A6B74ACE-E8DB-4B50-808D-20AD6CA8544C}"/>
    <hyperlink ref="A77" r:id="rId49" display="https://avprod.ci.missoula.mt.us/portlets/reports/adHocReport.do?mode=deepLink&amp;reportCommand=recordDetail&amp;altID=2021-MSS-RWC-00119" xr:uid="{0EDB2FEC-613B-4CD1-B043-5ACE384E8D80}"/>
    <hyperlink ref="A78" r:id="rId50" display="https://avprod.ci.missoula.mt.us/portlets/reports/adHocReport.do?mode=deepLink&amp;reportCommand=recordDetail&amp;altID=2021-MSS-RWC-00120" xr:uid="{E102A32F-6103-4582-A205-CCA6261ED248}"/>
    <hyperlink ref="A79" r:id="rId51" display="https://avprod.ci.missoula.mt.us/portlets/reports/adHocReport.do?mode=deepLink&amp;reportCommand=recordDetail&amp;altID=2021-MSS-RWC-00121" xr:uid="{691F8D1F-4051-4168-B68D-3F929AEAC84D}"/>
    <hyperlink ref="A80" r:id="rId52" display="https://avprod.ci.missoula.mt.us/portlets/reports/adHocReport.do?mode=deepLink&amp;reportCommand=recordDetail&amp;altID=2021-MSS-RWC-00122" xr:uid="{D76E3435-FE1C-4FEE-B36F-80351728E051}"/>
    <hyperlink ref="A81" r:id="rId53" display="https://avprod.ci.missoula.mt.us/portlets/reports/adHocReport.do?mode=deepLink&amp;reportCommand=recordDetail&amp;altID=2021-MSS-RWC-00123" xr:uid="{7961B8F0-050B-4181-A96B-B38E3410CC23}"/>
    <hyperlink ref="A82" r:id="rId54" display="https://avprod.ci.missoula.mt.us/portlets/reports/adHocReport.do?mode=deepLink&amp;reportCommand=recordDetail&amp;altID=2021-MSS-RWC-00124" xr:uid="{23839A94-6F93-45A1-AF8D-8A7B2039FEBA}"/>
    <hyperlink ref="A83" r:id="rId55" display="https://avprod.ci.missoula.mt.us/portlets/reports/adHocReport.do?mode=deepLink&amp;reportCommand=recordDetail&amp;altID=2021-MSS-RWC-00125" xr:uid="{23D60C93-B66D-4C1D-ADFD-1FF0DA611222}"/>
    <hyperlink ref="A84" r:id="rId56" display="https://avprod.ci.missoula.mt.us/portlets/reports/adHocReport.do?mode=deepLink&amp;reportCommand=recordDetail&amp;altID=2021-MSS-RWC-00126" xr:uid="{DE0917DA-7ECB-43D8-B464-34D0B604BF4E}"/>
    <hyperlink ref="A85" r:id="rId57" display="https://avprod.ci.missoula.mt.us/portlets/reports/adHocReport.do?mode=deepLink&amp;reportCommand=recordDetail&amp;altID=2021-MSS-RWC-00127" xr:uid="{4519B6E9-C073-485E-976D-8BDB58B0958A}"/>
    <hyperlink ref="A86" r:id="rId58" display="https://avprod.ci.missoula.mt.us/portlets/reports/adHocReport.do?mode=deepLink&amp;reportCommand=recordDetail&amp;altID=2021-MSS-RWC-00128" xr:uid="{C4370475-9278-4B31-9251-E9B021371CEC}"/>
    <hyperlink ref="A87" r:id="rId59" display="https://avprod.ci.missoula.mt.us/portlets/reports/adHocReport.do?mode=deepLink&amp;reportCommand=recordDetail&amp;altID=2021-MSS-RWC-00129" xr:uid="{C175BEDC-0106-4A0B-9BD0-E61AAA5D1D6B}"/>
    <hyperlink ref="A88" r:id="rId60" display="https://avprod.ci.missoula.mt.us/portlets/reports/adHocReport.do?mode=deepLink&amp;reportCommand=recordDetail&amp;altID=2021-MSS-RWC-00130" xr:uid="{D3B61A24-2A14-49B3-87D8-9D2904CB3AAD}"/>
    <hyperlink ref="A89" r:id="rId61" display="https://avprod.ci.missoula.mt.us/portlets/reports/adHocReport.do?mode=deepLink&amp;reportCommand=recordDetail&amp;altID=2021-MSS-RWC-00131" xr:uid="{C19A8B04-0C32-464B-9EA6-473D3B6B1100}"/>
    <hyperlink ref="A90" r:id="rId62" display="https://avprod.ci.missoula.mt.us/portlets/reports/adHocReport.do?mode=deepLink&amp;reportCommand=recordDetail&amp;altID=2021-MSS-RWC-00132" xr:uid="{DB751FA0-13A7-4C71-AFC9-072F35648DEB}"/>
    <hyperlink ref="A91" r:id="rId63" display="https://avprod.ci.missoula.mt.us/portlets/reports/adHocReport.do?mode=deepLink&amp;reportCommand=recordDetail&amp;altID=2021-MSS-RWC-00133" xr:uid="{E8FA0A1D-3FBC-4EC8-9B6E-F9A6AA2DFBE9}"/>
    <hyperlink ref="A95" r:id="rId64" display="https://avprod.ci.missoula.mt.us/portlets/reports/adHocReport.do?mode=deepLink&amp;reportCommand=recordDetail&amp;altID=2021-MSS-RWU-00020" xr:uid="{051A95CD-DD6B-4F98-A6C9-049E348859BA}"/>
    <hyperlink ref="A96" r:id="rId65" display="https://avprod.ci.missoula.mt.us/portlets/reports/adHocReport.do?mode=deepLink&amp;reportCommand=recordDetail&amp;altID=2021-MSS-RWU-00022" xr:uid="{C79D0300-0E4D-4132-8DF9-B38AA7B1C189}"/>
    <hyperlink ref="A97" r:id="rId66" display="https://avprod.ci.missoula.mt.us/portlets/reports/adHocReport.do?mode=deepLink&amp;reportCommand=recordDetail&amp;altID=2021-MSS-RWU-00023" xr:uid="{09F1892A-EB35-462B-AC3A-51ED2686CD28}"/>
    <hyperlink ref="A101" r:id="rId67" display="https://avprod.ci.missoula.mt.us/portlets/reports/adHocReport.do?mode=deepLink&amp;reportCommand=recordDetail&amp;altID=2021-MSS-EXC-00071" xr:uid="{15FA033B-4888-4C09-BAB8-3827B8BF230C}"/>
    <hyperlink ref="A102" r:id="rId68" display="https://avprod.ci.missoula.mt.us/portlets/reports/adHocReport.do?mode=deepLink&amp;reportCommand=recordDetail&amp;altID=2021-MSS-EXC-00082" xr:uid="{10C77E4E-FF11-419F-9A26-9F2136392C02}"/>
    <hyperlink ref="A103" r:id="rId69" display="https://avprod.ci.missoula.mt.us/portlets/reports/adHocReport.do?mode=deepLink&amp;reportCommand=recordDetail&amp;altID=2021-MSS-EXC-00083" xr:uid="{98A565B2-192F-4684-81FC-6D8F367F1EEE}"/>
    <hyperlink ref="A104" r:id="rId70" display="https://avprod.ci.missoula.mt.us/portlets/reports/adHocReport.do?mode=deepLink&amp;reportCommand=recordDetail&amp;altID=2021-MSS-EXC-00089" xr:uid="{4B87FC2A-9D36-415A-B76D-7ECCA500EFAF}"/>
    <hyperlink ref="A105" r:id="rId71" display="https://avprod.ci.missoula.mt.us/portlets/reports/adHocReport.do?mode=deepLink&amp;reportCommand=recordDetail&amp;altID=2021-MSS-EXC-00092" xr:uid="{47151A04-8E87-4D08-A58A-F9F36A31D560}"/>
    <hyperlink ref="A106" r:id="rId72" display="https://avprod.ci.missoula.mt.us/portlets/reports/adHocReport.do?mode=deepLink&amp;reportCommand=recordDetail&amp;altID=2021-MSS-EXC-00093" xr:uid="{546677F8-C13E-40C3-A28F-571C0AB89804}"/>
    <hyperlink ref="A107" r:id="rId73" display="https://avprod.ci.missoula.mt.us/portlets/reports/adHocReport.do?mode=deepLink&amp;reportCommand=recordDetail&amp;altID=2021-MSS-EXC-00094" xr:uid="{F986ECDD-D289-4DB9-A6FC-C46DE628DF2A}"/>
    <hyperlink ref="A108" r:id="rId74" display="https://avprod.ci.missoula.mt.us/portlets/reports/adHocReport.do?mode=deepLink&amp;reportCommand=recordDetail&amp;altID=2021-MSS-EXC-00095" xr:uid="{63E97896-81BE-46AE-8CF1-38CD1F5F73CF}"/>
    <hyperlink ref="A109" r:id="rId75" display="https://avprod.ci.missoula.mt.us/portlets/reports/adHocReport.do?mode=deepLink&amp;reportCommand=recordDetail&amp;altID=2021-MSS-EXC-00096" xr:uid="{E76387AD-4278-4B06-B914-FC840DEBB032}"/>
    <hyperlink ref="A110" r:id="rId76" display="https://avprod.ci.missoula.mt.us/portlets/reports/adHocReport.do?mode=deepLink&amp;reportCommand=recordDetail&amp;altID=2021-MSS-EXC-00097" xr:uid="{E963F542-9E32-40AC-A83A-E31BE7EB7981}"/>
    <hyperlink ref="A111" r:id="rId77" display="https://avprod.ci.missoula.mt.us/portlets/reports/adHocReport.do?mode=deepLink&amp;reportCommand=recordDetail&amp;altID=2021-MSS-EXC-00099" xr:uid="{E420ED8A-7245-4C3C-BEC0-8257D2A9B6D2}"/>
    <hyperlink ref="A112" r:id="rId78" display="https://avprod.ci.missoula.mt.us/portlets/reports/adHocReport.do?mode=deepLink&amp;reportCommand=recordDetail&amp;altID=2021-MSS-EXC-00100" xr:uid="{C26354EB-59A1-464F-BD8B-6DBF68718536}"/>
    <hyperlink ref="A113" r:id="rId79" display="https://avprod.ci.missoula.mt.us/portlets/reports/adHocReport.do?mode=deepLink&amp;reportCommand=recordDetail&amp;altID=2021-MSS-EXC-00101" xr:uid="{54A0EE86-233A-4937-A6FC-5BEDC6764A3C}"/>
    <hyperlink ref="A114" r:id="rId80" display="https://avprod.ci.missoula.mt.us/portlets/reports/adHocReport.do?mode=deepLink&amp;reportCommand=recordDetail&amp;altID=2021-MSS-EXC-00102" xr:uid="{994E76F5-7995-4DC3-B8E9-3A2163DA57EE}"/>
    <hyperlink ref="A115" r:id="rId81" display="https://avprod.ci.missoula.mt.us/portlets/reports/adHocReport.do?mode=deepLink&amp;reportCommand=recordDetail&amp;altID=2021-MSS-EXC-00105" xr:uid="{62885792-CA7C-484E-9848-1836B85E8A15}"/>
    <hyperlink ref="A116" r:id="rId82" display="https://avprod.ci.missoula.mt.us/portlets/reports/adHocReport.do?mode=deepLink&amp;reportCommand=recordDetail&amp;altID=2021-MSS-EXC-00106" xr:uid="{35304409-5110-4072-AE19-0C1C8AD519B9}"/>
    <hyperlink ref="A117" r:id="rId83" display="https://avprod.ci.missoula.mt.us/portlets/reports/adHocReport.do?mode=deepLink&amp;reportCommand=recordDetail&amp;altID=2021-MSS-EXC-00109" xr:uid="{6EF6D370-7D71-42F9-A8ED-E47886FE2DF4}"/>
    <hyperlink ref="A118" r:id="rId84" display="https://avprod.ci.missoula.mt.us/portlets/reports/adHocReport.do?mode=deepLink&amp;reportCommand=recordDetail&amp;altID=2021-MSS-EXC-00110" xr:uid="{CEACF65E-DEBD-4BB9-B956-D1BEEE560A09}"/>
    <hyperlink ref="A119" r:id="rId85" display="https://avprod.ci.missoula.mt.us/portlets/reports/adHocReport.do?mode=deepLink&amp;reportCommand=recordDetail&amp;altID=2021-MSS-EXC-00113" xr:uid="{5A32147C-0057-46CF-9730-C3D554D458D7}"/>
    <hyperlink ref="A123" r:id="rId86" display="https://avprod.ci.missoula.mt.us/portlets/reports/adHocReport.do?mode=deepLink&amp;reportCommand=recordDetail&amp;altID=2020-MSS-SWR-00111" xr:uid="{BB0808A3-9F7A-4735-B21B-25C13F95AF8F}"/>
    <hyperlink ref="A124" r:id="rId87" display="https://avprod.ci.missoula.mt.us/portlets/reports/adHocReport.do?mode=deepLink&amp;reportCommand=recordDetail&amp;altID=2020-MSS-SWR-00332" xr:uid="{B81F8731-F188-4165-9D03-4C47C8E840F8}"/>
    <hyperlink ref="A125" r:id="rId88" display="https://avprod.ci.missoula.mt.us/portlets/reports/adHocReport.do?mode=deepLink&amp;reportCommand=recordDetail&amp;altID=2020-MSS-SWR-00333" xr:uid="{8A9C79EC-C45D-41B7-B33B-6894EFB3BB2B}"/>
    <hyperlink ref="A126" r:id="rId89" display="https://avprod.ci.missoula.mt.us/portlets/reports/adHocReport.do?mode=deepLink&amp;reportCommand=recordDetail&amp;altID=2020-MSS-SWR-00721" xr:uid="{F641FDCD-B225-4822-A728-EA5515AD64E9}"/>
    <hyperlink ref="A127" r:id="rId90" display="https://avprod.ci.missoula.mt.us/portlets/reports/adHocReport.do?mode=deepLink&amp;reportCommand=recordDetail&amp;altID=2021-MSS-SWR-00010" xr:uid="{B5681BA1-A9E4-4EC7-91E4-5483A363C81D}"/>
    <hyperlink ref="A128" r:id="rId91" display="https://avprod.ci.missoula.mt.us/portlets/reports/adHocReport.do?mode=deepLink&amp;reportCommand=recordDetail&amp;altID=2021-MSS-SWR-00064" xr:uid="{1BE06067-9444-4250-BA51-9C4FB884A49B}"/>
    <hyperlink ref="A129" r:id="rId92" display="https://avprod.ci.missoula.mt.us/portlets/reports/adHocReport.do?mode=deepLink&amp;reportCommand=recordDetail&amp;altID=2021-MSS-SWR-00146" xr:uid="{B5952ADD-E63F-4C4A-8711-D1847EC04ADB}"/>
    <hyperlink ref="A130" r:id="rId93" display="https://avprod.ci.missoula.mt.us/portlets/reports/adHocReport.do?mode=deepLink&amp;reportCommand=recordDetail&amp;altID=2021-MSS-SWR-00160" xr:uid="{F53D179D-C5FC-487C-B2AC-DC54A001005D}"/>
    <hyperlink ref="A131" r:id="rId94" display="https://avprod.ci.missoula.mt.us/portlets/reports/adHocReport.do?mode=deepLink&amp;reportCommand=recordDetail&amp;altID=2021-MSS-SWR-00181" xr:uid="{79B49296-3B1D-4BDD-A45F-B990D41D13BE}"/>
    <hyperlink ref="A132" r:id="rId95" display="https://avprod.ci.missoula.mt.us/portlets/reports/adHocReport.do?mode=deepLink&amp;reportCommand=recordDetail&amp;altID=2021-MSS-SWR-00306" xr:uid="{23E936FD-4599-4502-A498-3EC442D7250B}"/>
    <hyperlink ref="A133" r:id="rId96" display="https://avprod.ci.missoula.mt.us/portlets/reports/adHocReport.do?mode=deepLink&amp;reportCommand=recordDetail&amp;altID=2021-MSS-SWR-00307" xr:uid="{A37738D0-F632-4575-89C5-ABCDFE47076A}"/>
    <hyperlink ref="A134" r:id="rId97" display="https://avprod.ci.missoula.mt.us/portlets/reports/adHocReport.do?mode=deepLink&amp;reportCommand=recordDetail&amp;altID=2021-MSS-SWR-00308" xr:uid="{7DB2ADFA-6070-4A7C-B3DB-2959A523621A}"/>
    <hyperlink ref="A135" r:id="rId98" display="https://avprod.ci.missoula.mt.us/portlets/reports/adHocReport.do?mode=deepLink&amp;reportCommand=recordDetail&amp;altID=2021-MSS-SWR-00309" xr:uid="{D2C478E6-3C42-4B8E-89B4-5CC862B0FE1B}"/>
    <hyperlink ref="A136" r:id="rId99" display="https://avprod.ci.missoula.mt.us/portlets/reports/adHocReport.do?mode=deepLink&amp;reportCommand=recordDetail&amp;altID=2021-MSS-SWR-00310" xr:uid="{CB8ED6B7-CAD6-42BD-A805-092070692699}"/>
    <hyperlink ref="A137" r:id="rId100" display="https://avprod.ci.missoula.mt.us/portlets/reports/adHocReport.do?mode=deepLink&amp;reportCommand=recordDetail&amp;altID=2021-MSS-SWR-00311" xr:uid="{6CA92D75-1053-4ED4-BBDB-84025E5760AC}"/>
    <hyperlink ref="A138" r:id="rId101" display="https://avprod.ci.missoula.mt.us/portlets/reports/adHocReport.do?mode=deepLink&amp;reportCommand=recordDetail&amp;altID=2021-MSS-SWR-00312" xr:uid="{6F51E037-8AA7-40A8-8254-710AA82D5232}"/>
    <hyperlink ref="A139" r:id="rId102" display="https://avprod.ci.missoula.mt.us/portlets/reports/adHocReport.do?mode=deepLink&amp;reportCommand=recordDetail&amp;altID=2021-MSS-SWR-00313" xr:uid="{7A7900B0-BE4F-4235-8AA3-5800F4FB0481}"/>
    <hyperlink ref="A140" r:id="rId103" display="https://avprod.ci.missoula.mt.us/portlets/reports/adHocReport.do?mode=deepLink&amp;reportCommand=recordDetail&amp;altID=2021-MSS-SWR-00314" xr:uid="{C65DB077-A64A-4826-913C-105C7FDC1101}"/>
    <hyperlink ref="A141" r:id="rId104" display="https://avprod.ci.missoula.mt.us/portlets/reports/adHocReport.do?mode=deepLink&amp;reportCommand=recordDetail&amp;altID=2021-MSS-SWR-00315" xr:uid="{53B44A55-89C0-4797-8C15-AD24FF4015C3}"/>
    <hyperlink ref="A142" r:id="rId105" display="https://avprod.ci.missoula.mt.us/portlets/reports/adHocReport.do?mode=deepLink&amp;reportCommand=recordDetail&amp;altID=2021-MSS-SWR-00316" xr:uid="{7324E884-7DE6-4B12-A9AE-E86C1CC48381}"/>
    <hyperlink ref="A143" r:id="rId106" display="https://avprod.ci.missoula.mt.us/portlets/reports/adHocReport.do?mode=deepLink&amp;reportCommand=recordDetail&amp;altID=2021-MSS-SWR-00317" xr:uid="{1CA48D91-4208-440B-895B-7E59DECF2D22}"/>
    <hyperlink ref="A144" r:id="rId107" display="https://avprod.ci.missoula.mt.us/portlets/reports/adHocReport.do?mode=deepLink&amp;reportCommand=recordDetail&amp;altID=2021-MSS-SWR-00318" xr:uid="{DE449AC5-FEE3-42F6-9D16-9A095402F675}"/>
    <hyperlink ref="A145" r:id="rId108" display="https://avprod.ci.missoula.mt.us/portlets/reports/adHocReport.do?mode=deepLink&amp;reportCommand=recordDetail&amp;altID=2021-MSS-SWR-00319" xr:uid="{49FFB233-5B69-4B3E-95AB-90C2529D66D3}"/>
    <hyperlink ref="A146" r:id="rId109" display="https://avprod.ci.missoula.mt.us/portlets/reports/adHocReport.do?mode=deepLink&amp;reportCommand=recordDetail&amp;altID=2021-MSS-SWR-00320" xr:uid="{47E72E44-DA94-407A-B5CE-F48925E1CB10}"/>
    <hyperlink ref="A147" r:id="rId110" display="https://avprod.ci.missoula.mt.us/portlets/reports/adHocReport.do?mode=deepLink&amp;reportCommand=recordDetail&amp;altID=2021-MSS-SWR-00321" xr:uid="{C289D252-BA09-4B09-9250-39D4DD6D8DEB}"/>
    <hyperlink ref="A148" r:id="rId111" display="https://avprod.ci.missoula.mt.us/portlets/reports/adHocReport.do?mode=deepLink&amp;reportCommand=recordDetail&amp;altID=2021-MSS-SWR-00322" xr:uid="{3FB571FE-3A0C-4BB3-B3A8-30EDEDF1B5AD}"/>
    <hyperlink ref="A149" r:id="rId112" display="https://avprod.ci.missoula.mt.us/portlets/reports/adHocReport.do?mode=deepLink&amp;reportCommand=recordDetail&amp;altID=2021-MSS-SWR-00323" xr:uid="{0588E4BF-E08A-4DD8-8E88-A44AC8828F61}"/>
    <hyperlink ref="A150" r:id="rId113" display="https://avprod.ci.missoula.mt.us/portlets/reports/adHocReport.do?mode=deepLink&amp;reportCommand=recordDetail&amp;altID=2021-MSS-SWR-00324" xr:uid="{3E293A61-49E4-4062-9947-153BE65216F8}"/>
    <hyperlink ref="A151" r:id="rId114" display="https://avprod.ci.missoula.mt.us/portlets/reports/adHocReport.do?mode=deepLink&amp;reportCommand=recordDetail&amp;altID=2021-MSS-SWR-00325" xr:uid="{38CE487D-1ADA-4EB8-A7BA-22C4201895B1}"/>
    <hyperlink ref="A152" r:id="rId115" display="https://avprod.ci.missoula.mt.us/portlets/reports/adHocReport.do?mode=deepLink&amp;reportCommand=recordDetail&amp;altID=2021-MSS-SWR-00326" xr:uid="{C8DED9F7-C900-48A2-A7D8-FA6BB6E267F2}"/>
    <hyperlink ref="A153" r:id="rId116" display="https://avprod.ci.missoula.mt.us/portlets/reports/adHocReport.do?mode=deepLink&amp;reportCommand=recordDetail&amp;altID=2021-MSS-SWR-00327" xr:uid="{F879294F-1010-4BB8-8E9D-F052A1B1200D}"/>
    <hyperlink ref="A154" r:id="rId117" display="https://avprod.ci.missoula.mt.us/portlets/reports/adHocReport.do?mode=deepLink&amp;reportCommand=recordDetail&amp;altID=2021-MSS-SWR-00328" xr:uid="{AA2983F2-FEA2-47C6-BE07-641370FD11F6}"/>
    <hyperlink ref="A155" r:id="rId118" display="https://avprod.ci.missoula.mt.us/portlets/reports/adHocReport.do?mode=deepLink&amp;reportCommand=recordDetail&amp;altID=2021-MSS-SWR-00329" xr:uid="{EB3919B7-896B-42C6-9F65-144E8745283D}"/>
    <hyperlink ref="A156" r:id="rId119" display="https://avprod.ci.missoula.mt.us/portlets/reports/adHocReport.do?mode=deepLink&amp;reportCommand=recordDetail&amp;altID=2021-MSS-SWR-00330" xr:uid="{C77F88F1-E8BA-4A76-8917-598D04A5A7A9}"/>
    <hyperlink ref="A157" r:id="rId120" display="https://avprod.ci.missoula.mt.us/portlets/reports/adHocReport.do?mode=deepLink&amp;reportCommand=recordDetail&amp;altID=2021-MSS-SWR-00331" xr:uid="{1572C018-7846-4904-9558-207FD34ED1C6}"/>
    <hyperlink ref="A158" r:id="rId121" display="https://avprod.ci.missoula.mt.us/portlets/reports/adHocReport.do?mode=deepLink&amp;reportCommand=recordDetail&amp;altID=2021-MSS-SWR-00332" xr:uid="{EDB55BF1-2637-48E3-A151-5FD9525DE32F}"/>
    <hyperlink ref="A159" r:id="rId122" display="https://avprod.ci.missoula.mt.us/portlets/reports/adHocReport.do?mode=deepLink&amp;reportCommand=recordDetail&amp;altID=2021-MSS-SWR-00353" xr:uid="{4C8F05AB-7951-46E5-9340-38346E6D2B37}"/>
    <hyperlink ref="A160" r:id="rId123" display="https://avprod.ci.missoula.mt.us/portlets/reports/adHocReport.do?mode=deepLink&amp;reportCommand=recordDetail&amp;altID=2021-MSS-SWR-00360" xr:uid="{3589195D-CFB1-4CBC-A8C9-9875FED67DC2}"/>
    <hyperlink ref="A161" r:id="rId124" display="https://avprod.ci.missoula.mt.us/portlets/reports/adHocReport.do?mode=deepLink&amp;reportCommand=recordDetail&amp;altID=2021-MSS-SWR-00362" xr:uid="{5F169AEA-BE7B-4177-89C6-C57163340010}"/>
    <hyperlink ref="A162" r:id="rId125" display="https://avprod.ci.missoula.mt.us/portlets/reports/adHocReport.do?mode=deepLink&amp;reportCommand=recordDetail&amp;altID=2021-MSS-SWR-00404" xr:uid="{D0BF0027-10CB-4F93-81FA-41B799A40791}"/>
    <hyperlink ref="A163" r:id="rId126" display="https://avprod.ci.missoula.mt.us/portlets/reports/adHocReport.do?mode=deepLink&amp;reportCommand=recordDetail&amp;altID=2021-MSS-SWR-00495" xr:uid="{D3A6F199-1BED-4513-A7AB-26FADEF9A4F1}"/>
    <hyperlink ref="A164" r:id="rId127" display="https://avprod.ci.missoula.mt.us/portlets/reports/adHocReport.do?mode=deepLink&amp;reportCommand=recordDetail&amp;altID=2021-MSS-SWR-00497" xr:uid="{74A9D3A2-8771-4D9B-B5A7-DE3CA3ED5E33}"/>
    <hyperlink ref="A165" r:id="rId128" display="https://avprod.ci.missoula.mt.us/portlets/reports/adHocReport.do?mode=deepLink&amp;reportCommand=recordDetail&amp;altID=2021-MSS-SWR-00507" xr:uid="{47C6F628-4D2F-45AB-904F-9824DC1A22E9}"/>
    <hyperlink ref="A166" r:id="rId129" display="https://avprod.ci.missoula.mt.us/portlets/reports/adHocReport.do?mode=deepLink&amp;reportCommand=recordDetail&amp;altID=2021-MSS-SWR-00522" xr:uid="{8A26D912-827D-4D48-9A88-BFAEBF8581B9}"/>
    <hyperlink ref="A167" r:id="rId130" display="https://avprod.ci.missoula.mt.us/portlets/reports/adHocReport.do?mode=deepLink&amp;reportCommand=recordDetail&amp;altID=2021-MSS-SWR-00532" xr:uid="{C6038E5E-2CE8-4B4A-97C9-5D588422370E}"/>
    <hyperlink ref="A168" r:id="rId131" display="https://avprod.ci.missoula.mt.us/portlets/reports/adHocReport.do?mode=deepLink&amp;reportCommand=recordDetail&amp;altID=2021-MSS-SWR-00553" xr:uid="{A7247EA2-9E14-457B-AE8D-AB9D34F5EFD4}"/>
    <hyperlink ref="A169" r:id="rId132" display="https://avprod.ci.missoula.mt.us/portlets/reports/adHocReport.do?mode=deepLink&amp;reportCommand=recordDetail&amp;altID=2021-MSS-SWR-00554" xr:uid="{AE59456B-28C3-40F9-8BA0-2F87D1ADFF62}"/>
    <hyperlink ref="A170" r:id="rId133" display="https://avprod.ci.missoula.mt.us/portlets/reports/adHocReport.do?mode=deepLink&amp;reportCommand=recordDetail&amp;altID=2021-MSS-SWR-00555" xr:uid="{B8C43B76-708B-4AB4-8069-C593E7BD60A3}"/>
    <hyperlink ref="A171" r:id="rId134" display="https://avprod.ci.missoula.mt.us/portlets/reports/adHocReport.do?mode=deepLink&amp;reportCommand=recordDetail&amp;altID=2021-MSS-SWR-00556" xr:uid="{C121B29B-9C55-4B77-A343-CB2B5A2D7610}"/>
    <hyperlink ref="A172" r:id="rId135" display="https://avprod.ci.missoula.mt.us/portlets/reports/adHocReport.do?mode=deepLink&amp;reportCommand=recordDetail&amp;altID=2021-MSS-SWR-00557" xr:uid="{7E068C06-54BD-4224-B652-71422539D020}"/>
    <hyperlink ref="A173" r:id="rId136" display="https://avprod.ci.missoula.mt.us/portlets/reports/adHocReport.do?mode=deepLink&amp;reportCommand=recordDetail&amp;altID=2021-MSS-SWR-00558" xr:uid="{3A055EB0-B127-494F-BB41-E681CA68C1CD}"/>
    <hyperlink ref="A174" r:id="rId137" display="https://avprod.ci.missoula.mt.us/portlets/reports/adHocReport.do?mode=deepLink&amp;reportCommand=recordDetail&amp;altID=2021-MSS-SWR-00561" xr:uid="{BC091C45-A359-4EF0-81BC-55433B46F599}"/>
    <hyperlink ref="A175" r:id="rId138" display="https://avprod.ci.missoula.mt.us/portlets/reports/adHocReport.do?mode=deepLink&amp;reportCommand=recordDetail&amp;altID=2021-MSS-SWR-00562" xr:uid="{F6D726E9-590A-4235-BF08-44A8DB88CD1B}"/>
    <hyperlink ref="A176" r:id="rId139" display="https://avprod.ci.missoula.mt.us/portlets/reports/adHocReport.do?mode=deepLink&amp;reportCommand=recordDetail&amp;altID=2021-MSS-SWR-00563" xr:uid="{F855061D-FBFD-412F-82A5-3C5F81398328}"/>
    <hyperlink ref="A177" r:id="rId140" display="https://avprod.ci.missoula.mt.us/portlets/reports/adHocReport.do?mode=deepLink&amp;reportCommand=recordDetail&amp;altID=2021-MSS-SWR-00564" xr:uid="{2238CDC8-CF06-4E0F-9261-46C099FB20C5}"/>
    <hyperlink ref="A178" r:id="rId141" display="https://avprod.ci.missoula.mt.us/portlets/reports/adHocReport.do?mode=deepLink&amp;reportCommand=recordDetail&amp;altID=2021-MSS-SWR-00565" xr:uid="{E849B86B-CF76-4746-9466-AEC239D8E20F}"/>
    <hyperlink ref="A179" r:id="rId142" display="https://avprod.ci.missoula.mt.us/portlets/reports/adHocReport.do?mode=deepLink&amp;reportCommand=recordDetail&amp;altID=2021-MSS-SWR-00568" xr:uid="{6FC42551-482A-4279-ABD6-A9761AC44BDA}"/>
    <hyperlink ref="A180" r:id="rId143" display="https://avprod.ci.missoula.mt.us/portlets/reports/adHocReport.do?mode=deepLink&amp;reportCommand=recordDetail&amp;altID=2021-MSS-SWR-00571" xr:uid="{BC4194FA-4891-48D8-89F3-C3D1D30E24A1}"/>
    <hyperlink ref="A181" r:id="rId144" display="https://avprod.ci.missoula.mt.us/portlets/reports/adHocReport.do?mode=deepLink&amp;reportCommand=recordDetail&amp;altID=2021-MSS-SWR-00572" xr:uid="{9F661CE6-5CC1-476F-8D20-3D41EDCB7D2C}"/>
    <hyperlink ref="A182" r:id="rId145" display="https://avprod.ci.missoula.mt.us/portlets/reports/adHocReport.do?mode=deepLink&amp;reportCommand=recordDetail&amp;altID=2021-MSS-SWR-00573" xr:uid="{EBAAFA92-F2CD-40BF-A27E-E8F3E2A9A6E0}"/>
    <hyperlink ref="A183" r:id="rId146" display="https://avprod.ci.missoula.mt.us/portlets/reports/adHocReport.do?mode=deepLink&amp;reportCommand=recordDetail&amp;altID=2021-MSS-SWR-00574" xr:uid="{5270BED5-2B19-4018-B0AB-F45AFECC0298}"/>
    <hyperlink ref="A184" r:id="rId147" display="https://avprod.ci.missoula.mt.us/portlets/reports/adHocReport.do?mode=deepLink&amp;reportCommand=recordDetail&amp;altID=2021-MSS-SWR-00575" xr:uid="{3284FDB0-1182-407F-8C6E-9616BE501D7C}"/>
    <hyperlink ref="A185" r:id="rId148" display="https://avprod.ci.missoula.mt.us/portlets/reports/adHocReport.do?mode=deepLink&amp;reportCommand=recordDetail&amp;altID=2021-MSS-SWR-00576" xr:uid="{63B68E61-BCD3-49DB-94B6-878B6AE744CE}"/>
    <hyperlink ref="A186" r:id="rId149" display="https://avprod.ci.missoula.mt.us/portlets/reports/adHocReport.do?mode=deepLink&amp;reportCommand=recordDetail&amp;altID=2021-MSS-SWR-00577" xr:uid="{393F5FE7-F7E5-4A3C-9677-79428A2C06E8}"/>
    <hyperlink ref="A187" r:id="rId150" display="https://avprod.ci.missoula.mt.us/portlets/reports/adHocReport.do?mode=deepLink&amp;reportCommand=recordDetail&amp;altID=2021-MSS-SWR-00578" xr:uid="{8DDD40C9-3807-4194-BBD8-8E73897D19EC}"/>
    <hyperlink ref="A188" r:id="rId151" display="https://avprod.ci.missoula.mt.us/portlets/reports/adHocReport.do?mode=deepLink&amp;reportCommand=recordDetail&amp;altID=2021-MSS-SWR-00579" xr:uid="{71270FCC-F569-4A6A-BCFB-39C18EA9A297}"/>
    <hyperlink ref="A189" r:id="rId152" display="https://avprod.ci.missoula.mt.us/portlets/reports/adHocReport.do?mode=deepLink&amp;reportCommand=recordDetail&amp;altID=2021-MSS-SWR-00580" xr:uid="{555579DC-C707-4B83-988D-930E2E7EF46D}"/>
    <hyperlink ref="A190" r:id="rId153" display="https://avprod.ci.missoula.mt.us/portlets/reports/adHocReport.do?mode=deepLink&amp;reportCommand=recordDetail&amp;altID=2021-MSS-SWR-00581" xr:uid="{B8AA905E-2D1D-44DF-A6B6-130CDDF8E220}"/>
    <hyperlink ref="A191" r:id="rId154" display="https://avprod.ci.missoula.mt.us/portlets/reports/adHocReport.do?mode=deepLink&amp;reportCommand=recordDetail&amp;altID=2021-MSS-SWR-00582" xr:uid="{D4ECD34B-E8AA-4DF8-9634-6BEE5F23B8D2}"/>
    <hyperlink ref="A192" r:id="rId155" display="https://avprod.ci.missoula.mt.us/portlets/reports/adHocReport.do?mode=deepLink&amp;reportCommand=recordDetail&amp;altID=2021-MSS-SWR-00583" xr:uid="{73D746CC-D280-4638-B453-946A0D2FC1FD}"/>
    <hyperlink ref="A193" r:id="rId156" display="https://avprod.ci.missoula.mt.us/portlets/reports/adHocReport.do?mode=deepLink&amp;reportCommand=recordDetail&amp;altID=2021-MSS-SWR-00592" xr:uid="{C419AE57-3857-4F53-AE97-57347DD117DC}"/>
    <hyperlink ref="A194" r:id="rId157" display="https://avprod.ci.missoula.mt.us/portlets/reports/adHocReport.do?mode=deepLink&amp;reportCommand=recordDetail&amp;altID=2021-MSS-SWR-00596" xr:uid="{7133B40C-E266-461C-9318-E26C564A8F32}"/>
    <hyperlink ref="A195" r:id="rId158" display="https://avprod.ci.missoula.mt.us/portlets/reports/adHocReport.do?mode=deepLink&amp;reportCommand=recordDetail&amp;altID=2021-MSS-SWR-00597" xr:uid="{946982AC-D957-4664-A37D-5387AB74CCA1}"/>
    <hyperlink ref="A196" r:id="rId159" display="https://avprod.ci.missoula.mt.us/portlets/reports/adHocReport.do?mode=deepLink&amp;reportCommand=recordDetail&amp;altID=2021-MSS-SWR-00598" xr:uid="{5362C673-0C9E-4248-B08E-7827B5C930A4}"/>
    <hyperlink ref="A197" r:id="rId160" display="https://avprod.ci.missoula.mt.us/portlets/reports/adHocReport.do?mode=deepLink&amp;reportCommand=recordDetail&amp;altID=2021-MSS-SWR-00599" xr:uid="{4B60ED4E-4C4E-4A4C-A17E-0ABBA04CA5D5}"/>
    <hyperlink ref="A198" r:id="rId161" display="https://avprod.ci.missoula.mt.us/portlets/reports/adHocReport.do?mode=deepLink&amp;reportCommand=recordDetail&amp;altID=2021-MSS-SWR-00600" xr:uid="{A52C41A3-1C2F-4D4C-A20E-BB37745A751F}"/>
    <hyperlink ref="A199" r:id="rId162" display="https://avprod.ci.missoula.mt.us/portlets/reports/adHocReport.do?mode=deepLink&amp;reportCommand=recordDetail&amp;altID=2021-MSS-SWR-00601" xr:uid="{6CFFCF79-970F-40F3-96DD-AAE82EFD9728}"/>
    <hyperlink ref="A200" r:id="rId163" display="https://avprod.ci.missoula.mt.us/portlets/reports/adHocReport.do?mode=deepLink&amp;reportCommand=recordDetail&amp;altID=2021-MSS-SWR-00602" xr:uid="{F9789409-D70C-44CF-9D14-9E447ADD7D74}"/>
    <hyperlink ref="A201" r:id="rId164" display="https://avprod.ci.missoula.mt.us/portlets/reports/adHocReport.do?mode=deepLink&amp;reportCommand=recordDetail&amp;altID=2021-MSS-SWR-00603" xr:uid="{79C5EA04-3A3A-45AB-BCBD-F329866A4819}"/>
    <hyperlink ref="A202" r:id="rId165" display="https://avprod.ci.missoula.mt.us/portlets/reports/adHocReport.do?mode=deepLink&amp;reportCommand=recordDetail&amp;altID=2021-MSS-SWR-00604" xr:uid="{313A1ED1-39BE-4257-95BB-5FA0BD575429}"/>
    <hyperlink ref="A203" r:id="rId166" display="https://avprod.ci.missoula.mt.us/portlets/reports/adHocReport.do?mode=deepLink&amp;reportCommand=recordDetail&amp;altID=2021-MSS-SWR-00605" xr:uid="{D3770C87-A2ED-4FE3-9B3C-C9CF92554E87}"/>
    <hyperlink ref="A204" r:id="rId167" display="https://avprod.ci.missoula.mt.us/portlets/reports/adHocReport.do?mode=deepLink&amp;reportCommand=recordDetail&amp;altID=2021-MSS-SWR-00606" xr:uid="{6F2FA7DD-A4BF-47BD-89AA-8E114DECE81F}"/>
    <hyperlink ref="A205" r:id="rId168" display="https://avprod.ci.missoula.mt.us/portlets/reports/adHocReport.do?mode=deepLink&amp;reportCommand=recordDetail&amp;altID=2021-MSS-SWR-00607" xr:uid="{F3D19F7D-6EED-4763-97B9-4D6165ED6D7F}"/>
    <hyperlink ref="A206" r:id="rId169" display="https://avprod.ci.missoula.mt.us/portlets/reports/adHocReport.do?mode=deepLink&amp;reportCommand=recordDetail&amp;altID=2021-MSS-SWR-00608" xr:uid="{E767EA83-5497-452D-BCB8-8B44866BE815}"/>
    <hyperlink ref="A207" r:id="rId170" display="https://avprod.ci.missoula.mt.us/portlets/reports/adHocReport.do?mode=deepLink&amp;reportCommand=recordDetail&amp;altID=2021-MSS-SWR-00609" xr:uid="{A2263428-C8B0-48EF-9E77-C47A5AD3E4AC}"/>
    <hyperlink ref="A208" r:id="rId171" display="https://avprod.ci.missoula.mt.us/portlets/reports/adHocReport.do?mode=deepLink&amp;reportCommand=recordDetail&amp;altID=2021-MSS-SWR-00610" xr:uid="{C502CE48-C177-427E-A8FB-CAC122F375CB}"/>
    <hyperlink ref="A209" r:id="rId172" display="https://avprod.ci.missoula.mt.us/portlets/reports/adHocReport.do?mode=deepLink&amp;reportCommand=recordDetail&amp;altID=2021-MSS-SWR-00611" xr:uid="{5B0ED9CA-10F7-44C2-BA7E-C2E67F3490F7}"/>
    <hyperlink ref="A210" r:id="rId173" display="https://avprod.ci.missoula.mt.us/portlets/reports/adHocReport.do?mode=deepLink&amp;reportCommand=recordDetail&amp;altID=2021-MSS-SWR-00612" xr:uid="{7FC3978D-A206-4A17-AC96-673235ED1B63}"/>
    <hyperlink ref="A211" r:id="rId174" display="https://avprod.ci.missoula.mt.us/portlets/reports/adHocReport.do?mode=deepLink&amp;reportCommand=recordDetail&amp;altID=2021-MSS-SWR-00613" xr:uid="{5C85D12F-A196-4C8E-ABE6-04A753CAA0D9}"/>
    <hyperlink ref="A212" r:id="rId175" display="https://avprod.ci.missoula.mt.us/portlets/reports/adHocReport.do?mode=deepLink&amp;reportCommand=recordDetail&amp;altID=2021-MSS-SWR-00614" xr:uid="{36D0EBFB-513F-4E71-949D-7F65D7F35894}"/>
    <hyperlink ref="A213" r:id="rId176" display="https://avprod.ci.missoula.mt.us/portlets/reports/adHocReport.do?mode=deepLink&amp;reportCommand=recordDetail&amp;altID=2021-MSS-SWR-00615" xr:uid="{C545174E-7624-4A72-A4E7-85615AC494A1}"/>
    <hyperlink ref="A214" r:id="rId177" display="https://avprod.ci.missoula.mt.us/portlets/reports/adHocReport.do?mode=deepLink&amp;reportCommand=recordDetail&amp;altID=2021-MSS-SWR-00616" xr:uid="{DB832231-9226-4BFE-93CC-3112AA9E0625}"/>
    <hyperlink ref="A215" r:id="rId178" display="https://avprod.ci.missoula.mt.us/portlets/reports/adHocReport.do?mode=deepLink&amp;reportCommand=recordDetail&amp;altID=2021-MSS-SWR-00617" xr:uid="{4E15451B-A9BE-4EBE-9803-337D1C6D00A5}"/>
    <hyperlink ref="A216" r:id="rId179" display="https://avprod.ci.missoula.mt.us/portlets/reports/adHocReport.do?mode=deepLink&amp;reportCommand=recordDetail&amp;altID=2021-MSS-SWR-00618" xr:uid="{4352B79C-35E5-402A-91DA-264551711D83}"/>
    <hyperlink ref="A217" r:id="rId180" display="https://avprod.ci.missoula.mt.us/portlets/reports/adHocReport.do?mode=deepLink&amp;reportCommand=recordDetail&amp;altID=2021-MSS-SWR-00619" xr:uid="{84180BC7-883F-4656-B1DF-13068CD2707A}"/>
    <hyperlink ref="A218" r:id="rId181" display="https://avprod.ci.missoula.mt.us/portlets/reports/adHocReport.do?mode=deepLink&amp;reportCommand=recordDetail&amp;altID=2021-MSS-SWR-00620" xr:uid="{A29ADD90-2E2B-4CC8-82FF-7AFC7BA74E05}"/>
    <hyperlink ref="A219" r:id="rId182" display="https://avprod.ci.missoula.mt.us/portlets/reports/adHocReport.do?mode=deepLink&amp;reportCommand=recordDetail&amp;altID=2021-MSS-SWR-00621" xr:uid="{603A31EF-D182-426E-9AEC-BC52DA3A6BAF}"/>
    <hyperlink ref="A220" r:id="rId183" display="https://avprod.ci.missoula.mt.us/portlets/reports/adHocReport.do?mode=deepLink&amp;reportCommand=recordDetail&amp;altID=2021-MSS-SWR-00622" xr:uid="{69F198DA-93C9-405C-9B7B-1902ABE159D4}"/>
    <hyperlink ref="A221" r:id="rId184" display="https://avprod.ci.missoula.mt.us/portlets/reports/adHocReport.do?mode=deepLink&amp;reportCommand=recordDetail&amp;altID=2021-MSS-SWR-00623" xr:uid="{C7B83DF3-8CE7-46EA-850C-2D04A7D17099}"/>
    <hyperlink ref="A222" r:id="rId185" display="https://avprod.ci.missoula.mt.us/portlets/reports/adHocReport.do?mode=deepLink&amp;reportCommand=recordDetail&amp;altID=2021-MSS-SWR-00624" xr:uid="{1B5DDEBC-C1EE-43E7-9B38-5A7F58901B86}"/>
    <hyperlink ref="A223" r:id="rId186" display="https://avprod.ci.missoula.mt.us/portlets/reports/adHocReport.do?mode=deepLink&amp;reportCommand=recordDetail&amp;altID=2021-MSS-SWR-00625" xr:uid="{BDC2EE8E-2602-4DF1-8020-F82408E9A9F8}"/>
    <hyperlink ref="A224" r:id="rId187" display="https://avprod.ci.missoula.mt.us/portlets/reports/adHocReport.do?mode=deepLink&amp;reportCommand=recordDetail&amp;altID=2021-MSS-SWR-00626" xr:uid="{EE523684-DFA1-435C-A318-7DDFB360FE53}"/>
    <hyperlink ref="A225" r:id="rId188" display="https://avprod.ci.missoula.mt.us/portlets/reports/adHocReport.do?mode=deepLink&amp;reportCommand=recordDetail&amp;altID=2021-MSS-SWR-00627" xr:uid="{CB95B78E-4CD5-44B9-B021-5290AEEA4C64}"/>
    <hyperlink ref="A226" r:id="rId189" display="https://avprod.ci.missoula.mt.us/portlets/reports/adHocReport.do?mode=deepLink&amp;reportCommand=recordDetail&amp;altID=2021-MSS-SWR-00628" xr:uid="{F66A7F88-C489-44FA-98E7-11836B3598E5}"/>
    <hyperlink ref="A227" r:id="rId190" display="https://avprod.ci.missoula.mt.us/portlets/reports/adHocReport.do?mode=deepLink&amp;reportCommand=recordDetail&amp;altID=2021-MSS-SWR-00629" xr:uid="{21F82116-5CE0-42C4-8756-1B53E14BCC19}"/>
    <hyperlink ref="A228" r:id="rId191" display="https://avprod.ci.missoula.mt.us/portlets/reports/adHocReport.do?mode=deepLink&amp;reportCommand=recordDetail&amp;altID=2021-MSS-SWR-00630" xr:uid="{437F6C87-0D4E-44E0-950B-458334C201C3}"/>
    <hyperlink ref="A229" r:id="rId192" display="https://avprod.ci.missoula.mt.us/portlets/reports/adHocReport.do?mode=deepLink&amp;reportCommand=recordDetail&amp;altID=2021-MSS-SWR-00631" xr:uid="{4BA5BCBF-898D-4E7F-8D15-D62E39F5CA7E}"/>
    <hyperlink ref="A230" r:id="rId193" display="https://avprod.ci.missoula.mt.us/portlets/reports/adHocReport.do?mode=deepLink&amp;reportCommand=recordDetail&amp;altID=2021-MSS-SWR-00632" xr:uid="{F93DF774-3D0B-4A8C-83CC-05C4416DD8D4}"/>
    <hyperlink ref="A231" r:id="rId194" display="https://avprod.ci.missoula.mt.us/portlets/reports/adHocReport.do?mode=deepLink&amp;reportCommand=recordDetail&amp;altID=2021-MSS-SWR-00635" xr:uid="{C6424F01-F624-4345-94B6-82701B5B25D5}"/>
    <hyperlink ref="A232" r:id="rId195" display="https://avprod.ci.missoula.mt.us/portlets/reports/adHocReport.do?mode=deepLink&amp;reportCommand=recordDetail&amp;altID=2021-MSS-SWR-00637" xr:uid="{B45E54F5-FD86-4871-A63F-15ED823B764B}"/>
    <hyperlink ref="A233" r:id="rId196" display="https://avprod.ci.missoula.mt.us/portlets/reports/adHocReport.do?mode=deepLink&amp;reportCommand=recordDetail&amp;altID=2021-MSS-SWR-00638" xr:uid="{D6F5FB2A-B3D8-42F0-A639-BB38B09C30BB}"/>
    <hyperlink ref="A234" r:id="rId197" display="https://avprod.ci.missoula.mt.us/portlets/reports/adHocReport.do?mode=deepLink&amp;reportCommand=recordDetail&amp;altID=2021-MSS-SWR-00641" xr:uid="{114091F6-9DA4-4A90-9EC8-0F8012AE6129}"/>
    <hyperlink ref="A235" r:id="rId198" display="https://avprod.ci.missoula.mt.us/portlets/reports/adHocReport.do?mode=deepLink&amp;reportCommand=recordDetail&amp;altID=2021-MSS-SWR-00642" xr:uid="{AD957C89-21E8-4453-9D28-E8F8F5D669B2}"/>
    <hyperlink ref="A236" r:id="rId199" display="https://avprod.ci.missoula.mt.us/portlets/reports/adHocReport.do?mode=deepLink&amp;reportCommand=recordDetail&amp;altID=2021-MSS-SWR-00643" xr:uid="{6BE576A0-89C1-47B1-8E0E-D5177DBD4D52}"/>
    <hyperlink ref="A237" r:id="rId200" display="https://avprod.ci.missoula.mt.us/portlets/reports/adHocReport.do?mode=deepLink&amp;reportCommand=recordDetail&amp;altID=2021-MSS-SWR-00644" xr:uid="{D248FCF0-F719-415A-87B8-6C6FED64D2F4}"/>
    <hyperlink ref="A238" r:id="rId201" display="https://avprod.ci.missoula.mt.us/portlets/reports/adHocReport.do?mode=deepLink&amp;reportCommand=recordDetail&amp;altID=2021-MSS-SWR-00645" xr:uid="{B9F092A4-E571-4526-956A-B57AE25D1433}"/>
    <hyperlink ref="A239" r:id="rId202" display="https://avprod.ci.missoula.mt.us/portlets/reports/adHocReport.do?mode=deepLink&amp;reportCommand=recordDetail&amp;altID=2021-MSS-SWR-00646" xr:uid="{139D2DB9-DC0A-4119-8CA2-6C74DD565BD2}"/>
    <hyperlink ref="A240" r:id="rId203" display="https://avprod.ci.missoula.mt.us/portlets/reports/adHocReport.do?mode=deepLink&amp;reportCommand=recordDetail&amp;altID=2021-MSS-SWR-00647" xr:uid="{39E730BA-84D5-454B-A689-AD722175407B}"/>
    <hyperlink ref="A241" r:id="rId204" display="https://avprod.ci.missoula.mt.us/portlets/reports/adHocReport.do?mode=deepLink&amp;reportCommand=recordDetail&amp;altID=2021-MSS-SWR-00650" xr:uid="{6271D614-3026-41A9-8A72-DFB2FE11877E}"/>
    <hyperlink ref="A242" r:id="rId205" display="https://avprod.ci.missoula.mt.us/portlets/reports/adHocReport.do?mode=deepLink&amp;reportCommand=recordDetail&amp;altID=2021-MSS-SWR-00652" xr:uid="{DC524426-CCEE-4EC0-BF3E-9FD2BA8A202F}"/>
    <hyperlink ref="A246" r:id="rId206" display="https://avprod.ci.missoula.mt.us/portlets/reports/adHocReport.do?mode=deepLink&amp;reportCommand=recordDetail&amp;altID=2021-MSS-WTR-00080" xr:uid="{32FAEAE9-A205-41B5-BCA5-C793C1117B5E}"/>
    <hyperlink ref="A247" r:id="rId207" display="https://avprod.ci.missoula.mt.us/portlets/reports/adHocReport.do?mode=deepLink&amp;reportCommand=recordDetail&amp;altID=2021-MSS-WTR-00093" xr:uid="{CAC8AFFC-8764-47BA-8E85-2D8DE0AE5994}"/>
    <hyperlink ref="A248" r:id="rId208" display="https://avprod.ci.missoula.mt.us/portlets/reports/adHocReport.do?mode=deepLink&amp;reportCommand=recordDetail&amp;altID=2021-MSS-WTR-00177" xr:uid="{D4AB9C91-9293-40C4-BA65-462545526B2D}"/>
    <hyperlink ref="A249" r:id="rId209" display="https://avprod.ci.missoula.mt.us/portlets/reports/adHocReport.do?mode=deepLink&amp;reportCommand=recordDetail&amp;altID=2021-MSS-WTR-00273" xr:uid="{AC43376F-6B2D-4579-9C85-FE7926DCF466}"/>
    <hyperlink ref="A250" r:id="rId210" display="https://avprod.ci.missoula.mt.us/portlets/reports/adHocReport.do?mode=deepLink&amp;reportCommand=recordDetail&amp;altID=2021-MSS-WTR-00281" xr:uid="{81AF4A69-AFFF-449B-A896-852CCA15FF00}"/>
    <hyperlink ref="A251" r:id="rId211" display="https://avprod.ci.missoula.mt.us/portlets/reports/adHocReport.do?mode=deepLink&amp;reportCommand=recordDetail&amp;altID=2021-MSS-WTR-00309" xr:uid="{6681C45F-6A15-499E-91E8-24C1D2C16743}"/>
    <hyperlink ref="A252" r:id="rId212" display="https://avprod.ci.missoula.mt.us/portlets/reports/adHocReport.do?mode=deepLink&amp;reportCommand=recordDetail&amp;altID=2021-MSS-WTR-00333" xr:uid="{58E77402-D8C9-42C5-86E6-C44BA13B5020}"/>
    <hyperlink ref="A253" r:id="rId213" display="https://avprod.ci.missoula.mt.us/portlets/reports/adHocReport.do?mode=deepLink&amp;reportCommand=recordDetail&amp;altID=2021-MSS-WTR-00348" xr:uid="{A3F2262A-0AC5-44A2-A2BD-E8759EE9663D}"/>
    <hyperlink ref="A254" r:id="rId214" display="https://avprod.ci.missoula.mt.us/portlets/reports/adHocReport.do?mode=deepLink&amp;reportCommand=recordDetail&amp;altID=2021-MSS-WTR-00363" xr:uid="{43094568-378D-4A2E-927B-7AF1DAC50CD8}"/>
    <hyperlink ref="A255" r:id="rId215" display="https://avprod.ci.missoula.mt.us/portlets/reports/adHocReport.do?mode=deepLink&amp;reportCommand=recordDetail&amp;altID=2021-MSS-WTR-00373" xr:uid="{1ADC508C-6F0B-485A-8670-6A0145F07F8F}"/>
    <hyperlink ref="A256" r:id="rId216" display="https://avprod.ci.missoula.mt.us/portlets/reports/adHocReport.do?mode=deepLink&amp;reportCommand=recordDetail&amp;altID=2021-MSS-WTR-00446" xr:uid="{8EEBE243-5135-4E6A-A271-24C2168EA054}"/>
    <hyperlink ref="A257" r:id="rId217" display="https://avprod.ci.missoula.mt.us/portlets/reports/adHocReport.do?mode=deepLink&amp;reportCommand=recordDetail&amp;altID=2021-MSS-WTR-00447" xr:uid="{214E6DE0-4AD3-4080-A36D-C287A2F976C7}"/>
    <hyperlink ref="A258" r:id="rId218" display="https://avprod.ci.missoula.mt.us/portlets/reports/adHocReport.do?mode=deepLink&amp;reportCommand=recordDetail&amp;altID=2021-MSS-WTR-00448" xr:uid="{DB76B307-4192-40C5-8294-9D9762578624}"/>
    <hyperlink ref="A259" r:id="rId219" display="https://avprod.ci.missoula.mt.us/portlets/reports/adHocReport.do?mode=deepLink&amp;reportCommand=recordDetail&amp;altID=2021-MSS-WTR-00449" xr:uid="{49068C80-7344-40E0-AA04-336153316023}"/>
    <hyperlink ref="A260" r:id="rId220" display="https://avprod.ci.missoula.mt.us/portlets/reports/adHocReport.do?mode=deepLink&amp;reportCommand=recordDetail&amp;altID=2021-MSS-WTR-00450" xr:uid="{73EE71D7-DD30-41EE-91C3-F682B08D9FC5}"/>
    <hyperlink ref="A261" r:id="rId221" display="https://avprod.ci.missoula.mt.us/portlets/reports/adHocReport.do?mode=deepLink&amp;reportCommand=recordDetail&amp;altID=2021-MSS-WTR-00451" xr:uid="{FBDB7BFB-F864-49DF-93DA-DA072EBF9918}"/>
    <hyperlink ref="A262" r:id="rId222" display="https://avprod.ci.missoula.mt.us/portlets/reports/adHocReport.do?mode=deepLink&amp;reportCommand=recordDetail&amp;altID=2021-MSS-WTR-00452" xr:uid="{22CDA9CE-F7B3-4083-8EA0-FE42F9FEBF03}"/>
    <hyperlink ref="A263" r:id="rId223" display="https://avprod.ci.missoula.mt.us/portlets/reports/adHocReport.do?mode=deepLink&amp;reportCommand=recordDetail&amp;altID=2021-MSS-WTR-00453" xr:uid="{F0F571CD-9B4A-458D-8D7C-18C423AA43C0}"/>
    <hyperlink ref="A264" r:id="rId224" display="https://avprod.ci.missoula.mt.us/portlets/reports/adHocReport.do?mode=deepLink&amp;reportCommand=recordDetail&amp;altID=2021-MSS-WTR-00454" xr:uid="{AFB44B90-609B-4AE1-A8F5-BE55F7425936}"/>
    <hyperlink ref="A265" r:id="rId225" display="https://avprod.ci.missoula.mt.us/portlets/reports/adHocReport.do?mode=deepLink&amp;reportCommand=recordDetail&amp;altID=2021-MSS-WTR-00455" xr:uid="{8CB9011D-A716-459A-AF3D-3414C5C293ED}"/>
    <hyperlink ref="A266" r:id="rId226" display="https://avprod.ci.missoula.mt.us/portlets/reports/adHocReport.do?mode=deepLink&amp;reportCommand=recordDetail&amp;altID=2021-MSS-WTR-00456" xr:uid="{AA3A04AE-C381-4156-B4E2-CC1B12B00D12}"/>
    <hyperlink ref="A267" r:id="rId227" display="https://avprod.ci.missoula.mt.us/portlets/reports/adHocReport.do?mode=deepLink&amp;reportCommand=recordDetail&amp;altID=2021-MSS-WTR-00457" xr:uid="{BBD37EDA-3F46-4A00-B599-A9D9206003CE}"/>
    <hyperlink ref="A268" r:id="rId228" display="https://avprod.ci.missoula.mt.us/portlets/reports/adHocReport.do?mode=deepLink&amp;reportCommand=recordDetail&amp;altID=2021-MSS-WTR-00458" xr:uid="{2AD2F86C-9C31-4907-91A0-45892D1C0C3E}"/>
    <hyperlink ref="A269" r:id="rId229" display="https://avprod.ci.missoula.mt.us/portlets/reports/adHocReport.do?mode=deepLink&amp;reportCommand=recordDetail&amp;altID=2021-MSS-WTR-00459" xr:uid="{700259EC-3FB3-4336-9F82-E25066AE1384}"/>
    <hyperlink ref="A270" r:id="rId230" display="https://avprod.ci.missoula.mt.us/portlets/reports/adHocReport.do?mode=deepLink&amp;reportCommand=recordDetail&amp;altID=2021-MSS-WTR-00460" xr:uid="{AA84CF2B-270A-4D9D-B8B7-990A577E8D24}"/>
    <hyperlink ref="A271" r:id="rId231" display="https://avprod.ci.missoula.mt.us/portlets/reports/adHocReport.do?mode=deepLink&amp;reportCommand=recordDetail&amp;altID=2021-MSS-WTR-00461" xr:uid="{09026EAC-8341-449A-B374-BA3E905A1DA9}"/>
    <hyperlink ref="A272" r:id="rId232" display="https://avprod.ci.missoula.mt.us/portlets/reports/adHocReport.do?mode=deepLink&amp;reportCommand=recordDetail&amp;altID=2021-MSS-WTR-00462" xr:uid="{10DF1FE6-2CF5-478B-A2CB-0DD3584BFE63}"/>
    <hyperlink ref="A273" r:id="rId233" display="https://avprod.ci.missoula.mt.us/portlets/reports/adHocReport.do?mode=deepLink&amp;reportCommand=recordDetail&amp;altID=2021-MSS-WTR-00463" xr:uid="{B1C7F564-0BBE-44C7-98A8-BF04807CEC18}"/>
    <hyperlink ref="A274" r:id="rId234" display="https://avprod.ci.missoula.mt.us/portlets/reports/adHocReport.do?mode=deepLink&amp;reportCommand=recordDetail&amp;altID=2021-MSS-WTR-00464" xr:uid="{A78A0ABB-AB83-4D3F-994E-9367E80FD962}"/>
    <hyperlink ref="A275" r:id="rId235" display="https://avprod.ci.missoula.mt.us/portlets/reports/adHocReport.do?mode=deepLink&amp;reportCommand=recordDetail&amp;altID=2021-MSS-WTR-00465" xr:uid="{8A156A9B-30CB-49DF-BEEB-1DB6855C73C9}"/>
    <hyperlink ref="A276" r:id="rId236" display="https://avprod.ci.missoula.mt.us/portlets/reports/adHocReport.do?mode=deepLink&amp;reportCommand=recordDetail&amp;altID=2021-MSS-WTR-00466" xr:uid="{3D8EDF2F-79D3-4F30-A09B-B5337F02FA2D}"/>
    <hyperlink ref="A277" r:id="rId237" display="https://avprod.ci.missoula.mt.us/portlets/reports/adHocReport.do?mode=deepLink&amp;reportCommand=recordDetail&amp;altID=2021-MSS-WTR-00467" xr:uid="{62C18795-2BC9-477E-9DDC-66EB46CC2E00}"/>
    <hyperlink ref="A278" r:id="rId238" display="https://avprod.ci.missoula.mt.us/portlets/reports/adHocReport.do?mode=deepLink&amp;reportCommand=recordDetail&amp;altID=2021-MSS-WTR-00468" xr:uid="{E5EB86D0-6329-4EBC-A1FF-F8FCD05191C1}"/>
    <hyperlink ref="A279" r:id="rId239" display="https://avprod.ci.missoula.mt.us/portlets/reports/adHocReport.do?mode=deepLink&amp;reportCommand=recordDetail&amp;altID=2021-MSS-WTR-00469" xr:uid="{CBFD62BF-C03B-44A5-B85A-D953B2BE0402}"/>
    <hyperlink ref="A280" r:id="rId240" display="https://avprod.ci.missoula.mt.us/portlets/reports/adHocReport.do?mode=deepLink&amp;reportCommand=recordDetail&amp;altID=2021-MSS-WTR-00470" xr:uid="{5506228E-E481-4555-8BCD-6604F530CC1A}"/>
    <hyperlink ref="A281" r:id="rId241" display="https://avprod.ci.missoula.mt.us/portlets/reports/adHocReport.do?mode=deepLink&amp;reportCommand=recordDetail&amp;altID=2021-MSS-WTR-00471" xr:uid="{A1215D47-9FEA-41B3-A566-50A0D3958384}"/>
    <hyperlink ref="A282" r:id="rId242" display="https://avprod.ci.missoula.mt.us/portlets/reports/adHocReport.do?mode=deepLink&amp;reportCommand=recordDetail&amp;altID=2021-MSS-WTR-00472" xr:uid="{56E2E217-FE23-4C90-AF58-39D1EABF9C37}"/>
    <hyperlink ref="A283" r:id="rId243" display="https://avprod.ci.missoula.mt.us/portlets/reports/adHocReport.do?mode=deepLink&amp;reportCommand=recordDetail&amp;altID=2021-MSS-WTR-00473" xr:uid="{BD4FB7F2-8053-493C-B53D-2E50D811DDEB}"/>
    <hyperlink ref="A284" r:id="rId244" display="https://avprod.ci.missoula.mt.us/portlets/reports/adHocReport.do?mode=deepLink&amp;reportCommand=recordDetail&amp;altID=2021-MSS-WTR-00474" xr:uid="{607D57E2-05DC-4769-AE1C-83C5283644B1}"/>
    <hyperlink ref="A285" r:id="rId245" display="https://avprod.ci.missoula.mt.us/portlets/reports/adHocReport.do?mode=deepLink&amp;reportCommand=recordDetail&amp;altID=2021-MSS-WTR-00475" xr:uid="{A509789D-400F-4DC9-B8D0-6B7ADD7B7D73}"/>
    <hyperlink ref="A286" r:id="rId246" display="https://avprod.ci.missoula.mt.us/portlets/reports/adHocReport.do?mode=deepLink&amp;reportCommand=recordDetail&amp;altID=2021-MSS-WTR-00476" xr:uid="{13900F42-D8EE-4650-9207-AA4E74CF956F}"/>
    <hyperlink ref="A287" r:id="rId247" display="https://avprod.ci.missoula.mt.us/portlets/reports/adHocReport.do?mode=deepLink&amp;reportCommand=recordDetail&amp;altID=2021-MSS-WTR-00477" xr:uid="{B2A97D8C-3FDD-4045-BE5D-14DE7CB2A511}"/>
    <hyperlink ref="A288" r:id="rId248" display="https://avprod.ci.missoula.mt.us/portlets/reports/adHocReport.do?mode=deepLink&amp;reportCommand=recordDetail&amp;altID=2021-MSS-WTR-00478" xr:uid="{D3A74647-1B0C-4F8A-8B72-EBEF4DC6723C}"/>
    <hyperlink ref="A289" r:id="rId249" display="https://avprod.ci.missoula.mt.us/portlets/reports/adHocReport.do?mode=deepLink&amp;reportCommand=recordDetail&amp;altID=2021-MSS-WTR-00479" xr:uid="{5317AFF7-C0E1-4742-9968-A97B4E063338}"/>
    <hyperlink ref="A290" r:id="rId250" display="https://avprod.ci.missoula.mt.us/portlets/reports/adHocReport.do?mode=deepLink&amp;reportCommand=recordDetail&amp;altID=2021-MSS-WTR-00480" xr:uid="{E231696A-28F4-4FB9-9467-1C1B18AED84F}"/>
    <hyperlink ref="A291" r:id="rId251" display="https://avprod.ci.missoula.mt.us/portlets/reports/adHocReport.do?mode=deepLink&amp;reportCommand=recordDetail&amp;altID=2021-MSS-WTR-00481" xr:uid="{5CB04CF3-EC16-43F9-A86E-26C27BF24844}"/>
    <hyperlink ref="A292" r:id="rId252" display="https://avprod.ci.missoula.mt.us/portlets/reports/adHocReport.do?mode=deepLink&amp;reportCommand=recordDetail&amp;altID=2021-MSS-WTR-00482" xr:uid="{8D903CD4-D137-43FB-971E-00F4E258C293}"/>
    <hyperlink ref="A293" r:id="rId253" display="https://avprod.ci.missoula.mt.us/portlets/reports/adHocReport.do?mode=deepLink&amp;reportCommand=recordDetail&amp;altID=2021-MSS-WTR-00483" xr:uid="{29C879FA-D76A-4EEE-B584-46FDA7AAB97D}"/>
    <hyperlink ref="A294" r:id="rId254" display="https://avprod.ci.missoula.mt.us/portlets/reports/adHocReport.do?mode=deepLink&amp;reportCommand=recordDetail&amp;altID=2021-MSS-WTR-00484" xr:uid="{0A4FF153-B338-4E01-9D9A-3B2F9BF8BACC}"/>
    <hyperlink ref="A295" r:id="rId255" display="https://avprod.ci.missoula.mt.us/portlets/reports/adHocReport.do?mode=deepLink&amp;reportCommand=recordDetail&amp;altID=2021-MSS-WTR-00485" xr:uid="{B6368CB5-5FF9-4B1D-87BE-45C8B87499E8}"/>
    <hyperlink ref="A296" r:id="rId256" display="https://avprod.ci.missoula.mt.us/portlets/reports/adHocReport.do?mode=deepLink&amp;reportCommand=recordDetail&amp;altID=2021-MSS-WTR-00486" xr:uid="{94252C41-7306-48D3-B465-AFF520759B7A}"/>
    <hyperlink ref="A297" r:id="rId257" display="https://avprod.ci.missoula.mt.us/portlets/reports/adHocReport.do?mode=deepLink&amp;reportCommand=recordDetail&amp;altID=2021-MSS-WTR-00487" xr:uid="{6795FF36-D3EF-4661-B126-22FC89FF049D}"/>
    <hyperlink ref="A298" r:id="rId258" display="https://avprod.ci.missoula.mt.us/portlets/reports/adHocReport.do?mode=deepLink&amp;reportCommand=recordDetail&amp;altID=2021-MSS-WTR-00488" xr:uid="{C9564DF1-89D9-491A-A60B-A2C60C42D08E}"/>
    <hyperlink ref="A299" r:id="rId259" display="https://avprod.ci.missoula.mt.us/portlets/reports/adHocReport.do?mode=deepLink&amp;reportCommand=recordDetail&amp;altID=2021-MSS-WTR-00489" xr:uid="{1244B7C1-596E-4C68-8C3D-46FF08C1267D}"/>
    <hyperlink ref="A300" r:id="rId260" display="https://avprod.ci.missoula.mt.us/portlets/reports/adHocReport.do?mode=deepLink&amp;reportCommand=recordDetail&amp;altID=2021-MSS-WTR-00490" xr:uid="{FC299ED2-EE14-46DC-8671-0FE8E681E562}"/>
    <hyperlink ref="A301" r:id="rId261" display="https://avprod.ci.missoula.mt.us/portlets/reports/adHocReport.do?mode=deepLink&amp;reportCommand=recordDetail&amp;altID=2021-MSS-WTR-00505" xr:uid="{4B16B022-024B-41BD-85C0-1A234C7588BC}"/>
    <hyperlink ref="A302" r:id="rId262" display="https://avprod.ci.missoula.mt.us/portlets/reports/adHocReport.do?mode=deepLink&amp;reportCommand=recordDetail&amp;altID=2021-MSS-WTR-00508" xr:uid="{9C8CA2C1-E882-4849-BF53-DC45D95967B5}"/>
    <hyperlink ref="A303" r:id="rId263" display="https://avprod.ci.missoula.mt.us/portlets/reports/adHocReport.do?mode=deepLink&amp;reportCommand=recordDetail&amp;altID=2021-MSS-WTR-00509" xr:uid="{BA683218-E655-461D-B1D3-9EEE48E2B41A}"/>
    <hyperlink ref="A304" r:id="rId264" display="https://avprod.ci.missoula.mt.us/portlets/reports/adHocReport.do?mode=deepLink&amp;reportCommand=recordDetail&amp;altID=2021-MSS-WTR-00510" xr:uid="{8EA1A059-FA12-483F-A50B-41585A9C95A5}"/>
    <hyperlink ref="A305" r:id="rId265" display="https://avprod.ci.missoula.mt.us/portlets/reports/adHocReport.do?mode=deepLink&amp;reportCommand=recordDetail&amp;altID=2021-MSS-WTR-00512" xr:uid="{83767B54-861D-491D-B690-E4816BAEC41C}"/>
    <hyperlink ref="A306" r:id="rId266" display="https://avprod.ci.missoula.mt.us/portlets/reports/adHocReport.do?mode=deepLink&amp;reportCommand=recordDetail&amp;altID=2021-MSS-WTR-00513" xr:uid="{6F26FAFE-A0CF-4D50-BAA3-AF97DD77E59F}"/>
    <hyperlink ref="A307" r:id="rId267" display="https://avprod.ci.missoula.mt.us/portlets/reports/adHocReport.do?mode=deepLink&amp;reportCommand=recordDetail&amp;altID=2021-MSS-WTR-00516" xr:uid="{B0022CE8-E6A4-4803-9BFA-121CFE3F7E64}"/>
    <hyperlink ref="A308" r:id="rId268" display="https://avprod.ci.missoula.mt.us/portlets/reports/adHocReport.do?mode=deepLink&amp;reportCommand=recordDetail&amp;altID=2021-MSS-WTR-00517" xr:uid="{3B7B6395-6F6F-4E09-82A9-ADC8C492D77B}"/>
    <hyperlink ref="A309" r:id="rId269" display="https://avprod.ci.missoula.mt.us/portlets/reports/adHocReport.do?mode=deepLink&amp;reportCommand=recordDetail&amp;altID=2021-MSS-WTR-00518" xr:uid="{5C4192BE-B870-478E-AD2B-91ED32DFA451}"/>
    <hyperlink ref="A310" r:id="rId270" display="https://avprod.ci.missoula.mt.us/portlets/reports/adHocReport.do?mode=deepLink&amp;reportCommand=recordDetail&amp;altID=2021-MSS-WTR-00519" xr:uid="{536B28A7-272F-4260-8783-B0F715B5BC77}"/>
    <hyperlink ref="A311" r:id="rId271" display="https://avprod.ci.missoula.mt.us/portlets/reports/adHocReport.do?mode=deepLink&amp;reportCommand=recordDetail&amp;altID=2021-MSS-WTR-00520" xr:uid="{97929631-6BC5-4251-91D5-F5E3EC0D7522}"/>
    <hyperlink ref="A312" r:id="rId272" display="https://avprod.ci.missoula.mt.us/portlets/reports/adHocReport.do?mode=deepLink&amp;reportCommand=recordDetail&amp;altID=2021-MSS-WTR-00521" xr:uid="{91223836-BC5E-4604-8307-B7BBC5FE333D}"/>
    <hyperlink ref="A313" r:id="rId273" display="https://avprod.ci.missoula.mt.us/portlets/reports/adHocReport.do?mode=deepLink&amp;reportCommand=recordDetail&amp;altID=2021-MSS-WTR-00522" xr:uid="{1281CD73-1B65-46D2-B82E-09F0ED5174A9}"/>
    <hyperlink ref="A314" r:id="rId274" display="https://avprod.ci.missoula.mt.us/portlets/reports/adHocReport.do?mode=deepLink&amp;reportCommand=recordDetail&amp;altID=2021-MSS-WTR-00523" xr:uid="{C541A6F9-07A4-4EC3-877F-FE145433A93E}"/>
    <hyperlink ref="A315" r:id="rId275" display="https://avprod.ci.missoula.mt.us/portlets/reports/adHocReport.do?mode=deepLink&amp;reportCommand=recordDetail&amp;altID=2021-MSS-WTR-00524" xr:uid="{D9ED4BA5-EE5A-424A-836A-5D40D65B94F8}"/>
    <hyperlink ref="A316" r:id="rId276" display="https://avprod.ci.missoula.mt.us/portlets/reports/adHocReport.do?mode=deepLink&amp;reportCommand=recordDetail&amp;altID=2021-MSS-WTR-00525" xr:uid="{701B442A-462F-44BF-87F3-10294B7DE958}"/>
    <hyperlink ref="A317" r:id="rId277" display="https://avprod.ci.missoula.mt.us/portlets/reports/adHocReport.do?mode=deepLink&amp;reportCommand=recordDetail&amp;altID=2021-MSS-WTR-00532" xr:uid="{850D4B99-7F1A-4B08-AE39-7C64374B2243}"/>
    <hyperlink ref="A318" r:id="rId278" display="https://avprod.ci.missoula.mt.us/portlets/reports/adHocReport.do?mode=deepLink&amp;reportCommand=recordDetail&amp;altID=2021-MSS-WTR-00533" xr:uid="{A2460FB4-305D-4A8F-B7BC-8886C8B5717A}"/>
    <hyperlink ref="A319" r:id="rId279" display="https://avprod.ci.missoula.mt.us/portlets/reports/adHocReport.do?mode=deepLink&amp;reportCommand=recordDetail&amp;altID=2021-MSS-WTR-00534" xr:uid="{56505853-E625-4A13-A0E3-5DEC807C211D}"/>
    <hyperlink ref="A320" r:id="rId280" display="https://avprod.ci.missoula.mt.us/portlets/reports/adHocReport.do?mode=deepLink&amp;reportCommand=recordDetail&amp;altID=2021-MSS-WTR-00535" xr:uid="{C288C3AF-605F-4C19-A67F-4791BBCE2C4C}"/>
    <hyperlink ref="A321" r:id="rId281" display="https://avprod.ci.missoula.mt.us/portlets/reports/adHocReport.do?mode=deepLink&amp;reportCommand=recordDetail&amp;altID=2021-MSS-WTR-00541" xr:uid="{E33C8B34-9441-443C-9597-4C004820B878}"/>
    <hyperlink ref="A322" r:id="rId282" display="https://avprod.ci.missoula.mt.us/portlets/reports/adHocReport.do?mode=deepLink&amp;reportCommand=recordDetail&amp;altID=2021-MSS-WTR-00542" xr:uid="{2271C2BD-1399-40B7-991D-7F8C916DD9CB}"/>
    <hyperlink ref="A323" r:id="rId283" display="https://avprod.ci.missoula.mt.us/portlets/reports/adHocReport.do?mode=deepLink&amp;reportCommand=recordDetail&amp;altID=2021-MSS-WTR-00543" xr:uid="{DC7BD30C-B202-4BB3-B448-DA016363E6AE}"/>
    <hyperlink ref="A324" r:id="rId284" display="https://avprod.ci.missoula.mt.us/portlets/reports/adHocReport.do?mode=deepLink&amp;reportCommand=recordDetail&amp;altID=2021-MSS-WTR-00544" xr:uid="{A64BF40A-068E-4CF9-9393-E0D1582A5295}"/>
    <hyperlink ref="A325" r:id="rId285" display="https://avprod.ci.missoula.mt.us/portlets/reports/adHocReport.do?mode=deepLink&amp;reportCommand=recordDetail&amp;altID=2021-MSS-WTR-00545" xr:uid="{E5A0FBC1-EAA7-4D47-912A-65F28CFD27E7}"/>
    <hyperlink ref="A326" r:id="rId286" display="https://avprod.ci.missoula.mt.us/portlets/reports/adHocReport.do?mode=deepLink&amp;reportCommand=recordDetail&amp;altID=2021-MSS-WTR-00546" xr:uid="{A69DDE01-275F-4913-8738-36D02EC19B10}"/>
    <hyperlink ref="A327" r:id="rId287" display="https://avprod.ci.missoula.mt.us/portlets/reports/adHocReport.do?mode=deepLink&amp;reportCommand=recordDetail&amp;altID=2021-MSS-WTR-00547" xr:uid="{8FFC7A0C-13E9-4850-AA31-FD7C8BAC5F8B}"/>
    <hyperlink ref="A328" r:id="rId288" display="https://avprod.ci.missoula.mt.us/portlets/reports/adHocReport.do?mode=deepLink&amp;reportCommand=recordDetail&amp;altID=2021-MSS-WTR-00548" xr:uid="{6BF70F0C-39F4-44DE-BE05-4648F2DA6D37}"/>
    <hyperlink ref="A329" r:id="rId289" display="https://avprod.ci.missoula.mt.us/portlets/reports/adHocReport.do?mode=deepLink&amp;reportCommand=recordDetail&amp;altID=2021-MSS-WTR-00549" xr:uid="{31D72691-46C2-4E10-972E-BBCA8C93B297}"/>
    <hyperlink ref="A330" r:id="rId290" display="https://avprod.ci.missoula.mt.us/portlets/reports/adHocReport.do?mode=deepLink&amp;reportCommand=recordDetail&amp;altID=2021-MSS-WTR-00550" xr:uid="{960BE6DC-C727-49A6-8A21-0F71B17F6A05}"/>
    <hyperlink ref="A331" r:id="rId291" display="https://avprod.ci.missoula.mt.us/portlets/reports/adHocReport.do?mode=deepLink&amp;reportCommand=recordDetail&amp;altID=2021-MSS-WTR-00551" xr:uid="{A4176F79-9F25-4928-819C-4EAD81823372}"/>
    <hyperlink ref="A332" r:id="rId292" display="https://avprod.ci.missoula.mt.us/portlets/reports/adHocReport.do?mode=deepLink&amp;reportCommand=recordDetail&amp;altID=2021-MSS-WTR-00552" xr:uid="{125010D2-C8B7-440F-BDAB-916F992EE5E2}"/>
    <hyperlink ref="A333" r:id="rId293" display="https://avprod.ci.missoula.mt.us/portlets/reports/adHocReport.do?mode=deepLink&amp;reportCommand=recordDetail&amp;altID=2021-MSS-WTR-00553" xr:uid="{F9E907B2-EADE-430F-9EB6-D2390D99266A}"/>
    <hyperlink ref="A334" r:id="rId294" display="https://avprod.ci.missoula.mt.us/portlets/reports/adHocReport.do?mode=deepLink&amp;reportCommand=recordDetail&amp;altID=2021-MSS-WTR-00554" xr:uid="{12047458-3A2A-4069-A166-7700DC2A75F9}"/>
    <hyperlink ref="A335" r:id="rId295" display="https://avprod.ci.missoula.mt.us/portlets/reports/adHocReport.do?mode=deepLink&amp;reportCommand=recordDetail&amp;altID=2021-MSS-WTR-00555" xr:uid="{5ED6A153-8A51-4488-8B38-55C6187C34A0}"/>
    <hyperlink ref="A336" r:id="rId296" display="https://avprod.ci.missoula.mt.us/portlets/reports/adHocReport.do?mode=deepLink&amp;reportCommand=recordDetail&amp;altID=2021-MSS-WTR-00556" xr:uid="{D7882F34-BDE8-433A-AF33-2B54D0458E8D}"/>
    <hyperlink ref="A337" r:id="rId297" display="https://avprod.ci.missoula.mt.us/portlets/reports/adHocReport.do?mode=deepLink&amp;reportCommand=recordDetail&amp;altID=2021-MSS-WTR-00557" xr:uid="{E09BB635-4C2A-49B3-A743-8B731F336162}"/>
    <hyperlink ref="A338" r:id="rId298" display="https://avprod.ci.missoula.mt.us/portlets/reports/adHocReport.do?mode=deepLink&amp;reportCommand=recordDetail&amp;altID=2021-MSS-WTR-00558" xr:uid="{DF88AE5B-A506-4878-B228-0CBF2E048CE5}"/>
    <hyperlink ref="A339" r:id="rId299" display="https://avprod.ci.missoula.mt.us/portlets/reports/adHocReport.do?mode=deepLink&amp;reportCommand=recordDetail&amp;altID=2021-MSS-WTR-00559" xr:uid="{D26DD958-F659-4555-A4A2-0A5971CE9027}"/>
    <hyperlink ref="A340" r:id="rId300" display="https://avprod.ci.missoula.mt.us/portlets/reports/adHocReport.do?mode=deepLink&amp;reportCommand=recordDetail&amp;altID=2021-MSS-WTR-00560" xr:uid="{F6938667-4B8A-4F00-A90A-AB72179D0144}"/>
    <hyperlink ref="A341" r:id="rId301" display="https://avprod.ci.missoula.mt.us/portlets/reports/adHocReport.do?mode=deepLink&amp;reportCommand=recordDetail&amp;altID=2021-MSS-WTR-00561" xr:uid="{50BE4E69-6ACC-407F-A375-5AD869F01B42}"/>
    <hyperlink ref="A342" r:id="rId302" display="https://avprod.ci.missoula.mt.us/portlets/reports/adHocReport.do?mode=deepLink&amp;reportCommand=recordDetail&amp;altID=2021-MSS-WTR-00562" xr:uid="{D3B8190F-8450-4A8E-B96E-E2DB36F49591}"/>
    <hyperlink ref="A343" r:id="rId303" display="https://avprod.ci.missoula.mt.us/portlets/reports/adHocReport.do?mode=deepLink&amp;reportCommand=recordDetail&amp;altID=2021-MSS-WTR-00563" xr:uid="{6987815A-4740-47F0-B04A-D91EB852FC0E}"/>
    <hyperlink ref="A344" r:id="rId304" display="https://avprod.ci.missoula.mt.us/portlets/reports/adHocReport.do?mode=deepLink&amp;reportCommand=recordDetail&amp;altID=2021-MSS-WTR-00564" xr:uid="{F3285E85-7E45-4E09-910F-05C41D0EB363}"/>
    <hyperlink ref="A345" r:id="rId305" display="https://avprod.ci.missoula.mt.us/portlets/reports/adHocReport.do?mode=deepLink&amp;reportCommand=recordDetail&amp;altID=2021-MSS-WTR-00565" xr:uid="{F429F9C5-33E5-4029-8F8D-98410C1540DA}"/>
    <hyperlink ref="A346" r:id="rId306" display="https://avprod.ci.missoula.mt.us/portlets/reports/adHocReport.do?mode=deepLink&amp;reportCommand=recordDetail&amp;altID=2021-MSS-WTR-00566" xr:uid="{AA333050-2F40-4453-89EF-97DE8C59D899}"/>
    <hyperlink ref="A347" r:id="rId307" display="https://avprod.ci.missoula.mt.us/portlets/reports/adHocReport.do?mode=deepLink&amp;reportCommand=recordDetail&amp;altID=2021-MSS-WTR-00567" xr:uid="{1D500E9D-CB94-4771-816A-A895D2FAF870}"/>
    <hyperlink ref="A348" r:id="rId308" display="https://avprod.ci.missoula.mt.us/portlets/reports/adHocReport.do?mode=deepLink&amp;reportCommand=recordDetail&amp;altID=2021-MSS-WTR-00568" xr:uid="{3F6B1A05-39EE-432B-B798-7263A069EEE1}"/>
    <hyperlink ref="A349" r:id="rId309" display="https://avprod.ci.missoula.mt.us/portlets/reports/adHocReport.do?mode=deepLink&amp;reportCommand=recordDetail&amp;altID=2021-MSS-WTR-00569" xr:uid="{0244DC09-69D3-41D6-8000-DA60BE5DE2A6}"/>
    <hyperlink ref="A350" r:id="rId310" display="https://avprod.ci.missoula.mt.us/portlets/reports/adHocReport.do?mode=deepLink&amp;reportCommand=recordDetail&amp;altID=2021-MSS-WTR-00570" xr:uid="{DA1605F0-752C-41C4-9077-C06E4FDFD3DD}"/>
    <hyperlink ref="A351" r:id="rId311" display="https://avprod.ci.missoula.mt.us/portlets/reports/adHocReport.do?mode=deepLink&amp;reportCommand=recordDetail&amp;altID=2021-MSS-WTR-00571" xr:uid="{ED6AC7F6-F8B5-4468-BF45-D28AFEEC2F3E}"/>
    <hyperlink ref="A352" r:id="rId312" display="https://avprod.ci.missoula.mt.us/portlets/reports/adHocReport.do?mode=deepLink&amp;reportCommand=recordDetail&amp;altID=2021-MSS-WTR-00572" xr:uid="{47B5D556-9A73-40F2-8270-6137CC3AD59F}"/>
    <hyperlink ref="A353" r:id="rId313" display="https://avprod.ci.missoula.mt.us/portlets/reports/adHocReport.do?mode=deepLink&amp;reportCommand=recordDetail&amp;altID=2021-MSS-WTR-00573" xr:uid="{2FEF8765-0571-44E6-8119-AF8EDFDF3A98}"/>
    <hyperlink ref="A354" r:id="rId314" display="https://avprod.ci.missoula.mt.us/portlets/reports/adHocReport.do?mode=deepLink&amp;reportCommand=recordDetail&amp;altID=2021-MSS-WTR-00574" xr:uid="{8124DA37-D411-4D9A-BA95-353AAD68D060}"/>
    <hyperlink ref="A355" r:id="rId315" display="https://avprod.ci.missoula.mt.us/portlets/reports/adHocReport.do?mode=deepLink&amp;reportCommand=recordDetail&amp;altID=2021-MSS-WTR-00575" xr:uid="{9EBCC274-2DB8-40FC-8456-1C1E8D763418}"/>
    <hyperlink ref="A356" r:id="rId316" display="https://avprod.ci.missoula.mt.us/portlets/reports/adHocReport.do?mode=deepLink&amp;reportCommand=recordDetail&amp;altID=2021-MSS-WTR-00576" xr:uid="{D5BFF34A-A2D5-4757-8D4D-36CA78726F16}"/>
    <hyperlink ref="A357" r:id="rId317" display="https://avprod.ci.missoula.mt.us/portlets/reports/adHocReport.do?mode=deepLink&amp;reportCommand=recordDetail&amp;altID=2021-MSS-WTR-00577" xr:uid="{74BA6D5F-61ED-4ECE-9EA1-1F6111929FA8}"/>
    <hyperlink ref="A358" r:id="rId318" display="https://avprod.ci.missoula.mt.us/portlets/reports/adHocReport.do?mode=deepLink&amp;reportCommand=recordDetail&amp;altID=2021-MSS-WTR-00578" xr:uid="{B8916397-6323-4745-A27D-F1B638848BF1}"/>
    <hyperlink ref="A359" r:id="rId319" display="https://avprod.ci.missoula.mt.us/portlets/reports/adHocReport.do?mode=deepLink&amp;reportCommand=recordDetail&amp;altID=2021-MSS-WTR-00579" xr:uid="{3DD42676-A94A-4D53-BD03-8AD0A0CE4B33}"/>
    <hyperlink ref="A360" r:id="rId320" display="https://avprod.ci.missoula.mt.us/portlets/reports/adHocReport.do?mode=deepLink&amp;reportCommand=recordDetail&amp;altID=2021-MSS-WTR-00580" xr:uid="{3851FCC8-A997-4F72-8E59-41BAA03E8245}"/>
    <hyperlink ref="A361" r:id="rId321" display="https://avprod.ci.missoula.mt.us/portlets/reports/adHocReport.do?mode=deepLink&amp;reportCommand=recordDetail&amp;altID=2021-MSS-WTR-00581" xr:uid="{50AAB442-F4BD-4723-A719-7298B95F5B29}"/>
    <hyperlink ref="A362" r:id="rId322" display="https://avprod.ci.missoula.mt.us/portlets/reports/adHocReport.do?mode=deepLink&amp;reportCommand=recordDetail&amp;altID=2021-MSS-WTR-00582" xr:uid="{21D390D8-DF0B-42E6-9C58-70C1CC2BB29E}"/>
    <hyperlink ref="A363" r:id="rId323" display="https://avprod.ci.missoula.mt.us/portlets/reports/adHocReport.do?mode=deepLink&amp;reportCommand=recordDetail&amp;altID=2021-MSS-WTR-00583" xr:uid="{42022EA6-3424-47F1-9A4A-C0AC588998FA}"/>
    <hyperlink ref="A364" r:id="rId324" display="https://avprod.ci.missoula.mt.us/portlets/reports/adHocReport.do?mode=deepLink&amp;reportCommand=recordDetail&amp;altID=2021-MSS-WTR-00584" xr:uid="{B92E01E4-3E6C-4F13-B19B-63FDBA5A06BA}"/>
    <hyperlink ref="A365" r:id="rId325" display="https://avprod.ci.missoula.mt.us/portlets/reports/adHocReport.do?mode=deepLink&amp;reportCommand=recordDetail&amp;altID=2021-MSS-WTR-00585" xr:uid="{3A96D03E-FA82-4A43-B8FB-ECDD7116167F}"/>
    <hyperlink ref="A366" r:id="rId326" display="https://avprod.ci.missoula.mt.us/portlets/reports/adHocReport.do?mode=deepLink&amp;reportCommand=recordDetail&amp;altID=2021-MSS-WTR-00590" xr:uid="{5269AFB2-2A08-456D-A8FD-4EA3FD4D3A7C}"/>
    <hyperlink ref="A367" r:id="rId327" display="https://avprod.ci.missoula.mt.us/portlets/reports/adHocReport.do?mode=deepLink&amp;reportCommand=recordDetail&amp;altID=2021-MSS-WTR-00591" xr:uid="{0F317963-0435-4FE0-8556-9DE501EA3CCC}"/>
    <hyperlink ref="A368" r:id="rId328" display="https://avprod.ci.missoula.mt.us/portlets/reports/adHocReport.do?mode=deepLink&amp;reportCommand=recordDetail&amp;altID=2021-MSS-WTR-00592" xr:uid="{FBABDF2C-6396-4CB2-AF37-8843A0FD5792}"/>
    <hyperlink ref="A369" r:id="rId329" display="https://avprod.ci.missoula.mt.us/portlets/reports/adHocReport.do?mode=deepLink&amp;reportCommand=recordDetail&amp;altID=2021-MSS-WTR-00593" xr:uid="{728D31D5-EF3B-47B7-BB25-4904A39CFB4D}"/>
    <hyperlink ref="A370" r:id="rId330" display="https://avprod.ci.missoula.mt.us/portlets/reports/adHocReport.do?mode=deepLink&amp;reportCommand=recordDetail&amp;altID=2021-MSS-WTR-00594" xr:uid="{127391E9-A7B0-4C97-81CC-D5AF1DA0A7D6}"/>
    <hyperlink ref="A371" r:id="rId331" display="https://avprod.ci.missoula.mt.us/portlets/reports/adHocReport.do?mode=deepLink&amp;reportCommand=recordDetail&amp;altID=2021-MSS-WTR-00597" xr:uid="{CCF84642-A9DD-496E-A355-E059E97A7F32}"/>
    <hyperlink ref="A372" r:id="rId332" display="https://avprod.ci.missoula.mt.us/portlets/reports/adHocReport.do?mode=deepLink&amp;reportCommand=recordDetail&amp;altID=2021-MSS-WTR-00599" xr:uid="{4203F127-FADE-4E84-A1F5-AC86A3AA5434}"/>
    <hyperlink ref="A373" r:id="rId333" display="https://avprod.ci.missoula.mt.us/portlets/reports/adHocReport.do?mode=deepLink&amp;reportCommand=recordDetail&amp;altID=2021-MSS-WTR-00600" xr:uid="{A4369BE8-FEB7-4124-AB49-8020E5B872BF}"/>
    <hyperlink ref="A374" r:id="rId334" display="https://avprod.ci.missoula.mt.us/portlets/reports/adHocReport.do?mode=deepLink&amp;reportCommand=recordDetail&amp;altID=2021-MSS-WTR-00601" xr:uid="{45155D95-072A-43A2-A699-51A6355EFA81}"/>
    <hyperlink ref="A375" r:id="rId335" display="https://avprod.ci.missoula.mt.us/portlets/reports/adHocReport.do?mode=deepLink&amp;reportCommand=recordDetail&amp;altID=2021-MSS-WTR-00602" xr:uid="{24DB481B-DFA2-4F28-A435-9743AD36F514}"/>
    <hyperlink ref="A376" r:id="rId336" display="https://avprod.ci.missoula.mt.us/portlets/reports/adHocReport.do?mode=deepLink&amp;reportCommand=recordDetail&amp;altID=2021-MSS-WTR-00603" xr:uid="{C01CE187-BFAE-4E42-A312-8D5FE1B75052}"/>
    <hyperlink ref="A380" r:id="rId337" display="https://avprod.ci.missoula.mt.us/portlets/reports/adHocReport.do?mode=deepLink&amp;reportCommand=recordDetail&amp;altID=2021-MSS-SWP-00035" xr:uid="{2D0F5480-611A-4325-BE78-1BB7A7345333}"/>
    <hyperlink ref="A381" r:id="rId338" display="https://avprod.ci.missoula.mt.us/portlets/reports/adHocReport.do?mode=deepLink&amp;reportCommand=recordDetail&amp;altID=2021-MSS-SWP-00036" xr:uid="{79DAF421-74B2-4C48-802A-2DE16C8932B0}"/>
    <hyperlink ref="A382" r:id="rId339" display="https://avprod.ci.missoula.mt.us/portlets/reports/adHocReport.do?mode=deepLink&amp;reportCommand=recordDetail&amp;altID=2021-MSS-SWP-00037" xr:uid="{C55529FC-E068-4544-9595-46E33DFF83A1}"/>
    <hyperlink ref="A383" r:id="rId340" display="https://avprod.ci.missoula.mt.us/portlets/reports/adHocReport.do?mode=deepLink&amp;reportCommand=recordDetail&amp;altID=2021-MSS-SWP-00049" xr:uid="{BCE7E1B4-114F-4C15-8333-6B5E80A21F57}"/>
    <hyperlink ref="A384" r:id="rId341" display="https://avprod.ci.missoula.mt.us/portlets/reports/adHocReport.do?mode=deepLink&amp;reportCommand=recordDetail&amp;altID=2021-MSS-SWP-00067" xr:uid="{C3C3F6D4-4D03-4090-BF0D-0A414E9C799B}"/>
    <hyperlink ref="A385" r:id="rId342" display="https://avprod.ci.missoula.mt.us/portlets/reports/adHocReport.do?mode=deepLink&amp;reportCommand=recordDetail&amp;altID=2021-MSS-SWP-00080" xr:uid="{F183020B-6967-41B0-82E7-B0432796A7F9}"/>
    <hyperlink ref="A386" r:id="rId343" display="https://avprod.ci.missoula.mt.us/portlets/reports/adHocReport.do?mode=deepLink&amp;reportCommand=recordDetail&amp;altID=2021-MSS-SWP-00084" xr:uid="{B08CC391-A7B2-4EBE-8AB8-BE1E068961F4}"/>
    <hyperlink ref="A387" r:id="rId344" display="https://avprod.ci.missoula.mt.us/portlets/reports/adHocReport.do?mode=deepLink&amp;reportCommand=recordDetail&amp;altID=2021-MSS-SWP-00089" xr:uid="{52139C09-6175-4A5D-899E-91879C0EA0DF}"/>
    <hyperlink ref="A388" r:id="rId345" display="https://avprod.ci.missoula.mt.us/portlets/reports/adHocReport.do?mode=deepLink&amp;reportCommand=recordDetail&amp;altID=2021-MSS-SWP-00095" xr:uid="{FE5FB738-D7CB-4BDB-803C-53D37F94BF2B}"/>
    <hyperlink ref="A389" r:id="rId346" display="https://avprod.ci.missoula.mt.us/portlets/reports/adHocReport.do?mode=deepLink&amp;reportCommand=recordDetail&amp;altID=2021-MSS-SWP-00099" xr:uid="{B1E4713F-5F98-48ED-B4D6-EFF7D89834C7}"/>
    <hyperlink ref="A390" r:id="rId347" display="https://avprod.ci.missoula.mt.us/portlets/reports/adHocReport.do?mode=deepLink&amp;reportCommand=recordDetail&amp;altID=2021-MSS-SWP-00101" xr:uid="{41B6630C-1B81-4EF0-AAAB-249C16FD4F1B}"/>
    <hyperlink ref="A391" r:id="rId348" display="https://avprod.ci.missoula.mt.us/portlets/reports/adHocReport.do?mode=deepLink&amp;reportCommand=recordDetail&amp;altID=2021-MSS-SWP-00102" xr:uid="{7FCF48EE-E00B-42F2-9091-23DB0249006E}"/>
    <hyperlink ref="A392" r:id="rId349" display="https://avprod.ci.missoula.mt.us/portlets/reports/adHocReport.do?mode=deepLink&amp;reportCommand=recordDetail&amp;altID=2021-MSS-SWP-00103" xr:uid="{5BC75EF1-DAE6-40F4-A4C3-B645E630C39A}"/>
    <hyperlink ref="A393" r:id="rId350" display="https://avprod.ci.missoula.mt.us/portlets/reports/adHocReport.do?mode=deepLink&amp;reportCommand=recordDetail&amp;altID=2021-MSS-SWP-00104" xr:uid="{04854F0D-A436-48D2-8488-BF354C379B28}"/>
    <hyperlink ref="A394" r:id="rId351" display="https://avprod.ci.missoula.mt.us/portlets/reports/adHocReport.do?mode=deepLink&amp;reportCommand=recordDetail&amp;altID=2021-MSS-SWP-00105" xr:uid="{1FF7042C-1294-42D6-9D8F-227272F651FD}"/>
    <hyperlink ref="A395" r:id="rId352" display="https://avprod.ci.missoula.mt.us/portlets/reports/adHocReport.do?mode=deepLink&amp;reportCommand=recordDetail&amp;altID=2021-MSS-SWP-00106" xr:uid="{19866A94-320E-48F1-9A73-922DBF8DCF43}"/>
    <hyperlink ref="A396" r:id="rId353" display="https://avprod.ci.missoula.mt.us/portlets/reports/adHocReport.do?mode=deepLink&amp;reportCommand=recordDetail&amp;altID=2021-MSS-SWP-00107" xr:uid="{42566A51-E066-48D2-BBD8-4412C7FE8F0C}"/>
    <hyperlink ref="A397" r:id="rId354" display="https://avprod.ci.missoula.mt.us/portlets/reports/adHocReport.do?mode=deepLink&amp;reportCommand=recordDetail&amp;altID=2021-MSS-SWP-00111" xr:uid="{F1E36322-7830-4CE2-AD5F-F089356FFDA0}"/>
    <hyperlink ref="A398" r:id="rId355" display="https://avprod.ci.missoula.mt.us/portlets/reports/adHocReport.do?mode=deepLink&amp;reportCommand=recordDetail&amp;altID=2021-MSS-SWP-00113" xr:uid="{33BF0D3E-86DE-4AE5-97E5-538DDB194978}"/>
  </hyperlinks>
  <pageMargins left="0.7" right="0.7" top="0.75" bottom="0.75" header="0.3" footer="0.3"/>
  <drawing r:id="rId35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9443-4103-4E4F-ACC3-EA8443C821F1}">
  <dimension ref="A1:I24"/>
  <sheetViews>
    <sheetView workbookViewId="0">
      <selection activeCell="A5" sqref="A5:B8"/>
    </sheetView>
  </sheetViews>
  <sheetFormatPr baseColWidth="10" defaultColWidth="8.83203125" defaultRowHeight="13" x14ac:dyDescent="0.15"/>
  <cols>
    <col min="1" max="1" width="24.83203125" bestFit="1" customWidth="1"/>
    <col min="2" max="2" width="16.1640625" bestFit="1" customWidth="1"/>
    <col min="3" max="3" width="12.33203125" bestFit="1" customWidth="1"/>
    <col min="4" max="4" width="17.33203125" bestFit="1" customWidth="1"/>
    <col min="5" max="5" width="14.33203125" bestFit="1" customWidth="1"/>
    <col min="6" max="6" width="19.33203125" bestFit="1" customWidth="1"/>
    <col min="7" max="7" width="7.33203125" bestFit="1" customWidth="1"/>
    <col min="8" max="8" width="9.1640625" bestFit="1" customWidth="1"/>
    <col min="9" max="9" width="12.33203125" bestFit="1" customWidth="1"/>
  </cols>
  <sheetData>
    <row r="1" spans="1:9" ht="14" x14ac:dyDescent="0.2">
      <c r="A1" s="87" t="s">
        <v>2838</v>
      </c>
    </row>
    <row r="2" spans="1:9" x14ac:dyDescent="0.15">
      <c r="A2" s="1091"/>
    </row>
    <row r="3" spans="1:9" x14ac:dyDescent="0.15">
      <c r="A3" s="1091"/>
    </row>
    <row r="4" spans="1:9" ht="14" thickBot="1" x14ac:dyDescent="0.2">
      <c r="A4" s="1091"/>
    </row>
    <row r="5" spans="1:9" ht="14" thickBot="1" x14ac:dyDescent="0.2">
      <c r="A5" s="88" t="s">
        <v>1846</v>
      </c>
      <c r="B5" s="88" t="s">
        <v>1487</v>
      </c>
    </row>
    <row r="6" spans="1:9" ht="14" thickBot="1" x14ac:dyDescent="0.2">
      <c r="A6" s="89" t="s">
        <v>2839</v>
      </c>
      <c r="B6" s="163">
        <v>7</v>
      </c>
    </row>
    <row r="7" spans="1:9" ht="14" thickBot="1" x14ac:dyDescent="0.2">
      <c r="A7" s="90" t="s">
        <v>2840</v>
      </c>
      <c r="B7" s="164">
        <v>1</v>
      </c>
    </row>
    <row r="8" spans="1:9" ht="15" thickTop="1" thickBot="1" x14ac:dyDescent="0.2">
      <c r="A8" s="91"/>
      <c r="B8" s="165">
        <v>8</v>
      </c>
    </row>
    <row r="9" spans="1:9" ht="14" x14ac:dyDescent="0.2">
      <c r="A9" s="92"/>
    </row>
    <row r="10" spans="1:9" x14ac:dyDescent="0.15">
      <c r="A10" s="1476"/>
      <c r="B10" s="1476"/>
      <c r="C10" s="1476"/>
      <c r="D10" s="1476"/>
      <c r="E10" s="1476"/>
      <c r="F10" s="1476"/>
      <c r="G10" s="1476"/>
      <c r="H10" s="1476"/>
      <c r="I10" s="1476"/>
    </row>
    <row r="11" spans="1:9" ht="14" thickBot="1" x14ac:dyDescent="0.2">
      <c r="A11" s="1474" t="s">
        <v>2839</v>
      </c>
      <c r="B11" s="1474"/>
      <c r="C11" s="1474"/>
      <c r="D11" s="1474"/>
      <c r="E11" s="1474"/>
      <c r="F11" s="1474"/>
      <c r="G11" s="1474"/>
      <c r="H11" s="1474"/>
      <c r="I11" s="1474"/>
    </row>
    <row r="12" spans="1:9" ht="14" thickBot="1" x14ac:dyDescent="0.2">
      <c r="A12" s="93" t="s">
        <v>1492</v>
      </c>
      <c r="B12" s="93" t="s">
        <v>1493</v>
      </c>
      <c r="C12" s="93" t="s">
        <v>1494</v>
      </c>
      <c r="D12" s="93" t="s">
        <v>1495</v>
      </c>
      <c r="E12" s="93" t="s">
        <v>1496</v>
      </c>
      <c r="F12" s="93" t="s">
        <v>1497</v>
      </c>
      <c r="G12" s="93" t="s">
        <v>1498</v>
      </c>
      <c r="H12" s="93" t="s">
        <v>1499</v>
      </c>
      <c r="I12" s="93" t="s">
        <v>1500</v>
      </c>
    </row>
    <row r="13" spans="1:9" ht="15" thickBot="1" x14ac:dyDescent="0.2">
      <c r="A13" s="94" t="s">
        <v>2841</v>
      </c>
      <c r="B13" s="95" t="s">
        <v>2842</v>
      </c>
      <c r="C13" s="95"/>
      <c r="D13" s="96">
        <v>44277</v>
      </c>
      <c r="E13" s="95" t="s">
        <v>1502</v>
      </c>
      <c r="F13" s="96">
        <v>44390</v>
      </c>
      <c r="G13" s="95" t="s">
        <v>1502</v>
      </c>
      <c r="H13" s="95" t="s">
        <v>1510</v>
      </c>
      <c r="I13" s="96">
        <v>44390</v>
      </c>
    </row>
    <row r="14" spans="1:9" ht="15" thickBot="1" x14ac:dyDescent="0.2">
      <c r="A14" s="97" t="s">
        <v>2843</v>
      </c>
      <c r="B14" s="98" t="s">
        <v>2842</v>
      </c>
      <c r="C14" s="98"/>
      <c r="D14" s="99">
        <v>44344</v>
      </c>
      <c r="E14" s="98" t="s">
        <v>1502</v>
      </c>
      <c r="F14" s="99">
        <v>44386</v>
      </c>
      <c r="G14" s="98" t="s">
        <v>1502</v>
      </c>
      <c r="H14" s="98" t="s">
        <v>1510</v>
      </c>
      <c r="I14" s="99">
        <v>44386</v>
      </c>
    </row>
    <row r="15" spans="1:9" ht="15" thickBot="1" x14ac:dyDescent="0.2">
      <c r="A15" s="94" t="s">
        <v>2844</v>
      </c>
      <c r="B15" s="95" t="s">
        <v>2842</v>
      </c>
      <c r="C15" s="95"/>
      <c r="D15" s="96">
        <v>44364</v>
      </c>
      <c r="E15" s="95" t="s">
        <v>1502</v>
      </c>
      <c r="F15" s="96">
        <v>44386</v>
      </c>
      <c r="G15" s="95" t="s">
        <v>1502</v>
      </c>
      <c r="H15" s="95" t="s">
        <v>1510</v>
      </c>
      <c r="I15" s="96">
        <v>44386</v>
      </c>
    </row>
    <row r="16" spans="1:9" ht="15" thickBot="1" x14ac:dyDescent="0.2">
      <c r="A16" s="97" t="s">
        <v>2845</v>
      </c>
      <c r="B16" s="98" t="s">
        <v>2842</v>
      </c>
      <c r="C16" s="98"/>
      <c r="D16" s="99">
        <v>44372</v>
      </c>
      <c r="E16" s="98" t="s">
        <v>1502</v>
      </c>
      <c r="F16" s="99">
        <v>44379</v>
      </c>
      <c r="G16" s="98" t="s">
        <v>1502</v>
      </c>
      <c r="H16" s="98" t="s">
        <v>1510</v>
      </c>
      <c r="I16" s="99">
        <v>44379</v>
      </c>
    </row>
    <row r="17" spans="1:9" ht="15" thickBot="1" x14ac:dyDescent="0.2">
      <c r="A17" s="94" t="s">
        <v>2846</v>
      </c>
      <c r="B17" s="95" t="s">
        <v>2842</v>
      </c>
      <c r="C17" s="95"/>
      <c r="D17" s="96">
        <v>44377</v>
      </c>
      <c r="E17" s="95" t="s">
        <v>1502</v>
      </c>
      <c r="F17" s="96">
        <v>44397</v>
      </c>
      <c r="G17" s="95" t="s">
        <v>1502</v>
      </c>
      <c r="H17" s="95" t="s">
        <v>1510</v>
      </c>
      <c r="I17" s="96">
        <v>44397</v>
      </c>
    </row>
    <row r="18" spans="1:9" ht="15" thickBot="1" x14ac:dyDescent="0.2">
      <c r="A18" s="97" t="s">
        <v>2847</v>
      </c>
      <c r="B18" s="98" t="s">
        <v>2842</v>
      </c>
      <c r="C18" s="98"/>
      <c r="D18" s="99">
        <v>44379</v>
      </c>
      <c r="E18" s="98" t="s">
        <v>1502</v>
      </c>
      <c r="F18" s="99">
        <v>44385</v>
      </c>
      <c r="G18" s="98" t="s">
        <v>1502</v>
      </c>
      <c r="H18" s="98" t="s">
        <v>1510</v>
      </c>
      <c r="I18" s="99">
        <v>44385</v>
      </c>
    </row>
    <row r="19" spans="1:9" ht="15" thickBot="1" x14ac:dyDescent="0.2">
      <c r="A19" s="94" t="s">
        <v>2848</v>
      </c>
      <c r="B19" s="95" t="s">
        <v>2842</v>
      </c>
      <c r="C19" s="95"/>
      <c r="D19" s="96">
        <v>44383</v>
      </c>
      <c r="E19" s="95" t="s">
        <v>1502</v>
      </c>
      <c r="F19" s="96">
        <v>44390</v>
      </c>
      <c r="G19" s="95" t="s">
        <v>1502</v>
      </c>
      <c r="H19" s="95" t="s">
        <v>1510</v>
      </c>
      <c r="I19" s="96">
        <v>44390</v>
      </c>
    </row>
    <row r="20" spans="1:9" x14ac:dyDescent="0.15">
      <c r="A20" s="1475"/>
      <c r="B20" s="1475"/>
      <c r="C20" s="1475"/>
      <c r="D20" s="1475"/>
      <c r="E20" s="1475"/>
      <c r="F20" s="1475"/>
      <c r="G20" s="1475"/>
      <c r="H20" s="1475"/>
      <c r="I20" s="1475"/>
    </row>
    <row r="21" spans="1:9" ht="14" thickBot="1" x14ac:dyDescent="0.2">
      <c r="A21" s="1474" t="s">
        <v>2840</v>
      </c>
      <c r="B21" s="1474"/>
      <c r="C21" s="1474"/>
      <c r="D21" s="1474"/>
      <c r="E21" s="1474"/>
      <c r="F21" s="1474"/>
      <c r="G21" s="1474"/>
      <c r="H21" s="1474"/>
      <c r="I21" s="1474"/>
    </row>
    <row r="22" spans="1:9" ht="14" thickBot="1" x14ac:dyDescent="0.2">
      <c r="A22" s="93" t="s">
        <v>1492</v>
      </c>
      <c r="B22" s="93" t="s">
        <v>1493</v>
      </c>
      <c r="C22" s="93" t="s">
        <v>1494</v>
      </c>
      <c r="D22" s="93" t="s">
        <v>1495</v>
      </c>
      <c r="E22" s="93" t="s">
        <v>1496</v>
      </c>
      <c r="F22" s="93" t="s">
        <v>1497</v>
      </c>
      <c r="G22" s="93" t="s">
        <v>1498</v>
      </c>
      <c r="H22" s="93" t="s">
        <v>1499</v>
      </c>
      <c r="I22" s="93" t="s">
        <v>1500</v>
      </c>
    </row>
    <row r="23" spans="1:9" ht="15" thickBot="1" x14ac:dyDescent="0.2">
      <c r="A23" s="94" t="s">
        <v>2849</v>
      </c>
      <c r="B23" s="95" t="s">
        <v>2842</v>
      </c>
      <c r="C23" s="95"/>
      <c r="D23" s="96">
        <v>44391</v>
      </c>
      <c r="E23" s="95" t="s">
        <v>1503</v>
      </c>
      <c r="F23" s="96">
        <v>44406</v>
      </c>
      <c r="G23" s="95" t="s">
        <v>1503</v>
      </c>
      <c r="H23" s="95" t="s">
        <v>1510</v>
      </c>
      <c r="I23" s="96">
        <v>44406</v>
      </c>
    </row>
    <row r="24" spans="1:9" ht="14" x14ac:dyDescent="0.2">
      <c r="A24" s="92"/>
    </row>
  </sheetData>
  <mergeCells count="5">
    <mergeCell ref="A2:A4"/>
    <mergeCell ref="A10:I10"/>
    <mergeCell ref="A11:I11"/>
    <mergeCell ref="A20:I20"/>
    <mergeCell ref="A21:I21"/>
  </mergeCells>
  <hyperlinks>
    <hyperlink ref="A13" r:id="rId1" display="https://avprod.ci.missoula.mt.us/portlets/reports/adHocReport.do?mode=deepLink&amp;reportCommand=recordDetail&amp;altID=2021-MSS-SGN-00022" xr:uid="{6D26D38C-9D41-4421-8652-9BFAD136ACE7}"/>
    <hyperlink ref="A14" r:id="rId2" display="https://avprod.ci.missoula.mt.us/portlets/reports/adHocReport.do?mode=deepLink&amp;reportCommand=recordDetail&amp;altID=2021-MSS-SGN-00050" xr:uid="{FA265BC5-9CBB-41B8-8DE6-E0765058CE75}"/>
    <hyperlink ref="A15" r:id="rId3" display="https://avprod.ci.missoula.mt.us/portlets/reports/adHocReport.do?mode=deepLink&amp;reportCommand=recordDetail&amp;altID=2021-MSS-SGN-00055" xr:uid="{AE9E0142-F7E4-4F45-82FF-A95B131D8BAC}"/>
    <hyperlink ref="A16" r:id="rId4" display="https://avprod.ci.missoula.mt.us/portlets/reports/adHocReport.do?mode=deepLink&amp;reportCommand=recordDetail&amp;altID=2021-MSS-SGN-00058" xr:uid="{1BBD692F-0390-48B1-9EEE-21F96E4B89A0}"/>
    <hyperlink ref="A17" r:id="rId5" display="https://avprod.ci.missoula.mt.us/portlets/reports/adHocReport.do?mode=deepLink&amp;reportCommand=recordDetail&amp;altID=2021-MSS-SGN-00059" xr:uid="{37721E53-5DD8-4550-A57B-448A2124F234}"/>
    <hyperlink ref="A18" r:id="rId6" display="https://avprod.ci.missoula.mt.us/portlets/reports/adHocReport.do?mode=deepLink&amp;reportCommand=recordDetail&amp;altID=2021-MSS-SGN-00060" xr:uid="{1A542552-57EB-4094-B1F0-0C50388D0C42}"/>
    <hyperlink ref="A19" r:id="rId7" display="https://avprod.ci.missoula.mt.us/portlets/reports/adHocReport.do?mode=deepLink&amp;reportCommand=recordDetail&amp;altID=2021-MSS-SGN-00062" xr:uid="{4956E955-47CA-4B2A-9603-86453695FE08}"/>
    <hyperlink ref="A23" r:id="rId8" display="https://avprod.ci.missoula.mt.us/portlets/reports/adHocReport.do?mode=deepLink&amp;reportCommand=recordDetail&amp;altID=2021-MSS-ZCP-00022" xr:uid="{714917A7-3AF0-45BE-875D-7C6B7CF3A7CA}"/>
  </hyperlinks>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46</vt:i4>
      </vt:variant>
    </vt:vector>
  </HeadingPairs>
  <TitlesOfParts>
    <vt:vector size="46" baseType="lpstr">
      <vt:lpstr>July Report</vt:lpstr>
      <vt:lpstr>Aug Report</vt:lpstr>
      <vt:lpstr>Sept Report</vt:lpstr>
      <vt:lpstr>Oct Report</vt:lpstr>
      <vt:lpstr>Nov Report</vt:lpstr>
      <vt:lpstr>09 Data Dump</vt:lpstr>
      <vt:lpstr>10 Data Dump</vt:lpstr>
      <vt:lpstr>11 Data Dump</vt:lpstr>
      <vt:lpstr>12 Data Dump</vt:lpstr>
      <vt:lpstr>Dec Report</vt:lpstr>
      <vt:lpstr>Jan Report </vt:lpstr>
      <vt:lpstr>01 Data Dump</vt:lpstr>
      <vt:lpstr>Feb Report</vt:lpstr>
      <vt:lpstr>Mar Report</vt:lpstr>
      <vt:lpstr>03 Data Dump</vt:lpstr>
      <vt:lpstr>Apr Report</vt:lpstr>
      <vt:lpstr>04 Data Dump</vt:lpstr>
      <vt:lpstr>04 Five Reports</vt:lpstr>
      <vt:lpstr>05 Five Reports</vt:lpstr>
      <vt:lpstr>05 Data Dump</vt:lpstr>
      <vt:lpstr>May Report</vt:lpstr>
      <vt:lpstr>June Report</vt:lpstr>
      <vt:lpstr>QTR Stats</vt:lpstr>
      <vt:lpstr>06 Data Dump</vt:lpstr>
      <vt:lpstr>06 Five Reports</vt:lpstr>
      <vt:lpstr>Accounting Codes</vt:lpstr>
      <vt:lpstr>03 Five Reports</vt:lpstr>
      <vt:lpstr>02 Five Reports</vt:lpstr>
      <vt:lpstr>02 Data Dump</vt:lpstr>
      <vt:lpstr>01 Five Reports</vt:lpstr>
      <vt:lpstr>11 Five Reports</vt:lpstr>
      <vt:lpstr>12 Five Reports</vt:lpstr>
      <vt:lpstr>Sheet2</vt:lpstr>
      <vt:lpstr>10 Five Reports</vt:lpstr>
      <vt:lpstr>09 Five Reports</vt:lpstr>
      <vt:lpstr>08 Graph</vt:lpstr>
      <vt:lpstr>08 Data Dump</vt:lpstr>
      <vt:lpstr>08 Five Reports</vt:lpstr>
      <vt:lpstr>07 Five Reports</vt:lpstr>
      <vt:lpstr>07 Infographic Template</vt:lpstr>
      <vt:lpstr>07 Data Dump</vt:lpstr>
      <vt:lpstr>07 ACA Report</vt:lpstr>
      <vt:lpstr>07 In House Permits</vt:lpstr>
      <vt:lpstr>07 DEMMP</vt:lpstr>
      <vt:lpstr>07 Engineering</vt:lpstr>
      <vt:lpstr>07 Planning Permits</vt:lpstr>
    </vt:vector>
  </TitlesOfParts>
  <Company>City of Missoula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Rae An Sarconi</dc:creator>
  <cp:lastModifiedBy>Wyman, Luke</cp:lastModifiedBy>
  <cp:lastPrinted>2022-09-01T19:13:02Z</cp:lastPrinted>
  <dcterms:created xsi:type="dcterms:W3CDTF">2004-12-02T22:32:25Z</dcterms:created>
  <dcterms:modified xsi:type="dcterms:W3CDTF">2025-03-09T21:26:13Z</dcterms:modified>
</cp:coreProperties>
</file>